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510" yWindow="600" windowWidth="10215" windowHeight="4500" activeTab="0"/>
  </bookViews>
  <sheets>
    <sheet name="Rekapitulace stavby" sheetId="1" r:id="rId1"/>
    <sheet name="Kanalizace" sheetId="3" r:id="rId2"/>
    <sheet name="Vodovod" sheetId="4" r:id="rId3"/>
    <sheet name="Stavební úpravy" sheetId="5" r:id="rId4"/>
  </sheets>
  <definedNames>
    <definedName name="_xlnm.Print_Area" localSheetId="1">'Kanalizace'!$C$4:$Q$70,'Kanalizace'!$C$76:$Q$103,'Kanalizace'!$C$109:$Q$193</definedName>
    <definedName name="_xlnm.Print_Area" localSheetId="0">'Rekapitulace stavby'!$C$4:$AP$70,'Rekapitulace stavby'!$C$76:$AP$95</definedName>
    <definedName name="_xlnm.Print_Area" localSheetId="3">'Stavební úpravy'!$C$4:$Q$70,'Stavební úpravy'!$C$76:$Q$104,'Stavební úpravy'!$C$110:$Q$303</definedName>
    <definedName name="_xlnm.Print_Area" localSheetId="2">'Vodovod'!$C$4:$Q$70,'Vodovod'!$C$76:$Q$100,'Vodovod'!$C$106:$Q$226</definedName>
    <definedName name="_xlnm.Print_Titles" localSheetId="0">'Rekapitulace stavby'!$85:$85</definedName>
    <definedName name="_xlnm.Print_Titles" localSheetId="1">'Kanalizace'!$119:$119</definedName>
    <definedName name="_xlnm.Print_Titles" localSheetId="2">'Vodovod'!$116:$116</definedName>
    <definedName name="_xlnm.Print_Titles" localSheetId="3">'Stavební úpravy'!$120:$120</definedName>
  </definedNames>
  <calcPr calcId="145621"/>
</workbook>
</file>

<file path=xl/sharedStrings.xml><?xml version="1.0" encoding="utf-8"?>
<sst xmlns="http://schemas.openxmlformats.org/spreadsheetml/2006/main" count="2123" uniqueCount="748">
  <si>
    <t>2012</t>
  </si>
  <si>
    <t>List obsahuje:</t>
  </si>
  <si>
    <t>1) Souhrnný list stavby</t>
  </si>
  <si>
    <t>2) Rekapitulace objektů</t>
  </si>
  <si>
    <t>2.0</t>
  </si>
  <si>
    <t/>
  </si>
  <si>
    <t>False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</si>
  <si>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</si>
  <si>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</si>
  <si>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</si>
  <si>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</si>
  <si>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</si>
  <si>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</si>
  <si>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</si>
  <si>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</si>
  <si>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JKSO:</t>
  </si>
  <si>
    <t>CC-CZ:</t>
  </si>
  <si>
    <t>Místo:</t>
  </si>
  <si>
    <t>Datum:</t>
  </si>
  <si>
    <t>Objednatel:</t>
  </si>
  <si>
    <t>IČ:</t>
  </si>
  <si>
    <t>DIČ:</t>
  </si>
  <si>
    <t>Zhotovitel:</t>
  </si>
  <si>
    <t>bude určen výběrem</t>
  </si>
  <si>
    <t>Projektant:</t>
  </si>
  <si>
    <t>ing. Krhovský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</si>
  <si>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</si>
  <si>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</si>
  <si>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</si>
  <si>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</si>
  <si>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</si>
  <si>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</si>
  <si>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</si>
  <si>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</si>
  <si>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</si>
  <si>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</si>
  <si>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</si>
  <si>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</si>
  <si>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</si>
  <si>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</si>
  <si>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</si>
  <si>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</si>
  <si>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</si>
  <si>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</si>
  <si>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</si>
  <si>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</si>
  <si>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</si>
  <si>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</si>
  <si>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</si>
  <si>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</si>
  <si>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</si>
  <si>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</si>
  <si>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</si>
  <si>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</si>
  <si>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</si>
  <si>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</si>
  <si>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</si>
  <si>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</si>
  <si>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</si>
  <si>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</si>
  <si>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</si>
  <si>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</si>
  <si>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</si>
  <si>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</si>
  <si>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</si>
  <si>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</si>
  <si>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</si>
  <si>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</si>
  <si>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</si>
  <si>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</si>
  <si>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</si>
  <si>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{2f1bae70-660f-42af-8a62-448794b15207}</t>
  </si>
  <si>
    <t>{00000000-0000-0000-0000-000000000000}</t>
  </si>
  <si>
    <t>/</t>
  </si>
  <si>
    <t>1</t>
  </si>
  <si>
    <t>{2897c6fb-2660-4e6b-8cdd-6e9aef727640}</t>
  </si>
  <si>
    <t>{7b99cb90-1f49-4b31-aea9-fd2a881fd550}</t>
  </si>
  <si>
    <t>{4145183a-aa50-4ead-b61e-0e1818533b1a}</t>
  </si>
  <si>
    <t>{083a510c-0699-455a-bd4a-73b418eff865}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</si>
  <si>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</si>
  <si>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</si>
  <si>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</si>
  <si>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</si>
  <si>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</si>
  <si>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</si>
  <si>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</si>
  <si>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</si>
  <si>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</si>
  <si>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</si>
  <si>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</si>
  <si>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</si>
  <si>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</si>
  <si>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</si>
  <si>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</si>
  <si>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</si>
  <si>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</si>
  <si>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</si>
  <si>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</si>
  <si>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</si>
  <si>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767 - Konstrukce zámečnické</t>
  </si>
  <si>
    <t>2) Ostatní náklady</t>
  </si>
  <si>
    <t>Zařízení staveniště</t>
  </si>
  <si>
    <t>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</si>
  <si>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</si>
  <si>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</si>
  <si>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</si>
  <si>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</si>
  <si>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</si>
  <si>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</si>
  <si>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</si>
  <si>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</si>
  <si>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</si>
  <si>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</si>
  <si>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</si>
  <si>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</si>
  <si>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</si>
  <si>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</si>
  <si>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</si>
  <si>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</si>
  <si>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</si>
  <si>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</si>
  <si>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m2</t>
  </si>
  <si>
    <t>16</t>
  </si>
  <si>
    <t>VV</t>
  </si>
  <si>
    <t>M</t>
  </si>
  <si>
    <t>4</t>
  </si>
  <si>
    <t>m</t>
  </si>
  <si>
    <t>%</t>
  </si>
  <si>
    <t>kus</t>
  </si>
  <si>
    <t>HSV - Práce a dodávky HSV</t>
  </si>
  <si>
    <t xml:space="preserve">    1 - Zemní práce</t>
  </si>
  <si>
    <t>m3</t>
  </si>
  <si>
    <t>726241572</t>
  </si>
  <si>
    <t>263528709</t>
  </si>
  <si>
    <t>2061124149</t>
  </si>
  <si>
    <t>t</t>
  </si>
  <si>
    <t>1234417557</t>
  </si>
  <si>
    <t>-2128559726</t>
  </si>
  <si>
    <t>175111101</t>
  </si>
  <si>
    <t>Obsypání potrubí ručně sypaninou bez prohození, uloženou do 3 m</t>
  </si>
  <si>
    <t>34740017</t>
  </si>
  <si>
    <t>1765175188</t>
  </si>
  <si>
    <t>-1462403116</t>
  </si>
  <si>
    <t>998735201</t>
  </si>
  <si>
    <t>-2028068018</t>
  </si>
  <si>
    <t>-333027457</t>
  </si>
  <si>
    <t xml:space="preserve">    6 - Úpravy povrchů, podlahy a osazování výplní</t>
  </si>
  <si>
    <t xml:space="preserve">    9 - Ostatní konstrukce a práce, bourání</t>
  </si>
  <si>
    <t xml:space="preserve">    711 - Izolace proti vodě, vlhkosti a plynům</t>
  </si>
  <si>
    <t xml:space="preserve">    721 - Zdravotechnika - vnitřní kanalizace</t>
  </si>
  <si>
    <t xml:space="preserve">    776 - Podlahy povlakové</t>
  </si>
  <si>
    <t xml:space="preserve">    784 - Dokončovací práce - malby a tapety</t>
  </si>
  <si>
    <t>312231127</t>
  </si>
  <si>
    <t>Cementová omítka hladká jednovrstvá vnitřních stěn nanášená ručně</t>
  </si>
  <si>
    <t>-420167270</t>
  </si>
  <si>
    <t>822194874</t>
  </si>
  <si>
    <t>631312141</t>
  </si>
  <si>
    <t>Doplnění rýh v dosavadních mazaninách betonem prostým</t>
  </si>
  <si>
    <t>1487558315</t>
  </si>
  <si>
    <t>965042231</t>
  </si>
  <si>
    <t>997013151</t>
  </si>
  <si>
    <t>Vnitrostaveništní doprava suti a vybouraných hmot pro budovy v do 6 m s omezením mechanizace</t>
  </si>
  <si>
    <t>997013501</t>
  </si>
  <si>
    <t>998711201</t>
  </si>
  <si>
    <t>Přesun hmot procentní pro izolace proti vodě, vlhkosti a plynům v objektech v do 6 m</t>
  </si>
  <si>
    <t>1029897031</t>
  </si>
  <si>
    <t>1180498100</t>
  </si>
  <si>
    <t>-893662482</t>
  </si>
  <si>
    <t>721290111</t>
  </si>
  <si>
    <t>-217454666</t>
  </si>
  <si>
    <t>998721201</t>
  </si>
  <si>
    <t>Přesun hmot procentní pro vnitřní kanalizace v objektech v do 6 m</t>
  </si>
  <si>
    <t>776141124</t>
  </si>
  <si>
    <t>Vyrovnání podlah stěrkou samonivelační tl 10 mm</t>
  </si>
  <si>
    <t>998776201</t>
  </si>
  <si>
    <t>Přesun hmot procentní pro podlahy povlakové v objektech v do 6 m</t>
  </si>
  <si>
    <t>-2032031488</t>
  </si>
  <si>
    <t>784181105</t>
  </si>
  <si>
    <t xml:space="preserve">Základní akrylátová jednonásobná penetrace podkladu </t>
  </si>
  <si>
    <t>-1775903548</t>
  </si>
  <si>
    <t>784312025</t>
  </si>
  <si>
    <t xml:space="preserve">Dvojnásobné bílé vápenné malby </t>
  </si>
  <si>
    <t>226763588</t>
  </si>
  <si>
    <t>Studénka</t>
  </si>
  <si>
    <t>Město Studénka</t>
  </si>
  <si>
    <t>Stavební úpravy</t>
  </si>
  <si>
    <t>Kanalizace</t>
  </si>
  <si>
    <t>Vodovod</t>
  </si>
  <si>
    <t>721174042</t>
  </si>
  <si>
    <t>Potrubí kanalizační z PP připojovací systém HT DN 40 vč.montáže</t>
  </si>
  <si>
    <t>721174043</t>
  </si>
  <si>
    <t>Potrubí kanalizační z PP připojovací systém HT DN 50 vč.montáže</t>
  </si>
  <si>
    <t>721174044</t>
  </si>
  <si>
    <t>Potrubí kanalizační z PP připojovací systém HT DN 70 vč.montáže</t>
  </si>
  <si>
    <t>721174045</t>
  </si>
  <si>
    <t>721194104</t>
  </si>
  <si>
    <t>Vyvedení a upevnění odpadních výpustek do DN 40</t>
  </si>
  <si>
    <t>721194105</t>
  </si>
  <si>
    <t>Vyvedení a upevnění odpadních výpustek DN 50</t>
  </si>
  <si>
    <t>721194109</t>
  </si>
  <si>
    <t>Vyvedení a upevnění odpadních výpustek DN 100</t>
  </si>
  <si>
    <t>koleno kanalizace plastové KGB 45°/100</t>
  </si>
  <si>
    <t>koleno kanalizace plastové KGB 45°/125</t>
  </si>
  <si>
    <t>odbočka jednoduchá KGEA 45° 125/125</t>
  </si>
  <si>
    <t>877265211</t>
  </si>
  <si>
    <t>Montáž tvarovek z tvrdého PVC-systém KG nebo HT  jednoosé do DN 100</t>
  </si>
  <si>
    <t>877265221</t>
  </si>
  <si>
    <t>Potrubí kanalizační z PP připojovací systém HT DN 100 vč.montáže</t>
  </si>
  <si>
    <t>721194106</t>
  </si>
  <si>
    <t>Vyvedení a upevnění odpadních výpustek DN 70</t>
  </si>
  <si>
    <t>Odbočka jednoduchá HTEA 100/100/45°</t>
  </si>
  <si>
    <t>Odbočka jednoduchá HTEA 100/50/45°</t>
  </si>
  <si>
    <t>Koleno HTB 100/45°</t>
  </si>
  <si>
    <t xml:space="preserve">    721 -Zdravotechnika - vnitřní kanalizace</t>
  </si>
  <si>
    <t xml:space="preserve">    713 - Izolace tepelné </t>
  </si>
  <si>
    <t>998713201</t>
  </si>
  <si>
    <t>Přesun hmot procentní pro izolace tepelné v objektech v do 6 m</t>
  </si>
  <si>
    <t xml:space="preserve">    722 - Zdravotechnika  - vnitřní vodovod</t>
  </si>
  <si>
    <t>722174002</t>
  </si>
  <si>
    <t>722174003</t>
  </si>
  <si>
    <t>722290234</t>
  </si>
  <si>
    <t>Proplach a dezinfekce vodovodního potrubí do DN 80</t>
  </si>
  <si>
    <t>998722201</t>
  </si>
  <si>
    <t>Přesun hmot procentní pro vnitřní vodovod v objektech v do 6 m</t>
  </si>
  <si>
    <t>soubor</t>
  </si>
  <si>
    <t>Nerez</t>
  </si>
  <si>
    <t>734292715</t>
  </si>
  <si>
    <t>ks</t>
  </si>
  <si>
    <t xml:space="preserve">    713 - Izolace tepelné</t>
  </si>
  <si>
    <t xml:space="preserve">    722 - Zdravotechnika -vnitřní vodovod</t>
  </si>
  <si>
    <t xml:space="preserve">    723 - Zdravotechnika - zařízení, armatury</t>
  </si>
  <si>
    <t xml:space="preserve">    725 - Zdravotechnika - zařizovací předměty </t>
  </si>
  <si>
    <t xml:space="preserve">    725 - Zdravotechnika zařizovací předměty </t>
  </si>
  <si>
    <t xml:space="preserve">Montáž klozetových mís </t>
  </si>
  <si>
    <t>Umyvadlo keramické 55cm  JIKA Deep by Jika 812612, 550x420mm, vývod uprostřed</t>
  </si>
  <si>
    <t>Baterie umyvadlová páková stojánková LYRA chromovaná</t>
  </si>
  <si>
    <t>Kryt na sifon bílý</t>
  </si>
  <si>
    <t>725829131</t>
  </si>
  <si>
    <t>Montáž krytu sifonu umyvadel</t>
  </si>
  <si>
    <t>Připojovací hadička DN 15 - 80 cm</t>
  </si>
  <si>
    <t>998725201</t>
  </si>
  <si>
    <t>Přesun hmot procentní pro zařizovací předměty v objektech v do 6 m</t>
  </si>
  <si>
    <t>725219101</t>
  </si>
  <si>
    <t>Montáž umyvadla</t>
  </si>
  <si>
    <t>Umyvátko keramické JIKA MIO H815711, 450x360, vývod uprostřed</t>
  </si>
  <si>
    <t>Přesun hmot procentní pro potrubí v objektech v do 6 m</t>
  </si>
  <si>
    <t>767995111</t>
  </si>
  <si>
    <t>kg</t>
  </si>
  <si>
    <t>třmen kruhový ON 130625 DN 25</t>
  </si>
  <si>
    <t>22101000</t>
  </si>
  <si>
    <t>31100830</t>
  </si>
  <si>
    <t>Sestava uchycení M8x30</t>
  </si>
  <si>
    <t>kpl</t>
  </si>
  <si>
    <t>31101030</t>
  </si>
  <si>
    <t>Sestava uchycení M10x30</t>
  </si>
  <si>
    <t>Spojovací matice M8</t>
  </si>
  <si>
    <t>Spojovací matice M10</t>
  </si>
  <si>
    <t>771571113</t>
  </si>
  <si>
    <t xml:space="preserve">Montáž podlah z keramických dlaždic </t>
  </si>
  <si>
    <t>597611180</t>
  </si>
  <si>
    <t>Dlaždice keramické Siko 33x33cm</t>
  </si>
  <si>
    <t>771571121</t>
  </si>
  <si>
    <t>Montáž  obkladů</t>
  </si>
  <si>
    <t>597614280</t>
  </si>
  <si>
    <t>Obklday keramické Siko 20x50</t>
  </si>
  <si>
    <t>771571810</t>
  </si>
  <si>
    <t>Zásyp jam, šachet rýh nebo kolem objektů sypaninou se zhutněním</t>
  </si>
  <si>
    <t>998732201</t>
  </si>
  <si>
    <t>713131151</t>
  </si>
  <si>
    <t>283723050</t>
  </si>
  <si>
    <t>deska z pěnového polystyrenu EPS 100 S 1000 x 500 x 50 mm</t>
  </si>
  <si>
    <t>Demontáž izolace tepelné potrubí ZTI vnitřní voda a kanalizace</t>
  </si>
  <si>
    <t>733110808</t>
  </si>
  <si>
    <t>Demontáž potrubí ocelového pozinkovaného  závitového do DN50</t>
  </si>
  <si>
    <t>Demontáž zařizovacích předmětů</t>
  </si>
  <si>
    <t xml:space="preserve">    733 - Demontáže rozvodné potrubí, ZP </t>
  </si>
  <si>
    <t>Poplatek za uložení stavebního směsného odpadu na skládce</t>
  </si>
  <si>
    <t xml:space="preserve">    1 - Zemní práce (venkovní)</t>
  </si>
  <si>
    <t xml:space="preserve">    9 - Ostatní konstrukce a práce, bourání (vnitřní)</t>
  </si>
  <si>
    <t xml:space="preserve">    733 - Demontáže rozvodné potrubí, ZP</t>
  </si>
  <si>
    <t>Vyvěšení křídel dveří do 2m2</t>
  </si>
  <si>
    <t>Siko</t>
  </si>
  <si>
    <t>Interiérové dveře Siko Natural Ibiza (pravé/levé) 60-80cm vč.klik</t>
  </si>
  <si>
    <t>Montáž dveří vnitřních jednokřídlých vč.klik</t>
  </si>
  <si>
    <t>Redukce HTR 70/50</t>
  </si>
  <si>
    <t>Montáž tvarovek z tvrdého PVC-systém KG nebo HT dvouosé do DN 100</t>
  </si>
  <si>
    <t xml:space="preserve">    723 - Zdravotechnika  - zařízení, armatury  </t>
  </si>
  <si>
    <t xml:space="preserve">Demontáž podlah a obkladů z dlaždic keramických kladených do malty (umyvárny, toalety) + prostory místností nad  kanalizací  </t>
  </si>
  <si>
    <t>28611351</t>
  </si>
  <si>
    <t>28611356</t>
  </si>
  <si>
    <t>28611910</t>
  </si>
  <si>
    <t>28615612</t>
  </si>
  <si>
    <t>28615610</t>
  </si>
  <si>
    <t>Koleno HTB 50/45°</t>
  </si>
  <si>
    <t>28615609</t>
  </si>
  <si>
    <t>Koleno HTB 40/45°</t>
  </si>
  <si>
    <t>28615625</t>
  </si>
  <si>
    <t>28615552</t>
  </si>
  <si>
    <t>28615550</t>
  </si>
  <si>
    <t>Odbočka jednoduchá HTEA 50/40/45°</t>
  </si>
  <si>
    <t>28615637</t>
  </si>
  <si>
    <t>28615636</t>
  </si>
  <si>
    <t>28615635</t>
  </si>
  <si>
    <t>Redukce HTR 50/40</t>
  </si>
  <si>
    <t>28615603</t>
  </si>
  <si>
    <t>Čistící kus KGRE 100</t>
  </si>
  <si>
    <t>Zkouška těsnosti potrubí kanalizace vodou do DN 125</t>
  </si>
  <si>
    <t xml:space="preserve">    767 -Konstrukce zámečnické</t>
  </si>
  <si>
    <t>Montáž atypických zámečnických konstrukcí hmotnosti do 5 kg</t>
  </si>
  <si>
    <t>23008050</t>
  </si>
  <si>
    <t>31271820</t>
  </si>
  <si>
    <t xml:space="preserve">Nosník 27/18x200 </t>
  </si>
  <si>
    <t>998767203</t>
  </si>
  <si>
    <t>Přesun hmot procentní pro zámečnické konstrukce v objektech v do 24m</t>
  </si>
  <si>
    <t>28377048</t>
  </si>
  <si>
    <t xml:space="preserve">722290226 </t>
  </si>
  <si>
    <t>Montáž armatury závitové s dvěma závity G 1/2</t>
  </si>
  <si>
    <t>64211005</t>
  </si>
  <si>
    <t>64221020</t>
  </si>
  <si>
    <t>64251327</t>
  </si>
  <si>
    <t>725129102</t>
  </si>
  <si>
    <t>Montáž pisoárů automatických</t>
  </si>
  <si>
    <t>Montáž bateriií umyvadlových stojánkových</t>
  </si>
  <si>
    <t>725869101</t>
  </si>
  <si>
    <t>Montáž zápachových uzávěrek umyvadel</t>
  </si>
  <si>
    <t>725869218</t>
  </si>
  <si>
    <t>725813111</t>
  </si>
  <si>
    <t>725819401</t>
  </si>
  <si>
    <t>Montáž rohových ventilů s připojovací  hadičkou</t>
  </si>
  <si>
    <t>Svislé přemístění výkopku nošením z horniny tř.I sk.3</t>
  </si>
  <si>
    <t>174111101</t>
  </si>
  <si>
    <t>612335413</t>
  </si>
  <si>
    <t>971033251</t>
  </si>
  <si>
    <t>76769182</t>
  </si>
  <si>
    <t>Přesun hmot procentní  v objektech v do 6 m</t>
  </si>
  <si>
    <t>171201221</t>
  </si>
  <si>
    <t>Odvoz vybouraných hmot na skládku nebo meziskládku do 1 km se složením</t>
  </si>
  <si>
    <t>713100921</t>
  </si>
  <si>
    <t>721140802</t>
  </si>
  <si>
    <t>Demontáž potrubí z litinových trub do DN100</t>
  </si>
  <si>
    <t>713490811</t>
  </si>
  <si>
    <t>734200823</t>
  </si>
  <si>
    <t>Demontáž armatury závitové se dvěma závity do G 6/4</t>
  </si>
  <si>
    <t xml:space="preserve">Místnost -toalety,umývárny a  prostory podlah nad kanalizaci  </t>
  </si>
  <si>
    <t>28611908</t>
  </si>
  <si>
    <t>odbočka jednoduchá KGEA 45° 100/100</t>
  </si>
  <si>
    <t>28611502</t>
  </si>
  <si>
    <t>redukce KGR 125/100</t>
  </si>
  <si>
    <t>877310440</t>
  </si>
  <si>
    <t>28377045</t>
  </si>
  <si>
    <t>734292714</t>
  </si>
  <si>
    <t>Kohout kulový přímý G 1" PN 42 do 185°C vnitřní závit</t>
  </si>
  <si>
    <t>Kohout kulový přímý G 3/4" PN 42 do 185°C vnitřní závit</t>
  </si>
  <si>
    <t>734292713</t>
  </si>
  <si>
    <t>Kohout kulový přímý G 1/2" PN 42 do 185°C vnitřní závit</t>
  </si>
  <si>
    <t>31384020</t>
  </si>
  <si>
    <t>Klozet JIKA Lyra Plus 826386 keramický stojící s hlubokým splachováním, vodorovný odpad, duraplastové sedátko s poklopem 893380</t>
  </si>
  <si>
    <t>64236041</t>
  </si>
  <si>
    <t>919735112</t>
  </si>
  <si>
    <t>Řezání stávajícího živičného krytu hl do 100 mm</t>
  </si>
  <si>
    <t>Poplatek za uložení odpadu z asfaltových povrchů na skládce (skládkovné)</t>
  </si>
  <si>
    <t>PC-doprav.značen.1</t>
  </si>
  <si>
    <t>Dopravní značení</t>
  </si>
  <si>
    <t>Podklad ze štěrkodrtě ŠD tl. 300 mm</t>
  </si>
  <si>
    <t>567122111</t>
  </si>
  <si>
    <t>Podklad ze směsi stmelené cementem SC C 8/10 (KSC I) tl 120 mm</t>
  </si>
  <si>
    <t>573111112</t>
  </si>
  <si>
    <t>Postřik živičný infiltrační s posypem z asfaltu množství 1 kg/m2</t>
  </si>
  <si>
    <t>573231111</t>
  </si>
  <si>
    <t>Postřik živičný spojovací ze silniční emulze v množství do 0,7 kg/m2</t>
  </si>
  <si>
    <t>577155132</t>
  </si>
  <si>
    <t>Asfaltový beton vrstva ložní ACL 16 (ABH) tl 60 mm š do 3 m z modifikovaného asfaltu</t>
  </si>
  <si>
    <t>599141111</t>
  </si>
  <si>
    <t>Vyplnění spár mezi silničními dílci živičnou zálivkou</t>
  </si>
  <si>
    <t xml:space="preserve">Místnost -toalety,umývárny  </t>
  </si>
  <si>
    <t xml:space="preserve">Provedení izolace proti zemní vlhkosti - D+M (nad  potrubím kanalizace a odboček 1PP) družina </t>
  </si>
  <si>
    <t xml:space="preserve">Místnost -toalety,umývárny   </t>
  </si>
  <si>
    <t>Výměna rozvodů vody,odpadů, oprava sociálního zázemí v družině ve Studénce-II.etapa</t>
  </si>
  <si>
    <t>871265221</t>
  </si>
  <si>
    <t>Potrubí kanalizační plastové  systém  KG SN8         DN 100 vč.montáže</t>
  </si>
  <si>
    <t>871275221</t>
  </si>
  <si>
    <t>Potrubí kanalizační plastové  systém  KG SN8         DN 125 vč.montáže</t>
  </si>
  <si>
    <t>871315221</t>
  </si>
  <si>
    <t>Potrubí kanalizační plastové  systém  KG SN8         DN 150 vč.montáže</t>
  </si>
  <si>
    <t>28611506</t>
  </si>
  <si>
    <t>redukce KGR 150/125</t>
  </si>
  <si>
    <t>28615614</t>
  </si>
  <si>
    <t>Koleno HTB 75/45°</t>
  </si>
  <si>
    <t>28615553</t>
  </si>
  <si>
    <t>Odbočka jednoduchá HTEA 100/75/45°</t>
  </si>
  <si>
    <t>Odbočka jednoduchá HTEA 50/50/45°</t>
  </si>
  <si>
    <t>28615623</t>
  </si>
  <si>
    <t>Redukce HTR 100/75</t>
  </si>
  <si>
    <t>Redukce HTR 70/40</t>
  </si>
  <si>
    <t>Redukce HTR 100/50</t>
  </si>
  <si>
    <t>721274121</t>
  </si>
  <si>
    <t>Přivzdušňovací ventil HL905-podomítková verze DN75/50</t>
  </si>
  <si>
    <t>Přivzdušňovací ventil HL905 N-podomítková verze DN50</t>
  </si>
  <si>
    <t>877315211</t>
  </si>
  <si>
    <t>Montáž tvarovek z tvrdého PVC-systém KG nebo HT jednoosé do DN 150</t>
  </si>
  <si>
    <t>877315221</t>
  </si>
  <si>
    <t>Montáž tvarovek z tvrdého PVC-systém KG nebo HT dvouosé do DN 150</t>
  </si>
  <si>
    <t>721279126</t>
  </si>
  <si>
    <t xml:space="preserve">Montáž přivzdušňovacích ventilů </t>
  </si>
  <si>
    <t>877215211</t>
  </si>
  <si>
    <t>Montáž tvarovek z tvrdého PVC-systém KG nebo HT  jednoosé do DN 50</t>
  </si>
  <si>
    <t>877215221</t>
  </si>
  <si>
    <t>Montáž tvarovek z tvrdého PVC-systém KG nebo HT dvouosé do DN 50</t>
  </si>
  <si>
    <t>28661424</t>
  </si>
  <si>
    <t>28661033</t>
  </si>
  <si>
    <t>28661790</t>
  </si>
  <si>
    <t>Těsnění šachtové roury 425 odolné rop.látkám</t>
  </si>
  <si>
    <t>28661777</t>
  </si>
  <si>
    <t xml:space="preserve">Šachtové dno TEGRA 425 -DNO KG160 přímé pro korugované prodloužené potrubí </t>
  </si>
  <si>
    <t>Mont Tegra</t>
  </si>
  <si>
    <t>Montáž plastové revizní šachty TEGRA DN425</t>
  </si>
  <si>
    <t>kpl.</t>
  </si>
  <si>
    <t>28661674</t>
  </si>
  <si>
    <t>Teleskopická roura 425 dl.375</t>
  </si>
  <si>
    <t>Poklop šachtový litinový D400 do teleskopu, tř.zatížení B125, pro dopravu ,vozidla</t>
  </si>
  <si>
    <t>Roura šachtová korugovaná bez hrdla DN425 (1,2m)</t>
  </si>
  <si>
    <t>Protipožární prostup potrubí PVC/HT 100, EI90 protipožární manžeta Hilti, bandáž + tmel Hilti, prostup stropem vč.montáže</t>
  </si>
  <si>
    <t>727112056</t>
  </si>
  <si>
    <t>721290112</t>
  </si>
  <si>
    <t>Zkouška těsnosti potrubí kanalizace vodou od DN 150 do DN 160</t>
  </si>
  <si>
    <t>28617405</t>
  </si>
  <si>
    <t>Napojovací sedlo Flex-Seal FA a vložka korugovaná BC12 pro potrubí KG SN DN150 (napojení na hlavní řád obce-plast)</t>
  </si>
  <si>
    <t>Napojovací sedlo Flex-Seal FA a vložka korugovaná BC12 pro potrubí KG SN DN150 (napojení na hlavní řád obce-kamenina)</t>
  </si>
  <si>
    <t>894812612</t>
  </si>
  <si>
    <t>Vyříznutí otvoru korunkovým vrtákem d177 do potrubí kanalizace obce, utěsnění potrubí</t>
  </si>
  <si>
    <t>Montáž sedla FLEX Seal a korugované vložky DN150</t>
  </si>
  <si>
    <t>42390145</t>
  </si>
  <si>
    <t>Objímka dvoušroubová M 8 DN 40-46 ,5/4"</t>
  </si>
  <si>
    <t>42390148</t>
  </si>
  <si>
    <t>Objímka dvoušroubová M 10 DN 60-64 ,2"</t>
  </si>
  <si>
    <t>42390152</t>
  </si>
  <si>
    <t>Objímka dvoušroubová M 10 DN 87-92, 3"</t>
  </si>
  <si>
    <t>42390154</t>
  </si>
  <si>
    <t>Závitová tyč M10x50-200mm</t>
  </si>
  <si>
    <t>Závitová tyč M8x50 - 100mm</t>
  </si>
  <si>
    <t>31111017</t>
  </si>
  <si>
    <t xml:space="preserve">Nosník 38/40 x200-500 </t>
  </si>
  <si>
    <t>Objímka dvoušroubová M 10 DN 102-116, 4"</t>
  </si>
  <si>
    <t>Osazení kovových výrobků /konzol do zdi-cihla/beton vč.zazdění</t>
  </si>
  <si>
    <t>953941621</t>
  </si>
  <si>
    <t>izolace potrubí, trubice z pěnového polyetylénu Tubex pro DN20, 20x22mm, tl.20mm</t>
  </si>
  <si>
    <t>izolace potrubí, trubice z pěnového polyetylénu Tubex pro DN25, 20x28mm, tl.20mm</t>
  </si>
  <si>
    <t>28377055</t>
  </si>
  <si>
    <t>izolace potrubí, trubice z pěnového polyetylénu Tubex pro DN32, 20x35mm, tl.20mm</t>
  </si>
  <si>
    <t>28377059</t>
  </si>
  <si>
    <t>izolace potrubí, trubice z pěnového polyetylénu Tubex pro DN40, 20x42mm, tl.20mm</t>
  </si>
  <si>
    <t>28377018</t>
  </si>
  <si>
    <t>izolace potrubí, trubice z pěnového polyetylénu pro DN50, tl.20mm</t>
  </si>
  <si>
    <t>713463131</t>
  </si>
  <si>
    <t>Montáž izolace tepelné potrubí 1x tl izolace trubice do 25 mm</t>
  </si>
  <si>
    <t>Potrubí vodovodní plastové PPR svar polyfuze PN 16 D 20 x 2,8 mm vč.montáže</t>
  </si>
  <si>
    <t>Potrubí vodovodní plastové PPR svar polyfuze PN 16 D 25 x 3,5 mm vč.montáže</t>
  </si>
  <si>
    <t>722174004</t>
  </si>
  <si>
    <t>Potrubí vodovodní plastové PPR svar polyfuze PN 16 D 32 x 4,4 mm vč.montáže</t>
  </si>
  <si>
    <t>722174005</t>
  </si>
  <si>
    <t>Potrubí vodovodní plastové PPR svar polyfuze PN 16 D 40 x 5,5 mm vč.montáže</t>
  </si>
  <si>
    <t>722174006</t>
  </si>
  <si>
    <t>Potrubí vodovodní plastové PPR svar polyfuze PN 16 D 50 x 6,9 mm vč.montáže</t>
  </si>
  <si>
    <t>722130234</t>
  </si>
  <si>
    <t>Potrubí vodovodní ocelové závitové pozinkované svařované běžné DN 32  vč.montáže</t>
  </si>
  <si>
    <t xml:space="preserve">722290246 </t>
  </si>
  <si>
    <t>Zkouška těsnosti vodovodního potrubí  závitového do DN 50</t>
  </si>
  <si>
    <t>Zkouška těsnosti vodovodního potrubí  plastového do DN 40</t>
  </si>
  <si>
    <t xml:space="preserve">722290249 </t>
  </si>
  <si>
    <t>Zkouška těsnosti vodovodního potrubí  plastového od DN40 do DN 80</t>
  </si>
  <si>
    <t>734292716</t>
  </si>
  <si>
    <t>Kohout kulový přímý G 1 1/4" (DN32)PN 42 do 185°C vnitřní závit</t>
  </si>
  <si>
    <t>734242415</t>
  </si>
  <si>
    <t xml:space="preserve">Klapka závitová zpětná G 5/4" PN 16 </t>
  </si>
  <si>
    <t>31941936</t>
  </si>
  <si>
    <t>Šroubení přímé pozink DN25 ( 1")</t>
  </si>
  <si>
    <t>31941937</t>
  </si>
  <si>
    <t>Šroubení přímé pozink DN32 ( 5/4")</t>
  </si>
  <si>
    <t xml:space="preserve">734209113 </t>
  </si>
  <si>
    <t xml:space="preserve">734209114 </t>
  </si>
  <si>
    <t>Montáž armatury závitové s dvěma závity G 3/4</t>
  </si>
  <si>
    <t xml:space="preserve">734209115 </t>
  </si>
  <si>
    <t>Montáž armatury závitové s dvěma závity do G 1</t>
  </si>
  <si>
    <t>734209116</t>
  </si>
  <si>
    <t>Montáž armatury závitové s dvěma závity do G 5/4</t>
  </si>
  <si>
    <t>727112051</t>
  </si>
  <si>
    <t>Protipožární prostup potrubí d25 PPR 25, EI90 protipožární manžeta Hilti, bandáž + tmel Hilti, vč.montáže</t>
  </si>
  <si>
    <t>727112052</t>
  </si>
  <si>
    <t>Protipožární prostup d32 pro potrubí PPR 32, EI90 protipožární manžeta Hilti, bandáž + tmel Hilti, vč.montáže</t>
  </si>
  <si>
    <t>727112053</t>
  </si>
  <si>
    <t>Protipožární prostup d50 pro potrubí PPR 40-50, EI90 protipožární manžeta Hilti, bandáž + tmel Hilti, vč.montáže</t>
  </si>
  <si>
    <t>725119122</t>
  </si>
  <si>
    <t>725119131</t>
  </si>
  <si>
    <t>725119111</t>
  </si>
  <si>
    <t>Montáž splachovačů nádržkových keramických  nízkopoložených</t>
  </si>
  <si>
    <t>725119125</t>
  </si>
  <si>
    <t xml:space="preserve">Montáž klozetových mís zavěšených na nosný rám,stěny, vč.podomítkového modulu </t>
  </si>
  <si>
    <t xml:space="preserve"> Klozet závěsný DEEP BY JIKA  .celý set s uzavřeným oplachovým krhem, rámový podomítkový modul H895652 , systém  pro závěsné klozety se samostatným ocelovým rámem , splachovací tlačátko  , vč.-sedátka H936611</t>
  </si>
  <si>
    <t>64271101</t>
  </si>
  <si>
    <t>Výlevka keramická Jika Mira 425x500mm (851046) se sklopnou mřížkou</t>
  </si>
  <si>
    <t>725339111</t>
  </si>
  <si>
    <t xml:space="preserve">Montáž  výlevkových mís </t>
  </si>
  <si>
    <t xml:space="preserve">Keramický pisoár ROCA MINI Urinál A353145 (300x250x420mm, délka,šířka,výška)s automatickým infračerveným  splachovačem  Golem H894827(pro 1 pisoár samostatně) vč.montážního prvku senzoru pro pisoár, nateriové napájení 9V,napájecí ho zdroje dvoucestného uzavíracího ventilu </t>
  </si>
  <si>
    <t>55144048</t>
  </si>
  <si>
    <t>55161322</t>
  </si>
  <si>
    <t>Zápachová uzávěrka HL132 pro umyvadla DN 40, sifon, krycí růžice</t>
  </si>
  <si>
    <t>64211034</t>
  </si>
  <si>
    <t>725829111</t>
  </si>
  <si>
    <t>Montáž baterie stojánkové dřezové  G 1/2 (výlevka)</t>
  </si>
  <si>
    <t>55143977</t>
  </si>
  <si>
    <t xml:space="preserve">Baterie dřezová páková nástěnná chrom LYRA SMART H3, raménko 210mm </t>
  </si>
  <si>
    <t>Montáž dřezových baterií</t>
  </si>
  <si>
    <t>55161115</t>
  </si>
  <si>
    <t>Dřezová zápachová uzávěrka HL100G, DN40/50</t>
  </si>
  <si>
    <t>725869203</t>
  </si>
  <si>
    <t>Montáž zápachových dřezových uzávěrek</t>
  </si>
  <si>
    <t>55143976</t>
  </si>
  <si>
    <t>Baterie dřezová páková nástěnná chrom LYRA , raménko 300mm (výlevka)</t>
  </si>
  <si>
    <t>ventil rohový G 1/2 (roháčka)</t>
  </si>
  <si>
    <t>55190005</t>
  </si>
  <si>
    <t>722220121</t>
  </si>
  <si>
    <t>Nástěnky pro baterii</t>
  </si>
  <si>
    <t>pár</t>
  </si>
  <si>
    <t>Nerezová skřňka NIKA do zdi (30cmx15cmx15cm) pro ventil KK25 popř. elektroventil d25 - toalety ,  piosoáry vč.mont</t>
  </si>
  <si>
    <t>42390143</t>
  </si>
  <si>
    <t>Objímka dvoušroubová M 8 DN 25-30 ,3/4""</t>
  </si>
  <si>
    <t>42390144</t>
  </si>
  <si>
    <t>Objímka dvoušroubová M 8 DN 31-38 , 1""</t>
  </si>
  <si>
    <t>42390142</t>
  </si>
  <si>
    <t>Objímka dvoušroubová M 8 DN 20-23 ,1/2""</t>
  </si>
  <si>
    <t>42391503</t>
  </si>
  <si>
    <t>42391504</t>
  </si>
  <si>
    <t>třmen kruhový ON 130625 DN 32</t>
  </si>
  <si>
    <t>42391505</t>
  </si>
  <si>
    <t>třmen kruhový ON 130625 DN 40</t>
  </si>
  <si>
    <t>42391502</t>
  </si>
  <si>
    <t>třmen kruhový ON 130625 DN 20</t>
  </si>
  <si>
    <t>42391506</t>
  </si>
  <si>
    <t>třmen kruhový ON 130625 DN 50</t>
  </si>
  <si>
    <t>Závitová tyč M8x50 - 100-200mm</t>
  </si>
  <si>
    <t>Závitová tyč M10x50-100-200mm</t>
  </si>
  <si>
    <t>32271820</t>
  </si>
  <si>
    <t>Konzola 27/18x200</t>
  </si>
  <si>
    <t>32384450</t>
  </si>
  <si>
    <t>Konzola 38/40x500</t>
  </si>
  <si>
    <t xml:space="preserve">Nosník 38/40 x500 </t>
  </si>
  <si>
    <t>113107023</t>
  </si>
  <si>
    <t>Odstranění podkladu plochy do 15 m2 z kameniva drceného tl 300 mm při překopech inž sítí</t>
  </si>
  <si>
    <t>(3,2*1,3)+(1,3*1,5)</t>
  </si>
  <si>
    <t>113107022</t>
  </si>
  <si>
    <t>Odstranění podkladu plochy do 15 m2 z kameniva hrubého drceného tl 150 mm při překopech inž sítí</t>
  </si>
  <si>
    <t>113107042</t>
  </si>
  <si>
    <t>Odstranění podkladu plochy do 15 m2 živičných tl 100 mm při překopech inž sítí</t>
  </si>
  <si>
    <t>113106123</t>
  </si>
  <si>
    <t>Potrubí pod dlažbou plocha 28m2</t>
  </si>
  <si>
    <t>Potrubí pod asfalt. plochu (0,7*1,1)+(4*1,1)</t>
  </si>
  <si>
    <t>113107123</t>
  </si>
  <si>
    <t>Odstranění podkladu pl do 50 m2 z kameniva drceného tl 250 mm</t>
  </si>
  <si>
    <t>132254101</t>
  </si>
  <si>
    <t>132251102</t>
  </si>
  <si>
    <t xml:space="preserve">Hloubení  zapažených rýh šířky do  800mm strojně s urovnáním dna předepsaného profilu a spádu  v hornině tř. I sk.3, do 20m3 </t>
  </si>
  <si>
    <t>"Úsek splaš.kanalizace pod asfaltem "  6*0,7*1,9</t>
  </si>
  <si>
    <t>"Úsek splaš.kanalizace pod dlažbou "  8*0,7*1,2</t>
  </si>
  <si>
    <t>"Úsek dešť..kanalizace pod dlažbou " 18*0,7*1,2</t>
  </si>
  <si>
    <t>"Úsek dešť.kanalizace pod asfaltem "  1,5*0,7*1,3</t>
  </si>
  <si>
    <t xml:space="preserve">"9,345+21,84" </t>
  </si>
  <si>
    <t>134702449</t>
  </si>
  <si>
    <t xml:space="preserve">Příplatek za lepivost,k hloubení rýh š do 2000 mm </t>
  </si>
  <si>
    <t>161111502</t>
  </si>
  <si>
    <t>(31,185)/2</t>
  </si>
  <si>
    <t>151201101</t>
  </si>
  <si>
    <t xml:space="preserve">Pažení a rozepření stěn rýh, zátažné hl.do 2m </t>
  </si>
  <si>
    <t>151201111</t>
  </si>
  <si>
    <t>Odstranění pažení stěn-rýh hl.do 2m</t>
  </si>
  <si>
    <t xml:space="preserve">162211201 </t>
  </si>
  <si>
    <t>Vodorovné přemístění výkopu a sypanin  s vyprázdněním  do doprav.prostředku vzdálenost 10m,  z horniny tř,I,sk.3</t>
  </si>
  <si>
    <t>"Úsek kanalizace celkem  " (6+1,5+8+18)*0,7*0,45</t>
  </si>
  <si>
    <t>"Výkop" 31,185</t>
  </si>
  <si>
    <t>"Odvoz" - 10,552</t>
  </si>
  <si>
    <t>58337303</t>
  </si>
  <si>
    <t>58337344</t>
  </si>
  <si>
    <t>Štěrkopísek frakce 0-32, 0324</t>
  </si>
  <si>
    <t>Kamenivo těžené /štěrkopísek frakce 0-8, 0/8</t>
  </si>
  <si>
    <t>10,552*1,7</t>
  </si>
  <si>
    <t>"podsyp-pískové lože  " ( (6+1,5+8+18)*0,7*0,15) x 1,7</t>
  </si>
  <si>
    <t>PC-oplocení</t>
  </si>
  <si>
    <t>Oplocení výkopu</t>
  </si>
  <si>
    <t>"kanalizace  " (22*1,5) x 2</t>
  </si>
  <si>
    <t>(10,552)*1,8</t>
  </si>
  <si>
    <t xml:space="preserve">PC-vytyčení </t>
  </si>
  <si>
    <t>Vytyčení inženýrských sítí</t>
  </si>
  <si>
    <t>997013509</t>
  </si>
  <si>
    <t>Příplatek k ceně odvozu odpadu za každý další započatý km přes 1 km</t>
  </si>
  <si>
    <t>PC-zaměření</t>
  </si>
  <si>
    <t>Geodetické zaměření skutečného provedení</t>
  </si>
  <si>
    <t>Poplatek za uložení odpadu zeminy  na skládce (skládkovné)</t>
  </si>
  <si>
    <t>997221645</t>
  </si>
  <si>
    <t>18,993+1,1</t>
  </si>
  <si>
    <t xml:space="preserve">10 km,  20,093 x 10 </t>
  </si>
  <si>
    <t>Rozebrání dlažeb komunikací pro pěší ze zámkových dlaždic (vedle družina-vjezs)</t>
  </si>
  <si>
    <t>564871016</t>
  </si>
  <si>
    <t>577134111</t>
  </si>
  <si>
    <t>Asfaltový beton vrstva obrusná ACO 11 (ABS) tř. I tl 40 mm š do 3 m z nemodifikovaného asfaltu</t>
  </si>
  <si>
    <t>Podklad ze štěrkodrtě ŠD tl 150 mm</t>
  </si>
  <si>
    <t>Potrubí pod dlažbou 28m2</t>
  </si>
  <si>
    <t>564851011</t>
  </si>
  <si>
    <t>596211120</t>
  </si>
  <si>
    <t>Kladení zámkové dlažby komunikací pro pěší tl 60 mm skupiny B pl do 50 m2</t>
  </si>
  <si>
    <t>979054451</t>
  </si>
  <si>
    <t>Očištění vybouraných zámkových dlaždic s původním spárováním z kameniva těženého</t>
  </si>
  <si>
    <t>Cementová omítka hladká jednovrstvá vnitřních stěn nanášená ručně (drážky ve zdivu SV,TV,kan)</t>
  </si>
  <si>
    <t>971033161</t>
  </si>
  <si>
    <t>Vrtání (vybourání) otvorů ve zdivu a stropu, otvor do DN60</t>
  </si>
  <si>
    <t>Vrtání /bourání otvorů do zdivu a stropu dp plochy 0,0225m2, tl.450mm, (DN80,DN100)</t>
  </si>
  <si>
    <t>971033631</t>
  </si>
  <si>
    <t>Vybourání drážek ve zdivu cihelném pl do 4 m2 na MVC nebo MV tl do 150 mm ( potrubí ZTI TV,SV,C,požár.vody,kanalizace)</t>
  </si>
  <si>
    <t>Bourání podkladů pod dlažby nebo mazanin betonových  tl přes 100 mm, šířka 1m pl do 4 m2 (kanalizace vnitřní 1.PP, 1NP)</t>
  </si>
  <si>
    <t>631312121</t>
  </si>
  <si>
    <t>"Úsek splaš.kanalizace pod dlažbou " 11*0,7*0,9</t>
  </si>
  <si>
    <t>Hloubení  nezapažených rýh šířky do  800mm strojně s urovnáním dna předepsaného profilu a spádu  v hornině tř. I sk.3, od 20m3 do 50m3</t>
  </si>
  <si>
    <t>132212132</t>
  </si>
  <si>
    <t>"14 *0,1"</t>
  </si>
  <si>
    <t xml:space="preserve">Hloubení  nezapažených rýh šířky do  800mm ručně s urovnáním dna předepsaného profilu a spádu  v hornině tř. I sk.3, nesoudržné </t>
  </si>
  <si>
    <t>(6,720)/2</t>
  </si>
  <si>
    <t>"Úsek kanalizace celkem  " (11)*0,7*0,45</t>
  </si>
  <si>
    <t>"Výkop" 6,72</t>
  </si>
  <si>
    <t>"Odvoz" - 3,465</t>
  </si>
  <si>
    <t>3,465*1,7</t>
  </si>
  <si>
    <t>"podsyp-pískové lože  " (11*0,7*0,15) x 1,7</t>
  </si>
  <si>
    <t xml:space="preserve">Podkladový beton ( v místě  kanalizace 1PP, části 1.NPý) tl.80 mm nad  potrubím </t>
  </si>
  <si>
    <t>310238211</t>
  </si>
  <si>
    <t xml:space="preserve">Zazdívka otvorů, drážek,ve zdivu cihlami pálenými </t>
  </si>
  <si>
    <t xml:space="preserve">    14 - Budovy a haly</t>
  </si>
  <si>
    <t>(3,465)*1,8</t>
  </si>
  <si>
    <t xml:space="preserve">10 km,  6,237 x 10 </t>
  </si>
  <si>
    <t xml:space="preserve">13 ks  toalety  </t>
  </si>
  <si>
    <t>Montáž izolace tepelné základů volně vloženými rohožemi, pásy, dílci, deskami 1 vrstva</t>
  </si>
  <si>
    <t>725110811</t>
  </si>
  <si>
    <t xml:space="preserve">10 km,  6,9 x 10 </t>
  </si>
  <si>
    <t xml:space="preserve">10 km,  3,8 x 10 </t>
  </si>
  <si>
    <t>PC-vyřízení stanoviska</t>
  </si>
  <si>
    <t>Vyřízení zvláštního užívání komunikace na příslušném úřadě v místě stavby (jedná se o bod napojení kanalizace na hlavní řád města)</t>
  </si>
  <si>
    <t>28654002</t>
  </si>
  <si>
    <t xml:space="preserve">Koleno PPR 90°, dn20 </t>
  </si>
  <si>
    <t>28654004</t>
  </si>
  <si>
    <t xml:space="preserve">Koleno PPR 90°, dn25 </t>
  </si>
  <si>
    <t>28654006</t>
  </si>
  <si>
    <t xml:space="preserve">Koleno PPR 90°, dn32 </t>
  </si>
  <si>
    <t>28654008</t>
  </si>
  <si>
    <t xml:space="preserve">Koleno PPR 90°, dn40 </t>
  </si>
  <si>
    <t>28654010</t>
  </si>
  <si>
    <t xml:space="preserve">Koleno PPR 90°, dn50 </t>
  </si>
  <si>
    <t>28654080</t>
  </si>
  <si>
    <t xml:space="preserve">T-KUS PPR dn50 jednoznačný </t>
  </si>
  <si>
    <t>28654076</t>
  </si>
  <si>
    <t xml:space="preserve">T-KUS PPR dn20 jednoznačný </t>
  </si>
  <si>
    <t>28654074</t>
  </si>
  <si>
    <t xml:space="preserve">T-KUS PPR dn25 jednoznačný </t>
  </si>
  <si>
    <t>28654072</t>
  </si>
  <si>
    <t>28654078</t>
  </si>
  <si>
    <t xml:space="preserve">T-KUS PPR dn32 jednoznačný </t>
  </si>
  <si>
    <t xml:space="preserve">T-KUS PPR dn40 jednoznačný </t>
  </si>
  <si>
    <t>28654102</t>
  </si>
  <si>
    <t>T-KUS redukovaný  PPR dn25x20x25</t>
  </si>
  <si>
    <t>28654203</t>
  </si>
  <si>
    <t>Redukce PPR 40/32</t>
  </si>
  <si>
    <t>28654207</t>
  </si>
  <si>
    <t>Redukce PPR 50/40</t>
  </si>
  <si>
    <t>28654201</t>
  </si>
  <si>
    <t>Redukce PPR 32/25</t>
  </si>
  <si>
    <t>28654197</t>
  </si>
  <si>
    <t>Redukce PPR 25/32</t>
  </si>
  <si>
    <t>340238212</t>
  </si>
  <si>
    <t xml:space="preserve">Zazdívka otvorů v příčkách nebo stěnách pl přes 0,25 do 1 m2 cihlami plnými tl přes 100 mm   </t>
  </si>
  <si>
    <t xml:space="preserve">    3 - Svislé a kompletní konstrukce</t>
  </si>
  <si>
    <t>346244371</t>
  </si>
  <si>
    <t xml:space="preserve">Zazdívka o tl 140 mm rýh, nik nebo kapes z cihel pálených   </t>
  </si>
  <si>
    <t xml:space="preserve">    4 - Vodorovné konstrukce</t>
  </si>
  <si>
    <t>411386611</t>
  </si>
  <si>
    <t>411386621</t>
  </si>
  <si>
    <t xml:space="preserve">Zabetonování prostupů v instalačních šachtách ze suchých směsí pl do 0,09 m2 ve stropech   </t>
  </si>
  <si>
    <t xml:space="preserve">Zabetonování prostupů v instalačních šachtách ze suchých směsí pl přes 0,09 do 0,25 m2 ve stropech   </t>
  </si>
  <si>
    <t>612325121</t>
  </si>
  <si>
    <t>612325223</t>
  </si>
  <si>
    <t>612131121</t>
  </si>
  <si>
    <t>612325203</t>
  </si>
  <si>
    <t>619995001</t>
  </si>
  <si>
    <t xml:space="preserve">Vápenocementová štuková omítka rýh ve stěnách š do 150 mm   </t>
  </si>
  <si>
    <t xml:space="preserve">Vápenocementová štuková omítka malých ploch přes 0,25 do 1 m2 na stěnách   </t>
  </si>
  <si>
    <t xml:space="preserve">Penetrační disperzní nátěr vnitřních stěn nanášený ručně   </t>
  </si>
  <si>
    <t xml:space="preserve">Vápenocementová hrubá omítka malých ploch přes 0,25 do 1 m2 na stěnách   </t>
  </si>
  <si>
    <t xml:space="preserve">Začištění omítek kolem oken, dveří, podlah nebo obkladů   </t>
  </si>
  <si>
    <t>952901111</t>
  </si>
  <si>
    <t>971035531</t>
  </si>
  <si>
    <t>972012211</t>
  </si>
  <si>
    <t>972012311</t>
  </si>
  <si>
    <t>974031154</t>
  </si>
  <si>
    <t>977151119</t>
  </si>
  <si>
    <t xml:space="preserve">Vyčištění budov bytové a občanské výstavby při výšce podlaží do 4 m   </t>
  </si>
  <si>
    <t xml:space="preserve">Vybourání otvorů ve zdivu cihelném pl do 1 m2 na MC tl do 150 mm   </t>
  </si>
  <si>
    <t xml:space="preserve">Vybourání výplní otvorů z lehkých betonů v prefabrikovaných stropech tl přes 120 mm pl 0,09 m2   </t>
  </si>
  <si>
    <t xml:space="preserve">Vybourání výplní otvorů z lehkých betonů v prefabrikovaných stropech tl přes 120 mm pl 0,25 m2   </t>
  </si>
  <si>
    <t xml:space="preserve">Vysekání rýh ve zdivu cihelném hl do 100 mm š do 150 mm   </t>
  </si>
  <si>
    <t xml:space="preserve">Jádrové vrty diamantovými korunkami do stavebních materiálů D přes 100 do 110 mm   </t>
  </si>
  <si>
    <t xml:space="preserve">Přesun hmot procentní  v objektech v do 6 m   </t>
  </si>
  <si>
    <t xml:space="preserve">    997 - Přesun sutě</t>
  </si>
  <si>
    <t>997013212</t>
  </si>
  <si>
    <t xml:space="preserve">Vnitrostaveništní doprava suti a vybouraných hmot pro budovy v přes 6 do 9 m ručně   </t>
  </si>
  <si>
    <t xml:space="preserve">Odvoz vybouraných hmot na skládku nebo meziskládku do 1 km se složením   </t>
  </si>
  <si>
    <t xml:space="preserve">Příplatek k ceně odvozu odpadu za každý další započatý km přes 1 km   </t>
  </si>
  <si>
    <t xml:space="preserve">Poplatek za uložení stavebního směsného odpadu na skládce   </t>
  </si>
  <si>
    <t xml:space="preserve">    998 - Přesun hmot</t>
  </si>
  <si>
    <t>998018002</t>
  </si>
  <si>
    <t xml:space="preserve">Přesun hmot pro budovy ruční pro budovy v přes 6 do 12 m   </t>
  </si>
  <si>
    <t xml:space="preserve">    722 - Zdravotechnika - vnitřní vodovod</t>
  </si>
  <si>
    <t>722220111</t>
  </si>
  <si>
    <t xml:space="preserve">Nástěnka pro výtokový ventil G 1/2" s jedním závitem   </t>
  </si>
  <si>
    <t xml:space="preserve">    727 - Zdravotechnika - požární ochrana</t>
  </si>
  <si>
    <t>727223127</t>
  </si>
  <si>
    <t xml:space="preserve">Protipožární manžeta prostupu plastového potrubí bez izolace D 110 mm stropem tl 150 mm požární odolnost EI 90-120   </t>
  </si>
  <si>
    <t xml:space="preserve">    741 - Elektroinstalace - silnoproud</t>
  </si>
  <si>
    <t>741R1</t>
  </si>
  <si>
    <t xml:space="preserve">Demontáž a zpět montáž vypínačů   </t>
  </si>
  <si>
    <t>hod</t>
  </si>
  <si>
    <t xml:space="preserve">    771 - Podlahy z dlaždic</t>
  </si>
  <si>
    <t>771577212</t>
  </si>
  <si>
    <t xml:space="preserve">Příplatek k montáži podlah keramických lepených cementovým flexibilním lepidlem za omezený prostor   </t>
  </si>
  <si>
    <t>771121011</t>
  </si>
  <si>
    <t>771577914</t>
  </si>
  <si>
    <t>59761135</t>
  </si>
  <si>
    <t xml:space="preserve">Nátěr penetrační na podlahu   </t>
  </si>
  <si>
    <t xml:space="preserve">Příplatek k opravě spárování podlah z dlaždic keramických za spárování tmelem dvousložkovým   </t>
  </si>
  <si>
    <t xml:space="preserve">dlažba 33x33   </t>
  </si>
  <si>
    <t xml:space="preserve">    781 - Dokončovací práce - obklady</t>
  </si>
  <si>
    <t>781151031</t>
  </si>
  <si>
    <t>781472292</t>
  </si>
  <si>
    <t>781477114</t>
  </si>
  <si>
    <t>781121011</t>
  </si>
  <si>
    <t>781492211</t>
  </si>
  <si>
    <t>28342003</t>
  </si>
  <si>
    <t>59761708</t>
  </si>
  <si>
    <t xml:space="preserve">Celoplošné vyrovnání podkladu stěrkou tl 3 mm   </t>
  </si>
  <si>
    <t xml:space="preserve">Příplatek k montáži obkladů keramických lepených cementovým flexibilním lepidlem za omezený prostor   </t>
  </si>
  <si>
    <t xml:space="preserve">Příplatek k montáži obkladů vnitřních keramických hladkých za spárování tmelem dvousložkovým   </t>
  </si>
  <si>
    <t xml:space="preserve">Nátěr penetrační na stěnu   </t>
  </si>
  <si>
    <t xml:space="preserve">Montáž profilů rohových lepených flexibilním cementovým lepidlem   </t>
  </si>
  <si>
    <t xml:space="preserve">lišta ukončovací z PVC 10mm   </t>
  </si>
  <si>
    <t xml:space="preserve">obklad 20x50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</si>
</sst>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Calibri"/>
      <family val="2"/>
    </font>
    <font>
      <u val="single"/>
      <sz val="8"/>
      <color theme="10"/>
      <name val="Trebuchet MS"/>
      <family val="2"/>
    </font>
    <font>
      <sz val="8"/>
      <color rgb="FFFF0000"/>
      <name val="Trebuchet MS"/>
      <family val="2"/>
    </font>
    <font>
      <sz val="8"/>
      <color theme="1"/>
      <name val="Trebuchet MS"/>
      <family val="2"/>
    </font>
    <font>
      <sz val="10"/>
      <color rgb="FFFF0000"/>
      <name val="Trebuchet MS"/>
      <family val="2"/>
    </font>
    <font>
      <b/>
      <sz val="8"/>
      <color theme="1"/>
      <name val="Trebuchet MS"/>
      <family val="2"/>
    </font>
    <font>
      <b/>
      <sz val="8"/>
      <color rgb="FFFF000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dotted">
        <color rgb="FF969696"/>
      </top>
      <bottom style="hair">
        <color rgb="FF969696"/>
      </bottom>
    </border>
    <border>
      <left/>
      <right/>
      <top style="dotted">
        <color rgb="FF969696"/>
      </top>
      <bottom style="hair">
        <color rgb="FF969696"/>
      </bottom>
    </border>
    <border>
      <left/>
      <right style="hair">
        <color rgb="FF969696"/>
      </right>
      <top style="dotted">
        <color rgb="FF969696"/>
      </top>
      <bottom style="hair">
        <color rgb="FF969696"/>
      </bottom>
    </border>
    <border>
      <left style="thin">
        <color indexed="8"/>
      </left>
      <right/>
      <top style="hair">
        <color rgb="FF969696"/>
      </top>
      <bottom style="hair">
        <color rgb="FF969696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>
      <alignment/>
      <protection locked="0"/>
    </xf>
  </cellStyleXfs>
  <cellXfs count="40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1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4" fontId="23" fillId="0" borderId="13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9" fillId="0" borderId="13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5" xfId="0" applyNumberFormat="1" applyFont="1" applyBorder="1" applyAlignment="1">
      <alignment vertical="center"/>
    </xf>
    <xf numFmtId="4" fontId="29" fillId="0" borderId="16" xfId="0" applyNumberFormat="1" applyFont="1" applyBorder="1" applyAlignment="1">
      <alignment vertical="center"/>
    </xf>
    <xf numFmtId="166" fontId="29" fillId="0" borderId="16" xfId="0" applyNumberFormat="1" applyFont="1" applyBorder="1" applyAlignment="1">
      <alignment vertical="center"/>
    </xf>
    <xf numFmtId="4" fontId="29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2" fillId="0" borderId="11" xfId="0" applyNumberFormat="1" applyFont="1" applyBorder="1" applyAlignment="1">
      <alignment/>
    </xf>
    <xf numFmtId="166" fontId="32" fillId="0" borderId="12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167" fontId="34" fillId="0" borderId="24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4" fontId="0" fillId="0" borderId="0" xfId="0" applyNumberFormat="1" applyFont="1" applyAlignment="1">
      <alignment vertical="center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34" fillId="0" borderId="24" xfId="0" applyFont="1" applyBorder="1" applyAlignment="1" applyProtection="1">
      <alignment horizontal="center" vertical="center"/>
      <protection locked="0"/>
    </xf>
    <xf numFmtId="49" fontId="34" fillId="0" borderId="24" xfId="0" applyNumberFormat="1" applyFont="1" applyBorder="1" applyAlignment="1" applyProtection="1">
      <alignment horizontal="left" vertical="center" wrapText="1"/>
      <protection locked="0"/>
    </xf>
    <xf numFmtId="0" fontId="34" fillId="0" borderId="24" xfId="0" applyFont="1" applyBorder="1" applyAlignment="1" applyProtection="1">
      <alignment horizontal="center" vertical="center" wrapText="1"/>
      <protection locked="0"/>
    </xf>
    <xf numFmtId="167" fontId="34" fillId="0" borderId="24" xfId="0" applyNumberFormat="1" applyFont="1" applyBorder="1" applyAlignment="1" applyProtection="1">
      <alignment vertical="center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49" fontId="0" fillId="0" borderId="24" xfId="0" applyNumberForma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34" fillId="0" borderId="24" xfId="0" applyFont="1" applyBorder="1" applyAlignment="1" applyProtection="1">
      <alignment horizontal="center" vertical="center"/>
      <protection locked="0"/>
    </xf>
    <xf numFmtId="0" fontId="34" fillId="0" borderId="2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4" fontId="0" fillId="0" borderId="0" xfId="0" applyNumberFormat="1" applyFont="1" applyAlignment="1">
      <alignment vertical="center"/>
    </xf>
    <xf numFmtId="49" fontId="34" fillId="0" borderId="24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0" fillId="0" borderId="24" xfId="0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167" fontId="38" fillId="0" borderId="0" xfId="0" applyNumberFormat="1" applyFont="1" applyBorder="1" applyAlignment="1">
      <alignment vertic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39" fillId="0" borderId="24" xfId="0" applyFont="1" applyBorder="1" applyAlignment="1" applyProtection="1">
      <alignment horizontal="center" vertical="center"/>
      <protection locked="0"/>
    </xf>
    <xf numFmtId="49" fontId="39" fillId="0" borderId="24" xfId="0" applyNumberFormat="1" applyFont="1" applyBorder="1" applyAlignment="1" applyProtection="1">
      <alignment horizontal="left" vertical="center" wrapText="1"/>
      <protection locked="0"/>
    </xf>
    <xf numFmtId="0" fontId="39" fillId="0" borderId="24" xfId="0" applyFont="1" applyBorder="1" applyAlignment="1" applyProtection="1">
      <alignment horizontal="center" vertical="center" wrapText="1"/>
      <protection locked="0"/>
    </xf>
    <xf numFmtId="167" fontId="39" fillId="0" borderId="24" xfId="0" applyNumberFormat="1" applyFont="1" applyBorder="1" applyAlignment="1" applyProtection="1">
      <alignment vertical="center"/>
      <protection locked="0"/>
    </xf>
    <xf numFmtId="0" fontId="39" fillId="0" borderId="0" xfId="0" applyFont="1" applyBorder="1" applyAlignment="1">
      <alignment horizontal="left" vertical="center"/>
    </xf>
    <xf numFmtId="167" fontId="3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67" fontId="0" fillId="0" borderId="0" xfId="0" applyNumberFormat="1" applyFont="1" applyBorder="1" applyAlignment="1">
      <alignment vertical="center"/>
    </xf>
    <xf numFmtId="0" fontId="39" fillId="0" borderId="24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left" vertical="center"/>
    </xf>
    <xf numFmtId="0" fontId="4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/>
    <xf numFmtId="0" fontId="2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/>
    <xf numFmtId="167" fontId="9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49" fontId="39" fillId="0" borderId="24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left" vertical="center"/>
    </xf>
    <xf numFmtId="0" fontId="0" fillId="0" borderId="0" xfId="0"/>
    <xf numFmtId="0" fontId="14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67" fontId="39" fillId="0" borderId="24" xfId="0" applyNumberFormat="1" applyFont="1" applyBorder="1" applyAlignment="1" applyProtection="1">
      <alignment vertical="center"/>
      <protection locked="0"/>
    </xf>
    <xf numFmtId="49" fontId="33" fillId="0" borderId="24" xfId="0" applyNumberFormat="1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0" fillId="0" borderId="24" xfId="0" applyBorder="1" applyAlignment="1" applyProtection="1">
      <alignment horizontal="center" vertical="center"/>
      <protection locked="0"/>
    </xf>
    <xf numFmtId="49" fontId="38" fillId="0" borderId="24" xfId="0" applyNumberFormat="1" applyFont="1" applyBorder="1" applyAlignment="1" applyProtection="1">
      <alignment horizontal="left" vertical="center" wrapText="1"/>
      <protection locked="0"/>
    </xf>
    <xf numFmtId="49" fontId="41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6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4" fontId="24" fillId="4" borderId="0" xfId="0" applyNumberFormat="1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11" fillId="0" borderId="0" xfId="0" applyNumberFormat="1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4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4" fontId="34" fillId="0" borderId="24" xfId="0" applyNumberFormat="1" applyFont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34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34" fillId="0" borderId="24" xfId="0" applyNumberFormat="1" applyFont="1" applyBorder="1" applyAlignment="1" applyProtection="1">
      <alignment vertical="center"/>
      <protection locked="0"/>
    </xf>
    <xf numFmtId="0" fontId="34" fillId="0" borderId="24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6" xfId="0" applyNumberFormat="1" applyFont="1" applyFill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13" fillId="2" borderId="0" xfId="20" applyFont="1" applyFill="1" applyAlignment="1" applyProtection="1">
      <alignment horizontal="center" vertical="center"/>
      <protection/>
    </xf>
    <xf numFmtId="4" fontId="2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4" fontId="0" fillId="0" borderId="21" xfId="0" applyNumberFormat="1" applyFont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4" fillId="0" borderId="21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3" xfId="0" applyFont="1" applyBorder="1" applyAlignment="1" applyProtection="1">
      <alignment horizontal="left" vertical="center" wrapText="1"/>
      <protection locked="0"/>
    </xf>
    <xf numFmtId="4" fontId="34" fillId="0" borderId="21" xfId="0" applyNumberFormat="1" applyFont="1" applyBorder="1" applyAlignment="1" applyProtection="1">
      <alignment vertical="center"/>
      <protection locked="0"/>
    </xf>
    <xf numFmtId="4" fontId="34" fillId="0" borderId="23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33" fillId="0" borderId="24" xfId="0" applyFont="1" applyBorder="1" applyAlignment="1" applyProtection="1">
      <alignment horizontal="left" vertical="center" wrapText="1"/>
      <protection locked="0"/>
    </xf>
    <xf numFmtId="0" fontId="33" fillId="0" borderId="21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3" xfId="0" applyFont="1" applyBorder="1" applyAlignment="1" applyProtection="1">
      <alignment horizontal="left" vertical="center" wrapText="1"/>
      <protection locked="0"/>
    </xf>
    <xf numFmtId="0" fontId="34" fillId="0" borderId="27" xfId="0" applyFont="1" applyBorder="1" applyAlignment="1" applyProtection="1">
      <alignment horizontal="left" vertical="center" wrapText="1"/>
      <protection locked="0"/>
    </xf>
    <xf numFmtId="0" fontId="34" fillId="0" borderId="28" xfId="0" applyFont="1" applyBorder="1" applyAlignment="1" applyProtection="1">
      <alignment horizontal="left" vertical="center" wrapText="1"/>
      <protection locked="0"/>
    </xf>
    <xf numFmtId="0" fontId="34" fillId="0" borderId="29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39" fillId="0" borderId="24" xfId="0" applyFont="1" applyBorder="1" applyAlignment="1" applyProtection="1">
      <alignment horizontal="left" vertical="center" wrapText="1"/>
      <protection locked="0"/>
    </xf>
    <xf numFmtId="0" fontId="39" fillId="0" borderId="11" xfId="0" applyFont="1" applyBorder="1" applyAlignment="1">
      <alignment horizontal="left" vertical="center" wrapText="1"/>
    </xf>
    <xf numFmtId="0" fontId="39" fillId="0" borderId="0" xfId="0" applyFont="1" applyBorder="1" applyAlignment="1">
      <alignment vertical="center"/>
    </xf>
    <xf numFmtId="4" fontId="39" fillId="0" borderId="24" xfId="0" applyNumberFormat="1" applyFont="1" applyBorder="1" applyAlignment="1" applyProtection="1">
      <alignment vertical="center"/>
      <protection locked="0"/>
    </xf>
    <xf numFmtId="0" fontId="39" fillId="0" borderId="24" xfId="0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39" fillId="0" borderId="21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3" xfId="0" applyFont="1" applyBorder="1" applyAlignment="1" applyProtection="1">
      <alignment horizontal="left" vertical="center" wrapText="1"/>
      <protection locked="0"/>
    </xf>
    <xf numFmtId="4" fontId="39" fillId="0" borderId="21" xfId="0" applyNumberFormat="1" applyFont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38" fillId="0" borderId="24" xfId="0" applyFont="1" applyBorder="1" applyAlignment="1" applyProtection="1">
      <alignment horizontal="center" vertical="center"/>
      <protection locked="0"/>
    </xf>
    <xf numFmtId="49" fontId="38" fillId="0" borderId="24" xfId="0" applyNumberFormat="1" applyFont="1" applyBorder="1" applyAlignment="1" applyProtection="1">
      <alignment horizontal="left" vertical="center" wrapText="1"/>
      <protection locked="0"/>
    </xf>
    <xf numFmtId="0" fontId="38" fillId="0" borderId="21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3" xfId="0" applyFont="1" applyBorder="1" applyAlignment="1" applyProtection="1">
      <alignment horizontal="left" vertical="center" wrapText="1"/>
      <protection locked="0"/>
    </xf>
    <xf numFmtId="0" fontId="38" fillId="0" borderId="24" xfId="0" applyFont="1" applyBorder="1" applyAlignment="1" applyProtection="1">
      <alignment horizontal="center" vertical="center" wrapText="1"/>
      <protection locked="0"/>
    </xf>
    <xf numFmtId="167" fontId="38" fillId="0" borderId="24" xfId="0" applyNumberFormat="1" applyFont="1" applyBorder="1" applyAlignment="1" applyProtection="1">
      <alignment vertical="center"/>
      <protection locked="0"/>
    </xf>
    <xf numFmtId="4" fontId="38" fillId="0" borderId="24" xfId="0" applyNumberFormat="1" applyFont="1" applyBorder="1" applyAlignment="1" applyProtection="1">
      <alignment vertical="center"/>
      <protection locked="0"/>
    </xf>
    <xf numFmtId="0" fontId="38" fillId="0" borderId="30" xfId="0" applyFont="1" applyBorder="1" applyAlignment="1" applyProtection="1">
      <alignment horizontal="left" vertical="center" wrapText="1"/>
      <protection locked="0"/>
    </xf>
    <xf numFmtId="4" fontId="38" fillId="0" borderId="30" xfId="0" applyNumberFormat="1" applyFont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  <protection locked="0"/>
    </xf>
    <xf numFmtId="4" fontId="38" fillId="0" borderId="21" xfId="0" applyNumberFormat="1" applyFont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8" fillId="0" borderId="24" xfId="0" applyFont="1" applyBorder="1" applyAlignment="1" applyProtection="1">
      <alignment horizontal="left" vertical="center" wrapText="1"/>
      <protection locked="0"/>
    </xf>
    <xf numFmtId="49" fontId="42" fillId="0" borderId="24" xfId="0" applyNumberFormat="1" applyFont="1" applyBorder="1" applyAlignment="1" applyProtection="1">
      <alignment horizontal="left" vertical="center" wrapText="1"/>
      <protection locked="0"/>
    </xf>
    <xf numFmtId="0" fontId="38" fillId="0" borderId="24" xfId="0" applyFont="1" applyBorder="1" applyAlignment="1" applyProtection="1">
      <alignment vertical="center"/>
      <protection locked="0"/>
    </xf>
    <xf numFmtId="0" fontId="38" fillId="0" borderId="0" xfId="0" applyFont="1" applyBorder="1" applyAlignment="1">
      <alignment/>
    </xf>
    <xf numFmtId="4" fontId="40" fillId="0" borderId="16" xfId="0" applyNumberFormat="1" applyFont="1" applyBorder="1" applyAlignment="1">
      <alignment/>
    </xf>
    <xf numFmtId="4" fontId="40" fillId="0" borderId="16" xfId="0" applyNumberFormat="1" applyFont="1" applyBorder="1" applyAlignment="1">
      <alignment vertical="center"/>
    </xf>
    <xf numFmtId="0" fontId="38" fillId="0" borderId="24" xfId="0" applyFont="1" applyBorder="1" applyAlignment="1" applyProtection="1">
      <alignment horizontal="center" vertical="center"/>
      <protection locked="0"/>
    </xf>
    <xf numFmtId="0" fontId="38" fillId="0" borderId="24" xfId="0" applyFont="1" applyBorder="1" applyAlignment="1" applyProtection="1">
      <alignment horizontal="left" vertical="center" wrapText="1"/>
      <protection locked="0"/>
    </xf>
    <xf numFmtId="0" fontId="38" fillId="0" borderId="24" xfId="0" applyFont="1" applyBorder="1" applyAlignment="1" applyProtection="1">
      <alignment horizontal="center" vertical="center" wrapText="1"/>
      <protection locked="0"/>
    </xf>
    <xf numFmtId="167" fontId="38" fillId="0" borderId="24" xfId="0" applyNumberFormat="1" applyFont="1" applyBorder="1" applyAlignment="1" applyProtection="1">
      <alignment vertical="center"/>
      <protection locked="0"/>
    </xf>
    <xf numFmtId="4" fontId="38" fillId="0" borderId="24" xfId="0" applyNumberFormat="1" applyFont="1" applyBorder="1" applyAlignment="1" applyProtection="1">
      <alignment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textový odkaz 2" xfId="21"/>
    <cellStyle name="Hypertextový odkaz 3" xfId="22"/>
    <cellStyle name="Hypertextový odkaz 4" xfId="23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6"/>
  <sheetViews>
    <sheetView showGridLines="0" tabSelected="1" workbookViewId="0" topLeftCell="A1">
      <pane ySplit="1" topLeftCell="A2" activePane="bottomLeft" state="frozen"/>
      <selection pane="bottomLeft" activeCell="AN8" sqref="AN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3:72" ht="36.95" customHeight="1">
      <c r="C2" s="268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S2" s="18" t="s">
        <v>7</v>
      </c>
      <c r="BT2" s="18" t="s">
        <v>8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AR3" s="245"/>
      <c r="AS3" s="246" t="s">
        <v>11</v>
      </c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S3" s="18" t="s">
        <v>7</v>
      </c>
      <c r="BT3" s="18" t="s">
        <v>9</v>
      </c>
    </row>
    <row r="4" spans="2:71" ht="36.95" customHeight="1">
      <c r="B4" s="22"/>
      <c r="C4" s="270" t="s">
        <v>10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3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S4" s="18" t="s">
        <v>12</v>
      </c>
    </row>
    <row r="5" spans="2:71" ht="14.45" customHeight="1">
      <c r="B5" s="22"/>
      <c r="C5" s="24"/>
      <c r="D5" s="25" t="s">
        <v>13</v>
      </c>
      <c r="E5" s="24"/>
      <c r="F5" s="24"/>
      <c r="G5" s="24"/>
      <c r="H5" s="24"/>
      <c r="I5" s="24"/>
      <c r="J5" s="24"/>
      <c r="K5" s="272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4"/>
      <c r="AQ5" s="23"/>
      <c r="BS5" s="18" t="s">
        <v>7</v>
      </c>
    </row>
    <row r="6" spans="2:71" ht="36.95" customHeight="1">
      <c r="B6" s="22"/>
      <c r="C6" s="24"/>
      <c r="D6" s="27" t="s">
        <v>14</v>
      </c>
      <c r="E6" s="24"/>
      <c r="F6" s="24"/>
      <c r="G6" s="24"/>
      <c r="H6" s="24"/>
      <c r="I6" s="24"/>
      <c r="J6" s="24"/>
      <c r="K6" s="274" t="s">
        <v>377</v>
      </c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4"/>
      <c r="AQ6" s="23"/>
      <c r="BS6" s="18" t="s">
        <v>7</v>
      </c>
    </row>
    <row r="7" spans="2:71" ht="14.45" customHeight="1">
      <c r="B7" s="22"/>
      <c r="C7" s="24"/>
      <c r="D7" s="28" t="s">
        <v>15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16</v>
      </c>
      <c r="AL7" s="24"/>
      <c r="AM7" s="24"/>
      <c r="AN7" s="26" t="s">
        <v>5</v>
      </c>
      <c r="AO7" s="24"/>
      <c r="AP7" s="24"/>
      <c r="AQ7" s="23"/>
      <c r="BS7" s="18" t="s">
        <v>7</v>
      </c>
    </row>
    <row r="8" spans="2:71" ht="14.45" customHeight="1">
      <c r="B8" s="22"/>
      <c r="C8" s="24"/>
      <c r="D8" s="28" t="s">
        <v>17</v>
      </c>
      <c r="E8" s="24"/>
      <c r="F8" s="24"/>
      <c r="G8" s="24"/>
      <c r="H8" s="24"/>
      <c r="I8" s="24"/>
      <c r="J8" s="24"/>
      <c r="K8" s="166" t="s">
        <v>183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18</v>
      </c>
      <c r="AL8" s="24"/>
      <c r="AM8" s="24"/>
      <c r="AN8" s="170">
        <v>45143</v>
      </c>
      <c r="AO8" s="24"/>
      <c r="AP8" s="24"/>
      <c r="AQ8" s="23"/>
      <c r="BS8" s="18" t="s">
        <v>7</v>
      </c>
    </row>
    <row r="9" spans="2:71" ht="14.45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7</v>
      </c>
    </row>
    <row r="10" spans="2:71" ht="14.45" customHeight="1">
      <c r="B10" s="22"/>
      <c r="C10" s="24"/>
      <c r="D10" s="28" t="s">
        <v>19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20</v>
      </c>
      <c r="AL10" s="24"/>
      <c r="AM10" s="24"/>
      <c r="AN10" s="26" t="s">
        <v>5</v>
      </c>
      <c r="AO10" s="24"/>
      <c r="AP10" s="24"/>
      <c r="AQ10" s="23"/>
      <c r="BS10" s="18" t="s">
        <v>7</v>
      </c>
    </row>
    <row r="11" spans="2:71" ht="18.4" customHeight="1">
      <c r="B11" s="22"/>
      <c r="C11" s="24"/>
      <c r="D11" s="24"/>
      <c r="E11" s="166" t="s">
        <v>184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21</v>
      </c>
      <c r="AL11" s="24"/>
      <c r="AM11" s="24"/>
      <c r="AN11" s="26" t="s">
        <v>5</v>
      </c>
      <c r="AO11" s="24"/>
      <c r="AP11" s="24"/>
      <c r="AQ11" s="23"/>
      <c r="BS11" s="18" t="s">
        <v>7</v>
      </c>
    </row>
    <row r="12" spans="2:71" ht="6.95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7</v>
      </c>
    </row>
    <row r="13" spans="2:71" ht="14.45" customHeight="1">
      <c r="B13" s="22"/>
      <c r="C13" s="24"/>
      <c r="D13" s="28" t="s">
        <v>22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20</v>
      </c>
      <c r="AL13" s="24"/>
      <c r="AM13" s="24"/>
      <c r="AN13" s="26" t="s">
        <v>5</v>
      </c>
      <c r="AO13" s="24"/>
      <c r="AP13" s="24"/>
      <c r="AQ13" s="23"/>
      <c r="BS13" s="18" t="s">
        <v>7</v>
      </c>
    </row>
    <row r="14" spans="2:71" ht="15">
      <c r="B14" s="22"/>
      <c r="C14" s="24"/>
      <c r="D14" s="24"/>
      <c r="E14" s="26" t="s">
        <v>23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21</v>
      </c>
      <c r="AL14" s="24"/>
      <c r="AM14" s="24"/>
      <c r="AN14" s="26" t="s">
        <v>5</v>
      </c>
      <c r="AO14" s="24"/>
      <c r="AP14" s="24"/>
      <c r="AQ14" s="23"/>
      <c r="BS14" s="18" t="s">
        <v>7</v>
      </c>
    </row>
    <row r="15" spans="2:71" ht="6.95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2:71" ht="14.45" customHeight="1">
      <c r="B16" s="22"/>
      <c r="C16" s="24"/>
      <c r="D16" s="28" t="s">
        <v>24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20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4" customHeight="1">
      <c r="B17" s="22"/>
      <c r="C17" s="24"/>
      <c r="D17" s="24"/>
      <c r="E17" s="26" t="s">
        <v>25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21</v>
      </c>
      <c r="AL17" s="24"/>
      <c r="AM17" s="24"/>
      <c r="AN17" s="26" t="s">
        <v>5</v>
      </c>
      <c r="AO17" s="24"/>
      <c r="AP17" s="24"/>
      <c r="AQ17" s="23"/>
      <c r="BS17" s="18" t="s">
        <v>26</v>
      </c>
    </row>
    <row r="18" spans="2:71" ht="6.95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7</v>
      </c>
    </row>
    <row r="19" spans="2:71" ht="14.45" customHeight="1">
      <c r="B19" s="22"/>
      <c r="C19" s="24"/>
      <c r="D19" s="28" t="s">
        <v>27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20</v>
      </c>
      <c r="AL19" s="24"/>
      <c r="AM19" s="24"/>
      <c r="AN19" s="26" t="s">
        <v>5</v>
      </c>
      <c r="AO19" s="24"/>
      <c r="AP19" s="24"/>
      <c r="AQ19" s="23"/>
      <c r="BS19" s="18" t="s">
        <v>7</v>
      </c>
    </row>
    <row r="20" spans="2:43" ht="18.4" customHeight="1">
      <c r="B20" s="22"/>
      <c r="C20" s="24"/>
      <c r="D20" s="24"/>
      <c r="E20" s="26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21</v>
      </c>
      <c r="AL20" s="24"/>
      <c r="AM20" s="24"/>
      <c r="AN20" s="26" t="s">
        <v>5</v>
      </c>
      <c r="AO20" s="24"/>
      <c r="AP20" s="24"/>
      <c r="AQ20" s="23"/>
    </row>
    <row r="21" spans="2:43" ht="6.95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43" ht="15">
      <c r="B22" s="22"/>
      <c r="C22" s="24"/>
      <c r="D22" s="28" t="s">
        <v>28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43" ht="16.5" customHeight="1">
      <c r="B23" s="22"/>
      <c r="C23" s="24"/>
      <c r="D23" s="24"/>
      <c r="E23" s="275" t="s">
        <v>5</v>
      </c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4"/>
      <c r="AP23" s="24"/>
      <c r="AQ23" s="23"/>
    </row>
    <row r="24" spans="2:43" ht="6.95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43" ht="6.95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43" ht="14.45" customHeight="1">
      <c r="B26" s="22"/>
      <c r="C26" s="24"/>
      <c r="D26" s="30" t="s">
        <v>29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95">
        <f>ROUND(AG87,2)</f>
        <v>0</v>
      </c>
      <c r="AL26" s="273"/>
      <c r="AM26" s="273"/>
      <c r="AN26" s="273"/>
      <c r="AO26" s="273"/>
      <c r="AP26" s="24"/>
      <c r="AQ26" s="23"/>
    </row>
    <row r="27" spans="2:43" ht="14.45" customHeight="1">
      <c r="B27" s="22"/>
      <c r="C27" s="24"/>
      <c r="D27" s="30" t="s">
        <v>30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95">
        <f>ROUND(AG93,2)</f>
        <v>0</v>
      </c>
      <c r="AL27" s="295"/>
      <c r="AM27" s="295"/>
      <c r="AN27" s="295"/>
      <c r="AO27" s="295"/>
      <c r="AP27" s="24"/>
      <c r="AQ27" s="23"/>
    </row>
    <row r="28" spans="2:43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43" s="1" customFormat="1" ht="25.9" customHeight="1">
      <c r="B29" s="31"/>
      <c r="C29" s="32"/>
      <c r="D29" s="34" t="s">
        <v>31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96">
        <f>ROUND(AK26+AK27,2)</f>
        <v>0</v>
      </c>
      <c r="AL29" s="297"/>
      <c r="AM29" s="297"/>
      <c r="AN29" s="297"/>
      <c r="AO29" s="297"/>
      <c r="AP29" s="32"/>
      <c r="AQ29" s="33"/>
    </row>
    <row r="30" spans="2:43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43" s="2" customFormat="1" ht="14.45" customHeight="1">
      <c r="B31" s="36"/>
      <c r="C31" s="37"/>
      <c r="D31" s="38" t="s">
        <v>32</v>
      </c>
      <c r="E31" s="37"/>
      <c r="F31" s="38" t="s">
        <v>33</v>
      </c>
      <c r="G31" s="37"/>
      <c r="H31" s="37"/>
      <c r="I31" s="37"/>
      <c r="J31" s="37"/>
      <c r="K31" s="37"/>
      <c r="L31" s="265">
        <v>0.21</v>
      </c>
      <c r="M31" s="266"/>
      <c r="N31" s="266"/>
      <c r="O31" s="266"/>
      <c r="P31" s="37"/>
      <c r="Q31" s="37"/>
      <c r="R31" s="37"/>
      <c r="S31" s="37"/>
      <c r="T31" s="40" t="s">
        <v>34</v>
      </c>
      <c r="U31" s="37"/>
      <c r="V31" s="37"/>
      <c r="W31" s="267">
        <f>AK29</f>
        <v>0</v>
      </c>
      <c r="X31" s="266"/>
      <c r="Y31" s="266"/>
      <c r="Z31" s="266"/>
      <c r="AA31" s="266"/>
      <c r="AB31" s="266"/>
      <c r="AC31" s="266"/>
      <c r="AD31" s="266"/>
      <c r="AE31" s="266"/>
      <c r="AF31" s="37"/>
      <c r="AG31" s="37"/>
      <c r="AH31" s="37"/>
      <c r="AI31" s="37"/>
      <c r="AJ31" s="37"/>
      <c r="AK31" s="267">
        <f>SUM(W31*0.21)</f>
        <v>0</v>
      </c>
      <c r="AL31" s="266"/>
      <c r="AM31" s="266"/>
      <c r="AN31" s="266"/>
      <c r="AO31" s="266"/>
      <c r="AP31" s="37"/>
      <c r="AQ31" s="41"/>
    </row>
    <row r="32" spans="2:43" s="2" customFormat="1" ht="14.45" customHeight="1">
      <c r="B32" s="36"/>
      <c r="C32" s="37"/>
      <c r="D32" s="37"/>
      <c r="E32" s="37"/>
      <c r="F32" s="38" t="s">
        <v>35</v>
      </c>
      <c r="G32" s="37"/>
      <c r="H32" s="37"/>
      <c r="I32" s="37"/>
      <c r="J32" s="37"/>
      <c r="K32" s="37"/>
      <c r="L32" s="265">
        <v>0.15</v>
      </c>
      <c r="M32" s="266"/>
      <c r="N32" s="266"/>
      <c r="O32" s="266"/>
      <c r="P32" s="37"/>
      <c r="Q32" s="37"/>
      <c r="R32" s="37"/>
      <c r="S32" s="37"/>
      <c r="T32" s="40" t="s">
        <v>34</v>
      </c>
      <c r="U32" s="37"/>
      <c r="V32" s="37"/>
      <c r="W32" s="267"/>
      <c r="X32" s="266"/>
      <c r="Y32" s="266"/>
      <c r="Z32" s="266"/>
      <c r="AA32" s="266"/>
      <c r="AB32" s="266"/>
      <c r="AC32" s="266"/>
      <c r="AD32" s="266"/>
      <c r="AE32" s="266"/>
      <c r="AF32" s="37"/>
      <c r="AG32" s="37"/>
      <c r="AH32" s="37"/>
      <c r="AI32" s="37"/>
      <c r="AJ32" s="37"/>
      <c r="AK32" s="267"/>
      <c r="AL32" s="266"/>
      <c r="AM32" s="266"/>
      <c r="AN32" s="266"/>
      <c r="AO32" s="266"/>
      <c r="AP32" s="37"/>
      <c r="AQ32" s="41"/>
    </row>
    <row r="33" spans="2:43" s="2" customFormat="1" ht="14.45" customHeight="1" hidden="1">
      <c r="B33" s="36"/>
      <c r="C33" s="37"/>
      <c r="D33" s="37"/>
      <c r="E33" s="37"/>
      <c r="F33" s="38" t="s">
        <v>36</v>
      </c>
      <c r="G33" s="37"/>
      <c r="H33" s="37"/>
      <c r="I33" s="37"/>
      <c r="J33" s="37"/>
      <c r="K33" s="37"/>
      <c r="L33" s="265">
        <v>0.21</v>
      </c>
      <c r="M33" s="266"/>
      <c r="N33" s="266"/>
      <c r="O33" s="266"/>
      <c r="P33" s="37"/>
      <c r="Q33" s="37"/>
      <c r="R33" s="37"/>
      <c r="S33" s="37"/>
      <c r="T33" s="40" t="s">
        <v>34</v>
      </c>
      <c r="U33" s="37"/>
      <c r="V33" s="37"/>
      <c r="W33" s="267" t="e">
        <f>ROUND(BB87+SUM(CF94),2)</f>
        <v>#REF!</v>
      </c>
      <c r="X33" s="266"/>
      <c r="Y33" s="266"/>
      <c r="Z33" s="266"/>
      <c r="AA33" s="266"/>
      <c r="AB33" s="266"/>
      <c r="AC33" s="266"/>
      <c r="AD33" s="266"/>
      <c r="AE33" s="266"/>
      <c r="AF33" s="37"/>
      <c r="AG33" s="37"/>
      <c r="AH33" s="37"/>
      <c r="AI33" s="37"/>
      <c r="AJ33" s="37"/>
      <c r="AK33" s="267">
        <v>0</v>
      </c>
      <c r="AL33" s="266"/>
      <c r="AM33" s="266"/>
      <c r="AN33" s="266"/>
      <c r="AO33" s="266"/>
      <c r="AP33" s="37"/>
      <c r="AQ33" s="41"/>
    </row>
    <row r="34" spans="2:43" s="2" customFormat="1" ht="14.45" customHeight="1" hidden="1">
      <c r="B34" s="36"/>
      <c r="C34" s="37"/>
      <c r="D34" s="37"/>
      <c r="E34" s="37"/>
      <c r="F34" s="38" t="s">
        <v>37</v>
      </c>
      <c r="G34" s="37"/>
      <c r="H34" s="37"/>
      <c r="I34" s="37"/>
      <c r="J34" s="37"/>
      <c r="K34" s="37"/>
      <c r="L34" s="265">
        <v>0.15</v>
      </c>
      <c r="M34" s="266"/>
      <c r="N34" s="266"/>
      <c r="O34" s="266"/>
      <c r="P34" s="37"/>
      <c r="Q34" s="37"/>
      <c r="R34" s="37"/>
      <c r="S34" s="37"/>
      <c r="T34" s="40" t="s">
        <v>34</v>
      </c>
      <c r="U34" s="37"/>
      <c r="V34" s="37"/>
      <c r="W34" s="267" t="e">
        <f>ROUND(BC87+SUM(CG94),2)</f>
        <v>#REF!</v>
      </c>
      <c r="X34" s="266"/>
      <c r="Y34" s="266"/>
      <c r="Z34" s="266"/>
      <c r="AA34" s="266"/>
      <c r="AB34" s="266"/>
      <c r="AC34" s="266"/>
      <c r="AD34" s="266"/>
      <c r="AE34" s="266"/>
      <c r="AF34" s="37"/>
      <c r="AG34" s="37"/>
      <c r="AH34" s="37"/>
      <c r="AI34" s="37"/>
      <c r="AJ34" s="37"/>
      <c r="AK34" s="267">
        <v>0</v>
      </c>
      <c r="AL34" s="266"/>
      <c r="AM34" s="266"/>
      <c r="AN34" s="266"/>
      <c r="AO34" s="266"/>
      <c r="AP34" s="37"/>
      <c r="AQ34" s="41"/>
    </row>
    <row r="35" spans="2:43" s="2" customFormat="1" ht="14.45" customHeight="1" hidden="1">
      <c r="B35" s="36"/>
      <c r="C35" s="37"/>
      <c r="D35" s="37"/>
      <c r="E35" s="37"/>
      <c r="F35" s="38" t="s">
        <v>38</v>
      </c>
      <c r="G35" s="37"/>
      <c r="H35" s="37"/>
      <c r="I35" s="37"/>
      <c r="J35" s="37"/>
      <c r="K35" s="37"/>
      <c r="L35" s="265">
        <v>0</v>
      </c>
      <c r="M35" s="266"/>
      <c r="N35" s="266"/>
      <c r="O35" s="266"/>
      <c r="P35" s="37"/>
      <c r="Q35" s="37"/>
      <c r="R35" s="37"/>
      <c r="S35" s="37"/>
      <c r="T35" s="40" t="s">
        <v>34</v>
      </c>
      <c r="U35" s="37"/>
      <c r="V35" s="37"/>
      <c r="W35" s="267" t="e">
        <f>ROUND(BD87+SUM(CH94),2)</f>
        <v>#REF!</v>
      </c>
      <c r="X35" s="266"/>
      <c r="Y35" s="266"/>
      <c r="Z35" s="266"/>
      <c r="AA35" s="266"/>
      <c r="AB35" s="266"/>
      <c r="AC35" s="266"/>
      <c r="AD35" s="266"/>
      <c r="AE35" s="266"/>
      <c r="AF35" s="37"/>
      <c r="AG35" s="37"/>
      <c r="AH35" s="37"/>
      <c r="AI35" s="37"/>
      <c r="AJ35" s="37"/>
      <c r="AK35" s="267">
        <v>0</v>
      </c>
      <c r="AL35" s="266"/>
      <c r="AM35" s="266"/>
      <c r="AN35" s="266"/>
      <c r="AO35" s="266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39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40</v>
      </c>
      <c r="U37" s="44"/>
      <c r="V37" s="44"/>
      <c r="W37" s="44"/>
      <c r="X37" s="280" t="s">
        <v>41</v>
      </c>
      <c r="Y37" s="281"/>
      <c r="Z37" s="281"/>
      <c r="AA37" s="281"/>
      <c r="AB37" s="281"/>
      <c r="AC37" s="44"/>
      <c r="AD37" s="44"/>
      <c r="AE37" s="44"/>
      <c r="AF37" s="44"/>
      <c r="AG37" s="44"/>
      <c r="AH37" s="44"/>
      <c r="AI37" s="44"/>
      <c r="AJ37" s="44"/>
      <c r="AK37" s="282">
        <f>SUM(AK29:AK35)</f>
        <v>0</v>
      </c>
      <c r="AL37" s="281"/>
      <c r="AM37" s="281"/>
      <c r="AN37" s="281"/>
      <c r="AO37" s="283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 ht="13.5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5">
      <c r="B49" s="31"/>
      <c r="C49" s="32"/>
      <c r="D49" s="46" t="s">
        <v>42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43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3.5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 ht="13.5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 ht="13.5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 ht="13.5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 ht="13.5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 ht="13.5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 ht="13.5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 ht="13.5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5">
      <c r="B58" s="31"/>
      <c r="C58" s="32"/>
      <c r="D58" s="51" t="s">
        <v>44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45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44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45</v>
      </c>
      <c r="AN58" s="52"/>
      <c r="AO58" s="54"/>
      <c r="AP58" s="32"/>
      <c r="AQ58" s="33"/>
    </row>
    <row r="59" spans="2:43" ht="13.5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5">
      <c r="B60" s="31"/>
      <c r="C60" s="32"/>
      <c r="D60" s="46" t="s">
        <v>46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47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3.5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 ht="13.5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 ht="13.5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 ht="13.5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 ht="13.5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 ht="13.5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 ht="13.5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 ht="13.5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ht="15">
      <c r="B69" s="31"/>
      <c r="C69" s="32"/>
      <c r="D69" s="51" t="s">
        <v>44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45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44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45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" customHeight="1">
      <c r="B76" s="31"/>
      <c r="C76" s="270" t="s">
        <v>48</v>
      </c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1"/>
      <c r="Z76" s="271"/>
      <c r="AA76" s="271"/>
      <c r="AB76" s="271"/>
      <c r="AC76" s="271"/>
      <c r="AD76" s="271"/>
      <c r="AE76" s="271"/>
      <c r="AF76" s="271"/>
      <c r="AG76" s="271"/>
      <c r="AH76" s="271"/>
      <c r="AI76" s="271"/>
      <c r="AJ76" s="271"/>
      <c r="AK76" s="271"/>
      <c r="AL76" s="271"/>
      <c r="AM76" s="271"/>
      <c r="AN76" s="271"/>
      <c r="AO76" s="271"/>
      <c r="AP76" s="271"/>
      <c r="AQ76" s="33"/>
    </row>
    <row r="77" spans="2:43" s="3" customFormat="1" ht="14.45" customHeight="1">
      <c r="B77" s="61"/>
      <c r="C77" s="28" t="s">
        <v>13</v>
      </c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" customHeight="1">
      <c r="B78" s="64"/>
      <c r="C78" s="65" t="s">
        <v>14</v>
      </c>
      <c r="D78" s="66"/>
      <c r="E78" s="66"/>
      <c r="F78" s="66"/>
      <c r="G78" s="66"/>
      <c r="H78" s="66"/>
      <c r="I78" s="66"/>
      <c r="J78" s="66"/>
      <c r="K78" s="66"/>
      <c r="L78" s="284" t="str">
        <f>K6</f>
        <v>Výměna rozvodů vody,odpadů, oprava sociálního zázemí v družině ve Studénce-II.etapa</v>
      </c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285"/>
      <c r="AL78" s="285"/>
      <c r="AM78" s="285"/>
      <c r="AN78" s="285"/>
      <c r="AO78" s="285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17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Studénka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18</v>
      </c>
      <c r="AJ80" s="32"/>
      <c r="AK80" s="32"/>
      <c r="AL80" s="32"/>
      <c r="AM80" s="69"/>
      <c r="AN80" s="32"/>
      <c r="AO80" s="32"/>
      <c r="AP80" s="32"/>
      <c r="AQ80" s="33"/>
    </row>
    <row r="81" spans="2:43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2:56" s="1" customFormat="1" ht="15">
      <c r="B82" s="31"/>
      <c r="C82" s="28" t="s">
        <v>19</v>
      </c>
      <c r="D82" s="32"/>
      <c r="E82" s="32"/>
      <c r="F82" s="32"/>
      <c r="G82" s="32"/>
      <c r="H82" s="32"/>
      <c r="I82" s="32"/>
      <c r="J82" s="32"/>
      <c r="K82" s="32"/>
      <c r="L82" s="62" t="str">
        <f>IF(E11="","",E11)</f>
        <v>Město Studénka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24</v>
      </c>
      <c r="AJ82" s="32"/>
      <c r="AK82" s="32"/>
      <c r="AL82" s="32"/>
      <c r="AM82" s="286" t="str">
        <f>IF(E17="","",E17)</f>
        <v>ing. Krhovský</v>
      </c>
      <c r="AN82" s="286"/>
      <c r="AO82" s="286"/>
      <c r="AP82" s="286"/>
      <c r="AQ82" s="33"/>
      <c r="AS82" s="291" t="s">
        <v>49</v>
      </c>
      <c r="AT82" s="292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2:56" s="1" customFormat="1" ht="15">
      <c r="B83" s="31"/>
      <c r="C83" s="28" t="s">
        <v>22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>bude určen výběrem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27</v>
      </c>
      <c r="AJ83" s="32"/>
      <c r="AK83" s="32"/>
      <c r="AL83" s="32"/>
      <c r="AM83" s="286" t="str">
        <f>IF(E20="","",E20)</f>
        <v/>
      </c>
      <c r="AN83" s="286"/>
      <c r="AO83" s="286"/>
      <c r="AP83" s="286"/>
      <c r="AQ83" s="33"/>
      <c r="AS83" s="293"/>
      <c r="AT83" s="294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2:5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293"/>
      <c r="AT84" s="294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2:56" s="1" customFormat="1" ht="29.25" customHeight="1">
      <c r="B85" s="31"/>
      <c r="C85" s="276" t="s">
        <v>50</v>
      </c>
      <c r="D85" s="277"/>
      <c r="E85" s="277"/>
      <c r="F85" s="277"/>
      <c r="G85" s="277"/>
      <c r="H85" s="71"/>
      <c r="I85" s="278" t="s">
        <v>51</v>
      </c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8" t="s">
        <v>52</v>
      </c>
      <c r="AH85" s="277"/>
      <c r="AI85" s="277"/>
      <c r="AJ85" s="277"/>
      <c r="AK85" s="277"/>
      <c r="AL85" s="277"/>
      <c r="AM85" s="277"/>
      <c r="AN85" s="278" t="s">
        <v>53</v>
      </c>
      <c r="AO85" s="277"/>
      <c r="AP85" s="279"/>
      <c r="AQ85" s="33"/>
      <c r="AS85" s="72" t="s">
        <v>54</v>
      </c>
      <c r="AT85" s="73" t="s">
        <v>55</v>
      </c>
      <c r="AU85" s="73" t="s">
        <v>56</v>
      </c>
      <c r="AV85" s="73" t="s">
        <v>57</v>
      </c>
      <c r="AW85" s="73" t="s">
        <v>58</v>
      </c>
      <c r="AX85" s="73" t="s">
        <v>59</v>
      </c>
      <c r="AY85" s="73" t="s">
        <v>60</v>
      </c>
      <c r="AZ85" s="73" t="s">
        <v>61</v>
      </c>
      <c r="BA85" s="73" t="s">
        <v>62</v>
      </c>
      <c r="BB85" s="73" t="s">
        <v>63</v>
      </c>
      <c r="BC85" s="73" t="s">
        <v>64</v>
      </c>
      <c r="BD85" s="74" t="s">
        <v>65</v>
      </c>
    </row>
    <row r="86" spans="2:5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45" customHeight="1">
      <c r="B87" s="64"/>
      <c r="C87" s="76" t="s">
        <v>66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298">
        <f>ROUND(SUM(AG88:AG91),2)</f>
        <v>0</v>
      </c>
      <c r="AH87" s="298"/>
      <c r="AI87" s="298"/>
      <c r="AJ87" s="298"/>
      <c r="AK87" s="298"/>
      <c r="AL87" s="298"/>
      <c r="AM87" s="298"/>
      <c r="AN87" s="299">
        <f>SUM(AN88:AN91)</f>
        <v>0</v>
      </c>
      <c r="AO87" s="299"/>
      <c r="AP87" s="299"/>
      <c r="AQ87" s="67"/>
      <c r="AS87" s="78" t="e">
        <f>ROUND(SUM(AS88:AS91),2)</f>
        <v>#REF!</v>
      </c>
      <c r="AT87" s="79" t="e">
        <f>ROUND(SUM(AV87:AW87),2)</f>
        <v>#REF!</v>
      </c>
      <c r="AU87" s="80" t="e">
        <f>ROUND(SUM(AU88:AU91),5)</f>
        <v>#REF!</v>
      </c>
      <c r="AV87" s="79" t="e">
        <f>ROUND(AZ87*L31,2)</f>
        <v>#REF!</v>
      </c>
      <c r="AW87" s="79" t="e">
        <f>ROUND(BA87*L32,2)</f>
        <v>#REF!</v>
      </c>
      <c r="AX87" s="79" t="e">
        <f>ROUND(BB87*L31,2)</f>
        <v>#REF!</v>
      </c>
      <c r="AY87" s="79" t="e">
        <f>ROUND(BC87*L32,2)</f>
        <v>#REF!</v>
      </c>
      <c r="AZ87" s="79" t="e">
        <f>ROUND(SUM(AZ88:AZ91),2)</f>
        <v>#REF!</v>
      </c>
      <c r="BA87" s="79" t="e">
        <f>ROUND(SUM(BA88:BA91),2)</f>
        <v>#REF!</v>
      </c>
      <c r="BB87" s="79" t="e">
        <f>ROUND(SUM(BB88:BB91),2)</f>
        <v>#REF!</v>
      </c>
      <c r="BC87" s="79" t="e">
        <f>ROUND(SUM(BC88:BC91),2)</f>
        <v>#REF!</v>
      </c>
      <c r="BD87" s="81" t="e">
        <f>ROUND(SUM(BD88:BD91),2)</f>
        <v>#REF!</v>
      </c>
      <c r="BS87" s="82" t="s">
        <v>67</v>
      </c>
      <c r="BT87" s="82" t="s">
        <v>68</v>
      </c>
      <c r="BU87" s="83" t="s">
        <v>69</v>
      </c>
      <c r="BV87" s="82" t="s">
        <v>70</v>
      </c>
      <c r="BW87" s="82" t="s">
        <v>71</v>
      </c>
      <c r="BX87" s="82" t="s">
        <v>72</v>
      </c>
    </row>
    <row r="88" spans="1:76" s="5" customFormat="1" ht="16.5" customHeight="1">
      <c r="A88" s="84" t="s">
        <v>73</v>
      </c>
      <c r="B88" s="85"/>
      <c r="C88" s="86"/>
      <c r="D88" s="287"/>
      <c r="E88" s="287"/>
      <c r="F88" s="287"/>
      <c r="G88" s="287"/>
      <c r="H88" s="287"/>
      <c r="I88" s="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  <c r="AA88" s="287"/>
      <c r="AB88" s="287"/>
      <c r="AC88" s="287"/>
      <c r="AD88" s="287"/>
      <c r="AE88" s="287"/>
      <c r="AF88" s="287"/>
      <c r="AG88" s="288"/>
      <c r="AH88" s="289"/>
      <c r="AI88" s="289"/>
      <c r="AJ88" s="289"/>
      <c r="AK88" s="289"/>
      <c r="AL88" s="289"/>
      <c r="AM88" s="289"/>
      <c r="AN88" s="288"/>
      <c r="AO88" s="289"/>
      <c r="AP88" s="289"/>
      <c r="AQ88" s="88"/>
      <c r="AS88" s="89" t="e">
        <f>#REF!</f>
        <v>#REF!</v>
      </c>
      <c r="AT88" s="90" t="e">
        <f>ROUND(SUM(AV88:AW88),2)</f>
        <v>#REF!</v>
      </c>
      <c r="AU88" s="91" t="e">
        <f>#REF!</f>
        <v>#REF!</v>
      </c>
      <c r="AV88" s="90" t="e">
        <f>#REF!</f>
        <v>#REF!</v>
      </c>
      <c r="AW88" s="90" t="e">
        <f>#REF!</f>
        <v>#REF!</v>
      </c>
      <c r="AX88" s="90" t="e">
        <f>#REF!</f>
        <v>#REF!</v>
      </c>
      <c r="AY88" s="90" t="e">
        <f>#REF!</f>
        <v>#REF!</v>
      </c>
      <c r="AZ88" s="90" t="e">
        <f>#REF!</f>
        <v>#REF!</v>
      </c>
      <c r="BA88" s="90" t="e">
        <f>#REF!</f>
        <v>#REF!</v>
      </c>
      <c r="BB88" s="90" t="e">
        <f>#REF!</f>
        <v>#REF!</v>
      </c>
      <c r="BC88" s="90" t="e">
        <f>#REF!</f>
        <v>#REF!</v>
      </c>
      <c r="BD88" s="92" t="e">
        <f>#REF!</f>
        <v>#REF!</v>
      </c>
      <c r="BT88" s="93" t="s">
        <v>74</v>
      </c>
      <c r="BV88" s="93" t="s">
        <v>70</v>
      </c>
      <c r="BW88" s="93" t="s">
        <v>75</v>
      </c>
      <c r="BX88" s="93" t="s">
        <v>71</v>
      </c>
    </row>
    <row r="89" spans="1:76" s="5" customFormat="1" ht="16.5" customHeight="1">
      <c r="A89" s="84" t="s">
        <v>73</v>
      </c>
      <c r="B89" s="85"/>
      <c r="C89" s="86"/>
      <c r="D89" s="287"/>
      <c r="E89" s="287"/>
      <c r="F89" s="287"/>
      <c r="G89" s="287"/>
      <c r="H89" s="287"/>
      <c r="I89" s="87"/>
      <c r="J89" s="287" t="s">
        <v>186</v>
      </c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287"/>
      <c r="AA89" s="287"/>
      <c r="AB89" s="287"/>
      <c r="AC89" s="287"/>
      <c r="AD89" s="287"/>
      <c r="AE89" s="287"/>
      <c r="AF89" s="287"/>
      <c r="AG89" s="288">
        <f>Kanalizace!M30</f>
        <v>0</v>
      </c>
      <c r="AH89" s="289"/>
      <c r="AI89" s="289"/>
      <c r="AJ89" s="289"/>
      <c r="AK89" s="289"/>
      <c r="AL89" s="289"/>
      <c r="AM89" s="289"/>
      <c r="AN89" s="288">
        <f>SUM(AG89,AT89)</f>
        <v>0</v>
      </c>
      <c r="AO89" s="289"/>
      <c r="AP89" s="289"/>
      <c r="AQ89" s="88"/>
      <c r="AS89" s="89">
        <f>Kanalizace!M28</f>
        <v>0</v>
      </c>
      <c r="AT89" s="90">
        <f>ROUND(SUM(AV89:AW89),2)</f>
        <v>0</v>
      </c>
      <c r="AU89" s="91" t="e">
        <f>Kanalizace!W120</f>
        <v>#REF!</v>
      </c>
      <c r="AV89" s="90">
        <f>Kanalizace!M32</f>
        <v>0</v>
      </c>
      <c r="AW89" s="90">
        <f>Kanalizace!M33</f>
        <v>0</v>
      </c>
      <c r="AX89" s="90">
        <f>Kanalizace!M34</f>
        <v>0</v>
      </c>
      <c r="AY89" s="90">
        <f>Kanalizace!M35</f>
        <v>0</v>
      </c>
      <c r="AZ89" s="90">
        <f>Kanalizace!H32</f>
        <v>0</v>
      </c>
      <c r="BA89" s="90">
        <f>Kanalizace!H33</f>
        <v>0</v>
      </c>
      <c r="BB89" s="90">
        <f>Kanalizace!H34</f>
        <v>0</v>
      </c>
      <c r="BC89" s="90">
        <f>Kanalizace!H35</f>
        <v>0</v>
      </c>
      <c r="BD89" s="92">
        <f>Kanalizace!H36</f>
        <v>0</v>
      </c>
      <c r="BT89" s="93" t="s">
        <v>74</v>
      </c>
      <c r="BV89" s="93" t="s">
        <v>70</v>
      </c>
      <c r="BW89" s="93" t="s">
        <v>76</v>
      </c>
      <c r="BX89" s="93" t="s">
        <v>71</v>
      </c>
    </row>
    <row r="90" spans="1:76" s="5" customFormat="1" ht="16.5" customHeight="1">
      <c r="A90" s="84" t="s">
        <v>73</v>
      </c>
      <c r="B90" s="85"/>
      <c r="C90" s="86"/>
      <c r="D90" s="287"/>
      <c r="E90" s="287"/>
      <c r="F90" s="287"/>
      <c r="G90" s="287"/>
      <c r="H90" s="287"/>
      <c r="I90" s="87"/>
      <c r="J90" s="287" t="s">
        <v>187</v>
      </c>
      <c r="K90" s="287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  <c r="Y90" s="287"/>
      <c r="Z90" s="287"/>
      <c r="AA90" s="287"/>
      <c r="AB90" s="287"/>
      <c r="AC90" s="287"/>
      <c r="AD90" s="287"/>
      <c r="AE90" s="287"/>
      <c r="AF90" s="287"/>
      <c r="AG90" s="288">
        <f>Vodovod!M30</f>
        <v>0</v>
      </c>
      <c r="AH90" s="289"/>
      <c r="AI90" s="289"/>
      <c r="AJ90" s="289"/>
      <c r="AK90" s="289"/>
      <c r="AL90" s="289"/>
      <c r="AM90" s="289"/>
      <c r="AN90" s="288">
        <f>SUM(AG90,AT90)</f>
        <v>0</v>
      </c>
      <c r="AO90" s="289"/>
      <c r="AP90" s="289"/>
      <c r="AQ90" s="88"/>
      <c r="AS90" s="89">
        <f>Vodovod!M28</f>
        <v>0</v>
      </c>
      <c r="AT90" s="90">
        <f>ROUND(SUM(AV90:AW90),2)</f>
        <v>0</v>
      </c>
      <c r="AU90" s="91" t="e">
        <f>Vodovod!W117</f>
        <v>#REF!</v>
      </c>
      <c r="AV90" s="90">
        <f>Vodovod!M32</f>
        <v>0</v>
      </c>
      <c r="AW90" s="90">
        <f>Vodovod!M33</f>
        <v>0</v>
      </c>
      <c r="AX90" s="90">
        <f>Vodovod!M34</f>
        <v>0</v>
      </c>
      <c r="AY90" s="90">
        <f>Vodovod!M35</f>
        <v>0</v>
      </c>
      <c r="AZ90" s="90">
        <f>Vodovod!H32</f>
        <v>0</v>
      </c>
      <c r="BA90" s="90">
        <f>Vodovod!H33</f>
        <v>0</v>
      </c>
      <c r="BB90" s="90">
        <f>Vodovod!H34</f>
        <v>0</v>
      </c>
      <c r="BC90" s="90">
        <f>Vodovod!H35</f>
        <v>0</v>
      </c>
      <c r="BD90" s="92">
        <f>Vodovod!H36</f>
        <v>0</v>
      </c>
      <c r="BT90" s="93" t="s">
        <v>74</v>
      </c>
      <c r="BV90" s="93" t="s">
        <v>70</v>
      </c>
      <c r="BW90" s="93" t="s">
        <v>77</v>
      </c>
      <c r="BX90" s="93" t="s">
        <v>71</v>
      </c>
    </row>
    <row r="91" spans="1:76" s="5" customFormat="1" ht="16.5" customHeight="1">
      <c r="A91" s="84" t="s">
        <v>73</v>
      </c>
      <c r="B91" s="85"/>
      <c r="C91" s="86"/>
      <c r="D91" s="287"/>
      <c r="E91" s="287"/>
      <c r="F91" s="287"/>
      <c r="G91" s="287"/>
      <c r="H91" s="287"/>
      <c r="I91" s="87"/>
      <c r="J91" s="287" t="s">
        <v>185</v>
      </c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  <c r="Y91" s="287"/>
      <c r="Z91" s="287"/>
      <c r="AA91" s="287"/>
      <c r="AB91" s="287"/>
      <c r="AC91" s="287"/>
      <c r="AD91" s="287"/>
      <c r="AE91" s="287"/>
      <c r="AF91" s="287"/>
      <c r="AG91" s="288">
        <f>'Stavební úpravy'!M30</f>
        <v>0</v>
      </c>
      <c r="AH91" s="289"/>
      <c r="AI91" s="289"/>
      <c r="AJ91" s="289"/>
      <c r="AK91" s="289"/>
      <c r="AL91" s="289"/>
      <c r="AM91" s="289"/>
      <c r="AN91" s="288">
        <f>SUM(AG91,AT91)</f>
        <v>0</v>
      </c>
      <c r="AO91" s="289"/>
      <c r="AP91" s="289"/>
      <c r="AQ91" s="88"/>
      <c r="AS91" s="94">
        <f>'Stavební úpravy'!M28</f>
        <v>0</v>
      </c>
      <c r="AT91" s="95">
        <f>ROUND(SUM(AV91:AW91),2)</f>
        <v>0</v>
      </c>
      <c r="AU91" s="96" t="e">
        <f>'Stavební úpravy'!W121</f>
        <v>#REF!</v>
      </c>
      <c r="AV91" s="95">
        <f>'Stavební úpravy'!M32</f>
        <v>0</v>
      </c>
      <c r="AW91" s="95">
        <f>'Stavební úpravy'!M33</f>
        <v>0</v>
      </c>
      <c r="AX91" s="95">
        <f>'Stavební úpravy'!M34</f>
        <v>0</v>
      </c>
      <c r="AY91" s="95">
        <f>'Stavební úpravy'!M35</f>
        <v>0</v>
      </c>
      <c r="AZ91" s="95">
        <f>'Stavební úpravy'!H32</f>
        <v>0</v>
      </c>
      <c r="BA91" s="95">
        <f>'Stavební úpravy'!H33</f>
        <v>0</v>
      </c>
      <c r="BB91" s="95">
        <f>'Stavební úpravy'!H34</f>
        <v>0</v>
      </c>
      <c r="BC91" s="95">
        <f>'Stavební úpravy'!H35</f>
        <v>0</v>
      </c>
      <c r="BD91" s="97">
        <f>'Stavební úpravy'!H36</f>
        <v>0</v>
      </c>
      <c r="BT91" s="93" t="s">
        <v>74</v>
      </c>
      <c r="BV91" s="93" t="s">
        <v>70</v>
      </c>
      <c r="BW91" s="93" t="s">
        <v>78</v>
      </c>
      <c r="BX91" s="93" t="s">
        <v>71</v>
      </c>
    </row>
    <row r="92" spans="2:43" ht="13.5">
      <c r="B92" s="22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3"/>
    </row>
    <row r="93" spans="2:48" s="1" customFormat="1" ht="30" customHeight="1">
      <c r="B93" s="31"/>
      <c r="C93" s="76" t="s">
        <v>79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299">
        <v>0</v>
      </c>
      <c r="AH93" s="299"/>
      <c r="AI93" s="299"/>
      <c r="AJ93" s="299"/>
      <c r="AK93" s="299"/>
      <c r="AL93" s="299"/>
      <c r="AM93" s="299"/>
      <c r="AN93" s="299">
        <v>0</v>
      </c>
      <c r="AO93" s="299"/>
      <c r="AP93" s="299"/>
      <c r="AQ93" s="33"/>
      <c r="AS93" s="72" t="s">
        <v>80</v>
      </c>
      <c r="AT93" s="73" t="s">
        <v>81</v>
      </c>
      <c r="AU93" s="73" t="s">
        <v>32</v>
      </c>
      <c r="AV93" s="74" t="s">
        <v>55</v>
      </c>
    </row>
    <row r="94" spans="2:48" s="1" customFormat="1" ht="10.9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3"/>
      <c r="AS94" s="98"/>
      <c r="AT94" s="52"/>
      <c r="AU94" s="52"/>
      <c r="AV94" s="54"/>
    </row>
    <row r="95" spans="2:43" s="1" customFormat="1" ht="30" customHeight="1">
      <c r="B95" s="31"/>
      <c r="C95" s="99" t="s">
        <v>82</v>
      </c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290">
        <f>ROUND(AG87+AG93,2)</f>
        <v>0</v>
      </c>
      <c r="AH95" s="290"/>
      <c r="AI95" s="290"/>
      <c r="AJ95" s="290"/>
      <c r="AK95" s="290"/>
      <c r="AL95" s="290"/>
      <c r="AM95" s="290"/>
      <c r="AN95" s="290">
        <f>AN87+AN93</f>
        <v>0</v>
      </c>
      <c r="AO95" s="290"/>
      <c r="AP95" s="290"/>
      <c r="AQ95" s="33"/>
    </row>
    <row r="96" spans="2:43" s="1" customFormat="1" ht="6.95" customHeight="1"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7"/>
    </row>
  </sheetData>
  <mergeCells count="56">
    <mergeCell ref="AG87:AM87"/>
    <mergeCell ref="AN87:AP87"/>
    <mergeCell ref="AG93:AM93"/>
    <mergeCell ref="AN93:AP93"/>
    <mergeCell ref="AN88:AP88"/>
    <mergeCell ref="AG88:AM88"/>
    <mergeCell ref="AS82:AT84"/>
    <mergeCell ref="AM83:AP83"/>
    <mergeCell ref="AK26:AO26"/>
    <mergeCell ref="AK27:AO27"/>
    <mergeCell ref="AK29:AO29"/>
    <mergeCell ref="AG95:AM95"/>
    <mergeCell ref="AN95:AP95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D88:H88"/>
    <mergeCell ref="J88:AF88"/>
    <mergeCell ref="AN89:AP89"/>
    <mergeCell ref="AG89:AM89"/>
    <mergeCell ref="D89:H89"/>
    <mergeCell ref="J89:AF89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SO 01 - Technologie výměn...'!C2" display="/"/>
    <hyperlink ref="A89" location="'SO 02 - Venkovní předizol...'!C2" display="/"/>
    <hyperlink ref="A90" location="'SO 03 - Ústřední vytápění'!C2" display="/"/>
    <hyperlink ref="A91" location="'SO 04 - Stavební úpravy VS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4"/>
  <sheetViews>
    <sheetView showGridLines="0" workbookViewId="0" topLeftCell="A1">
      <pane ySplit="1" topLeftCell="A24" activePane="bottomLeft" state="frozen"/>
      <selection pane="bottomLeft" activeCell="L176" sqref="L123:M17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2"/>
      <c r="C1" s="12"/>
      <c r="D1" s="13" t="s">
        <v>1</v>
      </c>
      <c r="E1" s="12"/>
      <c r="F1" s="14" t="s">
        <v>83</v>
      </c>
      <c r="G1" s="14"/>
      <c r="H1" s="325" t="s">
        <v>84</v>
      </c>
      <c r="I1" s="325"/>
      <c r="J1" s="325"/>
      <c r="K1" s="325"/>
      <c r="L1" s="14" t="s">
        <v>85</v>
      </c>
      <c r="M1" s="12"/>
      <c r="N1" s="12"/>
      <c r="O1" s="13" t="s">
        <v>86</v>
      </c>
      <c r="P1" s="12"/>
      <c r="Q1" s="12"/>
      <c r="R1" s="12"/>
      <c r="S1" s="14" t="s">
        <v>87</v>
      </c>
      <c r="T1" s="14"/>
      <c r="U1" s="101"/>
      <c r="V1" s="10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68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S2" s="233"/>
      <c r="T2" s="235" t="s">
        <v>11</v>
      </c>
      <c r="U2" s="233"/>
      <c r="V2" s="233"/>
      <c r="W2" s="233"/>
      <c r="X2" s="233"/>
      <c r="Y2" s="233"/>
      <c r="Z2" s="233"/>
      <c r="AA2" s="233"/>
      <c r="AB2" s="233"/>
      <c r="AC2" s="233"/>
      <c r="AT2" s="18" t="s">
        <v>76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T3" s="18" t="s">
        <v>88</v>
      </c>
    </row>
    <row r="4" spans="2:46" ht="36.95" customHeight="1">
      <c r="B4" s="22"/>
      <c r="C4" s="270" t="s">
        <v>89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T4" s="18" t="s">
        <v>6</v>
      </c>
    </row>
    <row r="5" spans="2:18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2:18" ht="32.25" customHeight="1">
      <c r="B6" s="22"/>
      <c r="C6" s="24"/>
      <c r="D6" s="28" t="s">
        <v>14</v>
      </c>
      <c r="E6" s="24"/>
      <c r="F6" s="307" t="str">
        <f>'Rekapitulace stavby'!K6</f>
        <v>Výměna rozvodů vody,odpadů, oprava sociálního zázemí v družině ve Studénce-II.etapa</v>
      </c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24"/>
      <c r="R6" s="23"/>
    </row>
    <row r="7" spans="2:18" s="1" customFormat="1" ht="32.85" customHeight="1">
      <c r="B7" s="31"/>
      <c r="C7" s="32"/>
      <c r="D7" s="27" t="s">
        <v>90</v>
      </c>
      <c r="E7" s="32"/>
      <c r="F7" s="274" t="s">
        <v>186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2"/>
      <c r="R7" s="33"/>
    </row>
    <row r="8" spans="2:18" s="1" customFormat="1" ht="14.45" customHeight="1">
      <c r="B8" s="31"/>
      <c r="C8" s="32"/>
      <c r="D8" s="28" t="s">
        <v>15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16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17</v>
      </c>
      <c r="E9" s="32"/>
      <c r="F9" s="166" t="s">
        <v>183</v>
      </c>
      <c r="G9" s="32"/>
      <c r="H9" s="32"/>
      <c r="I9" s="32"/>
      <c r="J9" s="32"/>
      <c r="K9" s="32"/>
      <c r="L9" s="32"/>
      <c r="M9" s="28" t="s">
        <v>18</v>
      </c>
      <c r="N9" s="32"/>
      <c r="O9" s="310">
        <v>45143</v>
      </c>
      <c r="P9" s="310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19</v>
      </c>
      <c r="E11" s="32"/>
      <c r="F11" s="32"/>
      <c r="G11" s="32"/>
      <c r="H11" s="32"/>
      <c r="I11" s="32"/>
      <c r="J11" s="32"/>
      <c r="K11" s="32"/>
      <c r="L11" s="32"/>
      <c r="M11" s="28" t="s">
        <v>20</v>
      </c>
      <c r="N11" s="32"/>
      <c r="O11" s="272" t="s">
        <v>5</v>
      </c>
      <c r="P11" s="272"/>
      <c r="Q11" s="32"/>
      <c r="R11" s="33"/>
    </row>
    <row r="12" spans="2:18" s="1" customFormat="1" ht="18" customHeight="1">
      <c r="B12" s="31"/>
      <c r="C12" s="32"/>
      <c r="D12" s="32"/>
      <c r="E12" s="166" t="s">
        <v>184</v>
      </c>
      <c r="F12" s="32"/>
      <c r="G12" s="32"/>
      <c r="H12" s="32"/>
      <c r="I12" s="32"/>
      <c r="J12" s="32"/>
      <c r="K12" s="32"/>
      <c r="L12" s="32"/>
      <c r="M12" s="28" t="s">
        <v>21</v>
      </c>
      <c r="N12" s="32"/>
      <c r="O12" s="272" t="s">
        <v>5</v>
      </c>
      <c r="P12" s="272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22</v>
      </c>
      <c r="E14" s="32"/>
      <c r="F14" s="32"/>
      <c r="G14" s="32"/>
      <c r="H14" s="32"/>
      <c r="I14" s="32"/>
      <c r="J14" s="32"/>
      <c r="K14" s="32"/>
      <c r="L14" s="32"/>
      <c r="M14" s="28" t="s">
        <v>20</v>
      </c>
      <c r="N14" s="32"/>
      <c r="O14" s="272" t="s">
        <v>5</v>
      </c>
      <c r="P14" s="272"/>
      <c r="Q14" s="32"/>
      <c r="R14" s="33"/>
    </row>
    <row r="15" spans="2:18" s="1" customFormat="1" ht="18" customHeight="1">
      <c r="B15" s="31"/>
      <c r="C15" s="32"/>
      <c r="D15" s="32"/>
      <c r="E15" s="26" t="s">
        <v>23</v>
      </c>
      <c r="F15" s="32"/>
      <c r="G15" s="32"/>
      <c r="H15" s="32"/>
      <c r="I15" s="32"/>
      <c r="J15" s="32"/>
      <c r="K15" s="32"/>
      <c r="L15" s="32"/>
      <c r="M15" s="28" t="s">
        <v>21</v>
      </c>
      <c r="N15" s="32"/>
      <c r="O15" s="272" t="s">
        <v>5</v>
      </c>
      <c r="P15" s="272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24</v>
      </c>
      <c r="E17" s="32"/>
      <c r="F17" s="32"/>
      <c r="G17" s="32"/>
      <c r="H17" s="32"/>
      <c r="I17" s="32"/>
      <c r="J17" s="32"/>
      <c r="K17" s="32"/>
      <c r="L17" s="32"/>
      <c r="M17" s="28" t="s">
        <v>20</v>
      </c>
      <c r="N17" s="32"/>
      <c r="O17" s="272" t="s">
        <v>5</v>
      </c>
      <c r="P17" s="272"/>
      <c r="Q17" s="32"/>
      <c r="R17" s="33"/>
    </row>
    <row r="18" spans="2:18" s="1" customFormat="1" ht="18" customHeight="1">
      <c r="B18" s="31"/>
      <c r="C18" s="32"/>
      <c r="D18" s="32"/>
      <c r="E18" s="26" t="s">
        <v>25</v>
      </c>
      <c r="F18" s="32"/>
      <c r="G18" s="32"/>
      <c r="H18" s="32"/>
      <c r="I18" s="32"/>
      <c r="J18" s="32"/>
      <c r="K18" s="32"/>
      <c r="L18" s="32"/>
      <c r="M18" s="28" t="s">
        <v>21</v>
      </c>
      <c r="N18" s="32"/>
      <c r="O18" s="272" t="s">
        <v>5</v>
      </c>
      <c r="P18" s="272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27</v>
      </c>
      <c r="E20" s="32"/>
      <c r="F20" s="32"/>
      <c r="G20" s="32"/>
      <c r="H20" s="32"/>
      <c r="I20" s="32"/>
      <c r="J20" s="32"/>
      <c r="K20" s="32"/>
      <c r="L20" s="32"/>
      <c r="M20" s="28" t="s">
        <v>20</v>
      </c>
      <c r="N20" s="32"/>
      <c r="O20" s="272" t="s">
        <v>5</v>
      </c>
      <c r="P20" s="272"/>
      <c r="Q20" s="32"/>
      <c r="R20" s="33"/>
    </row>
    <row r="21" spans="2:18" s="1" customFormat="1" ht="18" customHeight="1">
      <c r="B21" s="31"/>
      <c r="C21" s="32"/>
      <c r="D21" s="32"/>
      <c r="E21" s="26"/>
      <c r="F21" s="32"/>
      <c r="G21" s="32"/>
      <c r="H21" s="32"/>
      <c r="I21" s="32"/>
      <c r="J21" s="32"/>
      <c r="K21" s="32"/>
      <c r="L21" s="32"/>
      <c r="M21" s="28" t="s">
        <v>21</v>
      </c>
      <c r="N21" s="32"/>
      <c r="O21" s="272" t="s">
        <v>5</v>
      </c>
      <c r="P21" s="272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28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275" t="s">
        <v>5</v>
      </c>
      <c r="F24" s="275"/>
      <c r="G24" s="275"/>
      <c r="H24" s="275"/>
      <c r="I24" s="275"/>
      <c r="J24" s="275"/>
      <c r="K24" s="275"/>
      <c r="L24" s="275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91</v>
      </c>
      <c r="E27" s="32"/>
      <c r="F27" s="32"/>
      <c r="G27" s="32"/>
      <c r="H27" s="32"/>
      <c r="I27" s="32"/>
      <c r="J27" s="32"/>
      <c r="K27" s="32"/>
      <c r="L27" s="32"/>
      <c r="M27" s="295">
        <f>N88</f>
        <v>0</v>
      </c>
      <c r="N27" s="295"/>
      <c r="O27" s="295"/>
      <c r="P27" s="295"/>
      <c r="Q27" s="32"/>
      <c r="R27" s="33"/>
    </row>
    <row r="28" spans="2:18" s="1" customFormat="1" ht="14.45" customHeight="1">
      <c r="B28" s="31"/>
      <c r="C28" s="32"/>
      <c r="D28" s="30" t="s">
        <v>92</v>
      </c>
      <c r="E28" s="32"/>
      <c r="F28" s="32"/>
      <c r="G28" s="32"/>
      <c r="H28" s="32"/>
      <c r="I28" s="32"/>
      <c r="J28" s="32"/>
      <c r="K28" s="32"/>
      <c r="L28" s="32"/>
      <c r="M28" s="295">
        <f>N99</f>
        <v>0</v>
      </c>
      <c r="N28" s="295"/>
      <c r="O28" s="295"/>
      <c r="P28" s="295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31</v>
      </c>
      <c r="E30" s="32"/>
      <c r="F30" s="32"/>
      <c r="G30" s="32"/>
      <c r="H30" s="32"/>
      <c r="I30" s="32"/>
      <c r="J30" s="32"/>
      <c r="K30" s="32"/>
      <c r="L30" s="32"/>
      <c r="M30" s="318">
        <f>ROUND(M27+M28,2)</f>
        <v>0</v>
      </c>
      <c r="N30" s="309"/>
      <c r="O30" s="309"/>
      <c r="P30" s="309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32</v>
      </c>
      <c r="E32" s="38" t="s">
        <v>33</v>
      </c>
      <c r="F32" s="39">
        <v>0.21</v>
      </c>
      <c r="G32" s="104" t="s">
        <v>34</v>
      </c>
      <c r="H32" s="319">
        <f>M30</f>
        <v>0</v>
      </c>
      <c r="I32" s="309"/>
      <c r="J32" s="309"/>
      <c r="K32" s="32"/>
      <c r="L32" s="32"/>
      <c r="M32" s="319">
        <f>SUM(H32*0.21)</f>
        <v>0</v>
      </c>
      <c r="N32" s="309"/>
      <c r="O32" s="309"/>
      <c r="P32" s="309"/>
      <c r="Q32" s="32"/>
      <c r="R32" s="33"/>
    </row>
    <row r="33" spans="2:18" s="1" customFormat="1" ht="14.45" customHeight="1">
      <c r="B33" s="31"/>
      <c r="C33" s="32"/>
      <c r="D33" s="32"/>
      <c r="E33" s="38" t="s">
        <v>35</v>
      </c>
      <c r="F33" s="39">
        <v>0.15</v>
      </c>
      <c r="G33" s="104" t="s">
        <v>34</v>
      </c>
      <c r="H33" s="319">
        <f>ROUND((SUM(BF99:BF102)+SUM(BF120:BF193)),2)</f>
        <v>0</v>
      </c>
      <c r="I33" s="309"/>
      <c r="J33" s="309"/>
      <c r="K33" s="32"/>
      <c r="L33" s="32"/>
      <c r="M33" s="319">
        <f>ROUND(ROUND((SUM(BF99:BF102)+SUM(BF120:BF193)),2)*F33,2)</f>
        <v>0</v>
      </c>
      <c r="N33" s="309"/>
      <c r="O33" s="309"/>
      <c r="P33" s="309"/>
      <c r="Q33" s="32"/>
      <c r="R33" s="33"/>
    </row>
    <row r="34" spans="2:18" s="1" customFormat="1" ht="14.45" customHeight="1" hidden="1">
      <c r="B34" s="31"/>
      <c r="C34" s="32"/>
      <c r="D34" s="32"/>
      <c r="E34" s="38" t="s">
        <v>36</v>
      </c>
      <c r="F34" s="39">
        <v>0.21</v>
      </c>
      <c r="G34" s="104" t="s">
        <v>34</v>
      </c>
      <c r="H34" s="319">
        <f>ROUND((SUM(BG99:BG102)+SUM(BG120:BG193)),2)</f>
        <v>0</v>
      </c>
      <c r="I34" s="309"/>
      <c r="J34" s="309"/>
      <c r="K34" s="32"/>
      <c r="L34" s="32"/>
      <c r="M34" s="319">
        <v>0</v>
      </c>
      <c r="N34" s="309"/>
      <c r="O34" s="309"/>
      <c r="P34" s="309"/>
      <c r="Q34" s="32"/>
      <c r="R34" s="33"/>
    </row>
    <row r="35" spans="2:18" s="1" customFormat="1" ht="14.45" customHeight="1" hidden="1">
      <c r="B35" s="31"/>
      <c r="C35" s="32"/>
      <c r="D35" s="32"/>
      <c r="E35" s="38" t="s">
        <v>37</v>
      </c>
      <c r="F35" s="39">
        <v>0.15</v>
      </c>
      <c r="G35" s="104" t="s">
        <v>34</v>
      </c>
      <c r="H35" s="319">
        <f>ROUND((SUM(BH99:BH102)+SUM(BH120:BH193)),2)</f>
        <v>0</v>
      </c>
      <c r="I35" s="309"/>
      <c r="J35" s="309"/>
      <c r="K35" s="32"/>
      <c r="L35" s="32"/>
      <c r="M35" s="319">
        <v>0</v>
      </c>
      <c r="N35" s="309"/>
      <c r="O35" s="309"/>
      <c r="P35" s="309"/>
      <c r="Q35" s="32"/>
      <c r="R35" s="33"/>
    </row>
    <row r="36" spans="2:18" s="1" customFormat="1" ht="14.45" customHeight="1" hidden="1">
      <c r="B36" s="31"/>
      <c r="C36" s="32"/>
      <c r="D36" s="32"/>
      <c r="E36" s="38" t="s">
        <v>38</v>
      </c>
      <c r="F36" s="39">
        <v>0</v>
      </c>
      <c r="G36" s="104" t="s">
        <v>34</v>
      </c>
      <c r="H36" s="319">
        <f>ROUND((SUM(BI99:BI102)+SUM(BI120:BI193)),2)</f>
        <v>0</v>
      </c>
      <c r="I36" s="309"/>
      <c r="J36" s="309"/>
      <c r="K36" s="32"/>
      <c r="L36" s="32"/>
      <c r="M36" s="319">
        <v>0</v>
      </c>
      <c r="N36" s="309"/>
      <c r="O36" s="309"/>
      <c r="P36" s="309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39</v>
      </c>
      <c r="E38" s="71"/>
      <c r="F38" s="71"/>
      <c r="G38" s="106" t="s">
        <v>40</v>
      </c>
      <c r="H38" s="107" t="s">
        <v>41</v>
      </c>
      <c r="I38" s="71"/>
      <c r="J38" s="71"/>
      <c r="K38" s="71"/>
      <c r="L38" s="320">
        <f>SUM(M30:M36)</f>
        <v>0</v>
      </c>
      <c r="M38" s="320"/>
      <c r="N38" s="320"/>
      <c r="O38" s="320"/>
      <c r="P38" s="321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3.5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42</v>
      </c>
      <c r="E50" s="47"/>
      <c r="F50" s="47"/>
      <c r="G50" s="47"/>
      <c r="H50" s="48"/>
      <c r="I50" s="32"/>
      <c r="J50" s="46" t="s">
        <v>43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3.5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3.5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3.5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3.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3.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3.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3.5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44</v>
      </c>
      <c r="E59" s="52"/>
      <c r="F59" s="52"/>
      <c r="G59" s="53" t="s">
        <v>45</v>
      </c>
      <c r="H59" s="54"/>
      <c r="I59" s="32"/>
      <c r="J59" s="51" t="s">
        <v>44</v>
      </c>
      <c r="K59" s="52"/>
      <c r="L59" s="52"/>
      <c r="M59" s="52"/>
      <c r="N59" s="53" t="s">
        <v>45</v>
      </c>
      <c r="O59" s="52"/>
      <c r="P59" s="54"/>
      <c r="Q59" s="32"/>
      <c r="R59" s="33"/>
    </row>
    <row r="60" spans="2:18" ht="13.5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46</v>
      </c>
      <c r="E61" s="47"/>
      <c r="F61" s="47"/>
      <c r="G61" s="47"/>
      <c r="H61" s="48"/>
      <c r="I61" s="32"/>
      <c r="J61" s="46" t="s">
        <v>47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ht="13.5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3.5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 ht="13.5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 ht="13.5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 ht="13.5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 ht="13.5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 ht="13.5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44</v>
      </c>
      <c r="E70" s="52"/>
      <c r="F70" s="52"/>
      <c r="G70" s="53" t="s">
        <v>45</v>
      </c>
      <c r="H70" s="54"/>
      <c r="I70" s="32"/>
      <c r="J70" s="51" t="s">
        <v>44</v>
      </c>
      <c r="K70" s="52"/>
      <c r="L70" s="52"/>
      <c r="M70" s="52"/>
      <c r="N70" s="53" t="s">
        <v>45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270" t="s">
        <v>93</v>
      </c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14</v>
      </c>
      <c r="D78" s="32"/>
      <c r="E78" s="32"/>
      <c r="F78" s="307" t="str">
        <f>F6</f>
        <v>Výměna rozvodů vody,odpadů, oprava sociálního zázemí v družině ve Studénce-II.etapa</v>
      </c>
      <c r="G78" s="308"/>
      <c r="H78" s="308"/>
      <c r="I78" s="308"/>
      <c r="J78" s="308"/>
      <c r="K78" s="308"/>
      <c r="L78" s="308"/>
      <c r="M78" s="308"/>
      <c r="N78" s="308"/>
      <c r="O78" s="308"/>
      <c r="P78" s="308"/>
      <c r="Q78" s="32"/>
      <c r="R78" s="33"/>
    </row>
    <row r="79" spans="2:18" s="1" customFormat="1" ht="36.95" customHeight="1">
      <c r="B79" s="31"/>
      <c r="C79" s="65" t="s">
        <v>90</v>
      </c>
      <c r="D79" s="32"/>
      <c r="E79" s="32"/>
      <c r="F79" s="284" t="s">
        <v>186</v>
      </c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17</v>
      </c>
      <c r="D81" s="32"/>
      <c r="E81" s="32"/>
      <c r="F81" s="26" t="str">
        <f>F9</f>
        <v>Studénka</v>
      </c>
      <c r="G81" s="32"/>
      <c r="H81" s="32"/>
      <c r="I81" s="32"/>
      <c r="J81" s="32"/>
      <c r="K81" s="28" t="s">
        <v>18</v>
      </c>
      <c r="L81" s="32"/>
      <c r="M81" s="310">
        <v>45143</v>
      </c>
      <c r="N81" s="310"/>
      <c r="O81" s="310"/>
      <c r="P81" s="310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19</v>
      </c>
      <c r="D83" s="32"/>
      <c r="E83" s="32"/>
      <c r="F83" s="26" t="str">
        <f>E12</f>
        <v>Město Studénka</v>
      </c>
      <c r="G83" s="32"/>
      <c r="H83" s="32"/>
      <c r="I83" s="32"/>
      <c r="J83" s="32"/>
      <c r="K83" s="28" t="s">
        <v>24</v>
      </c>
      <c r="L83" s="32"/>
      <c r="M83" s="272" t="str">
        <f>E18</f>
        <v>ing. Krhovský</v>
      </c>
      <c r="N83" s="272"/>
      <c r="O83" s="272"/>
      <c r="P83" s="272"/>
      <c r="Q83" s="272"/>
      <c r="R83" s="33"/>
    </row>
    <row r="84" spans="2:18" s="1" customFormat="1" ht="14.45" customHeight="1">
      <c r="B84" s="31"/>
      <c r="C84" s="28" t="s">
        <v>22</v>
      </c>
      <c r="D84" s="32"/>
      <c r="E84" s="32"/>
      <c r="F84" s="26" t="str">
        <f>IF(E15="","",E15)</f>
        <v>bude určen výběrem</v>
      </c>
      <c r="G84" s="32"/>
      <c r="H84" s="32"/>
      <c r="I84" s="32"/>
      <c r="J84" s="32"/>
      <c r="K84" s="28" t="s">
        <v>27</v>
      </c>
      <c r="L84" s="32"/>
      <c r="M84" s="272"/>
      <c r="N84" s="272"/>
      <c r="O84" s="272"/>
      <c r="P84" s="272"/>
      <c r="Q84" s="272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315" t="s">
        <v>94</v>
      </c>
      <c r="D86" s="316"/>
      <c r="E86" s="316"/>
      <c r="F86" s="316"/>
      <c r="G86" s="316"/>
      <c r="H86" s="100"/>
      <c r="I86" s="100"/>
      <c r="J86" s="100"/>
      <c r="K86" s="100"/>
      <c r="L86" s="100"/>
      <c r="M86" s="100"/>
      <c r="N86" s="315" t="s">
        <v>95</v>
      </c>
      <c r="O86" s="316"/>
      <c r="P86" s="316"/>
      <c r="Q86" s="316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96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99">
        <f>N120</f>
        <v>0</v>
      </c>
      <c r="O88" s="317"/>
      <c r="P88" s="317"/>
      <c r="Q88" s="317"/>
      <c r="R88" s="33"/>
      <c r="AU88" s="18" t="s">
        <v>97</v>
      </c>
    </row>
    <row r="89" spans="2:18" s="6" customFormat="1" ht="24.95" customHeight="1">
      <c r="B89" s="109"/>
      <c r="C89" s="110"/>
      <c r="D89" s="111" t="s">
        <v>129</v>
      </c>
      <c r="E89" s="110"/>
      <c r="F89" s="110"/>
      <c r="G89" s="110"/>
      <c r="H89" s="110"/>
      <c r="I89" s="110"/>
      <c r="J89" s="110"/>
      <c r="K89" s="110"/>
      <c r="L89" s="110"/>
      <c r="M89" s="110"/>
      <c r="N89" s="311">
        <f>N121</f>
        <v>0</v>
      </c>
      <c r="O89" s="312"/>
      <c r="P89" s="312"/>
      <c r="Q89" s="312"/>
      <c r="R89" s="112"/>
    </row>
    <row r="90" spans="2:18" s="7" customFormat="1" ht="19.9" customHeight="1">
      <c r="B90" s="113"/>
      <c r="C90" s="114"/>
      <c r="D90" s="171" t="s">
        <v>213</v>
      </c>
      <c r="E90" s="114"/>
      <c r="F90" s="114"/>
      <c r="G90" s="114"/>
      <c r="H90" s="114"/>
      <c r="I90" s="114"/>
      <c r="J90" s="114"/>
      <c r="K90" s="114"/>
      <c r="L90" s="114"/>
      <c r="M90" s="114"/>
      <c r="N90" s="313">
        <f>N122</f>
        <v>0</v>
      </c>
      <c r="O90" s="314"/>
      <c r="P90" s="314"/>
      <c r="Q90" s="314"/>
      <c r="R90" s="116"/>
    </row>
    <row r="91" spans="2:18" s="7" customFormat="1" ht="19.9" customHeight="1">
      <c r="B91" s="113"/>
      <c r="C91" s="114"/>
      <c r="D91" s="115" t="s">
        <v>99</v>
      </c>
      <c r="E91" s="114"/>
      <c r="F91" s="114"/>
      <c r="G91" s="114"/>
      <c r="H91" s="114"/>
      <c r="I91" s="114"/>
      <c r="J91" s="114"/>
      <c r="K91" s="114"/>
      <c r="L91" s="114"/>
      <c r="M91" s="114"/>
      <c r="N91" s="313">
        <f>N178</f>
        <v>0</v>
      </c>
      <c r="O91" s="314"/>
      <c r="P91" s="314"/>
      <c r="Q91" s="314"/>
      <c r="R91" s="116"/>
    </row>
    <row r="92" spans="2:18" s="7" customFormat="1" ht="19.9" customHeight="1">
      <c r="B92" s="113"/>
      <c r="C92" s="114"/>
      <c r="D92" s="115"/>
      <c r="E92" s="114"/>
      <c r="F92" s="114"/>
      <c r="G92" s="114"/>
      <c r="H92" s="114"/>
      <c r="I92" s="114"/>
      <c r="J92" s="114"/>
      <c r="K92" s="114"/>
      <c r="L92" s="114"/>
      <c r="M92" s="114"/>
      <c r="N92" s="313"/>
      <c r="O92" s="314"/>
      <c r="P92" s="314"/>
      <c r="Q92" s="314"/>
      <c r="R92" s="116"/>
    </row>
    <row r="93" spans="2:18" s="7" customFormat="1" ht="19.9" customHeight="1">
      <c r="B93" s="113"/>
      <c r="C93" s="114"/>
      <c r="D93" s="115"/>
      <c r="E93" s="114"/>
      <c r="F93" s="114"/>
      <c r="G93" s="114"/>
      <c r="H93" s="114"/>
      <c r="I93" s="114"/>
      <c r="J93" s="114"/>
      <c r="K93" s="114"/>
      <c r="L93" s="114"/>
      <c r="M93" s="114"/>
      <c r="N93" s="313"/>
      <c r="O93" s="314"/>
      <c r="P93" s="314"/>
      <c r="Q93" s="314"/>
      <c r="R93" s="116"/>
    </row>
    <row r="94" spans="2:18" s="7" customFormat="1" ht="19.9" customHeight="1">
      <c r="B94" s="113"/>
      <c r="C94" s="114"/>
      <c r="D94" s="115"/>
      <c r="E94" s="114"/>
      <c r="F94" s="114"/>
      <c r="G94" s="114"/>
      <c r="H94" s="114"/>
      <c r="I94" s="114"/>
      <c r="J94" s="114"/>
      <c r="K94" s="114"/>
      <c r="L94" s="114"/>
      <c r="M94" s="114"/>
      <c r="N94" s="313"/>
      <c r="O94" s="314"/>
      <c r="P94" s="314"/>
      <c r="Q94" s="314"/>
      <c r="R94" s="116"/>
    </row>
    <row r="95" spans="2:18" s="6" customFormat="1" ht="24.95" customHeight="1">
      <c r="B95" s="109"/>
      <c r="C95" s="110"/>
      <c r="D95" s="111"/>
      <c r="E95" s="110"/>
      <c r="F95" s="110"/>
      <c r="G95" s="110"/>
      <c r="H95" s="110"/>
      <c r="I95" s="110"/>
      <c r="J95" s="110"/>
      <c r="K95" s="110"/>
      <c r="L95" s="110"/>
      <c r="M95" s="110"/>
      <c r="N95" s="311"/>
      <c r="O95" s="312"/>
      <c r="P95" s="312"/>
      <c r="Q95" s="312"/>
      <c r="R95" s="112"/>
    </row>
    <row r="96" spans="2:18" s="7" customFormat="1" ht="19.9" customHeight="1">
      <c r="B96" s="113"/>
      <c r="C96" s="114"/>
      <c r="D96" s="115"/>
      <c r="E96" s="114"/>
      <c r="F96" s="114"/>
      <c r="G96" s="114"/>
      <c r="H96" s="114"/>
      <c r="I96" s="114"/>
      <c r="J96" s="114"/>
      <c r="K96" s="114"/>
      <c r="L96" s="114"/>
      <c r="M96" s="114"/>
      <c r="N96" s="313"/>
      <c r="O96" s="314"/>
      <c r="P96" s="314"/>
      <c r="Q96" s="314"/>
      <c r="R96" s="116"/>
    </row>
    <row r="97" spans="2:18" s="7" customFormat="1" ht="19.9" customHeight="1">
      <c r="B97" s="113"/>
      <c r="C97" s="114"/>
      <c r="D97" s="115"/>
      <c r="E97" s="114"/>
      <c r="F97" s="114"/>
      <c r="G97" s="114"/>
      <c r="H97" s="114"/>
      <c r="I97" s="114"/>
      <c r="J97" s="114"/>
      <c r="K97" s="114"/>
      <c r="L97" s="114"/>
      <c r="M97" s="114"/>
      <c r="N97" s="313"/>
      <c r="O97" s="314"/>
      <c r="P97" s="314"/>
      <c r="Q97" s="314"/>
      <c r="R97" s="116"/>
    </row>
    <row r="98" spans="2:18" s="1" customFormat="1" ht="21.75" customHeight="1"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3"/>
    </row>
    <row r="99" spans="2:21" s="1" customFormat="1" ht="29.25" customHeight="1">
      <c r="B99" s="31"/>
      <c r="C99" s="108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17"/>
      <c r="O99" s="322"/>
      <c r="P99" s="322"/>
      <c r="Q99" s="322"/>
      <c r="R99" s="33"/>
      <c r="T99" s="117"/>
      <c r="U99" s="118" t="s">
        <v>32</v>
      </c>
    </row>
    <row r="100" spans="2:65" s="1" customFormat="1" ht="18" customHeight="1">
      <c r="B100" s="119"/>
      <c r="C100" s="120"/>
      <c r="D100" s="323"/>
      <c r="E100" s="323"/>
      <c r="F100" s="323"/>
      <c r="G100" s="323"/>
      <c r="H100" s="323"/>
      <c r="I100" s="120"/>
      <c r="J100" s="120"/>
      <c r="K100" s="120"/>
      <c r="L100" s="120"/>
      <c r="M100" s="120"/>
      <c r="N100" s="324"/>
      <c r="O100" s="324"/>
      <c r="P100" s="324"/>
      <c r="Q100" s="324"/>
      <c r="R100" s="122"/>
      <c r="S100" s="123"/>
      <c r="T100" s="124"/>
      <c r="U100" s="125" t="s">
        <v>33</v>
      </c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6" t="s">
        <v>102</v>
      </c>
      <c r="AZ100" s="123"/>
      <c r="BA100" s="123"/>
      <c r="BB100" s="123"/>
      <c r="BC100" s="123"/>
      <c r="BD100" s="123"/>
      <c r="BE100" s="127">
        <f>IF(U100="základní",N100,0)</f>
        <v>0</v>
      </c>
      <c r="BF100" s="127">
        <f>IF(U100="snížená",N100,0)</f>
        <v>0</v>
      </c>
      <c r="BG100" s="127">
        <f>IF(U100="zákl. přenesená",N100,0)</f>
        <v>0</v>
      </c>
      <c r="BH100" s="127">
        <f>IF(U100="sníž. přenesená",N100,0)</f>
        <v>0</v>
      </c>
      <c r="BI100" s="127">
        <f>IF(U100="nulová",N100,0)</f>
        <v>0</v>
      </c>
      <c r="BJ100" s="126" t="s">
        <v>74</v>
      </c>
      <c r="BK100" s="123"/>
      <c r="BL100" s="123"/>
      <c r="BM100" s="123"/>
    </row>
    <row r="101" spans="2:65" s="1" customFormat="1" ht="18" customHeight="1">
      <c r="B101" s="119"/>
      <c r="C101" s="120"/>
      <c r="D101" s="121"/>
      <c r="E101" s="120"/>
      <c r="F101" s="120"/>
      <c r="G101" s="120"/>
      <c r="H101" s="120"/>
      <c r="I101" s="120"/>
      <c r="J101" s="120"/>
      <c r="K101" s="120"/>
      <c r="L101" s="120"/>
      <c r="M101" s="120"/>
      <c r="N101" s="324"/>
      <c r="O101" s="324"/>
      <c r="P101" s="324"/>
      <c r="Q101" s="324"/>
      <c r="R101" s="122"/>
      <c r="S101" s="123"/>
      <c r="T101" s="128"/>
      <c r="U101" s="129" t="s">
        <v>33</v>
      </c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6" t="s">
        <v>104</v>
      </c>
      <c r="AZ101" s="123"/>
      <c r="BA101" s="123"/>
      <c r="BB101" s="123"/>
      <c r="BC101" s="123"/>
      <c r="BD101" s="123"/>
      <c r="BE101" s="127">
        <f>IF(U101="základní",N101,0)</f>
        <v>0</v>
      </c>
      <c r="BF101" s="127">
        <f>IF(U101="snížená",N101,0)</f>
        <v>0</v>
      </c>
      <c r="BG101" s="127">
        <f>IF(U101="zákl. přenesená",N101,0)</f>
        <v>0</v>
      </c>
      <c r="BH101" s="127">
        <f>IF(U101="sníž. přenesená",N101,0)</f>
        <v>0</v>
      </c>
      <c r="BI101" s="127">
        <f>IF(U101="nulová",N101,0)</f>
        <v>0</v>
      </c>
      <c r="BJ101" s="126" t="s">
        <v>74</v>
      </c>
      <c r="BK101" s="123"/>
      <c r="BL101" s="123"/>
      <c r="BM101" s="123"/>
    </row>
    <row r="102" spans="2:18" s="1" customFormat="1" ht="13.5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18" s="1" customFormat="1" ht="29.25" customHeight="1">
      <c r="B103" s="31"/>
      <c r="C103" s="99" t="s">
        <v>82</v>
      </c>
      <c r="D103" s="100"/>
      <c r="E103" s="100"/>
      <c r="F103" s="100"/>
      <c r="G103" s="100"/>
      <c r="H103" s="100"/>
      <c r="I103" s="100"/>
      <c r="J103" s="100"/>
      <c r="K103" s="100"/>
      <c r="L103" s="290">
        <f>ROUND(SUM(N88+N99),2)</f>
        <v>0</v>
      </c>
      <c r="M103" s="290"/>
      <c r="N103" s="290"/>
      <c r="O103" s="290"/>
      <c r="P103" s="290"/>
      <c r="Q103" s="290"/>
      <c r="R103" s="33"/>
    </row>
    <row r="104" spans="2:18" s="1" customFormat="1" ht="6.95" customHeight="1"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7"/>
    </row>
    <row r="108" spans="2:18" s="1" customFormat="1" ht="6.95" customHeight="1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</row>
    <row r="109" spans="2:18" s="1" customFormat="1" ht="36.95" customHeight="1">
      <c r="B109" s="31"/>
      <c r="C109" s="270" t="s">
        <v>105</v>
      </c>
      <c r="D109" s="309"/>
      <c r="E109" s="309"/>
      <c r="F109" s="309"/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  <c r="Q109" s="309"/>
      <c r="R109" s="33"/>
    </row>
    <row r="110" spans="2:18" s="1" customFormat="1" ht="6.9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18" s="1" customFormat="1" ht="30" customHeight="1">
      <c r="B111" s="31"/>
      <c r="C111" s="28" t="s">
        <v>14</v>
      </c>
      <c r="D111" s="32"/>
      <c r="E111" s="32"/>
      <c r="F111" s="307" t="str">
        <f>F6</f>
        <v>Výměna rozvodů vody,odpadů, oprava sociálního zázemí v družině ve Studénce-II.etapa</v>
      </c>
      <c r="G111" s="308"/>
      <c r="H111" s="308"/>
      <c r="I111" s="308"/>
      <c r="J111" s="308"/>
      <c r="K111" s="308"/>
      <c r="L111" s="308"/>
      <c r="M111" s="308"/>
      <c r="N111" s="308"/>
      <c r="O111" s="308"/>
      <c r="P111" s="308"/>
      <c r="Q111" s="32"/>
      <c r="R111" s="33"/>
    </row>
    <row r="112" spans="2:18" s="1" customFormat="1" ht="36.95" customHeight="1">
      <c r="B112" s="31"/>
      <c r="C112" s="65" t="s">
        <v>90</v>
      </c>
      <c r="D112" s="32"/>
      <c r="E112" s="32"/>
      <c r="F112" s="284" t="s">
        <v>186</v>
      </c>
      <c r="G112" s="309"/>
      <c r="H112" s="309"/>
      <c r="I112" s="309"/>
      <c r="J112" s="309"/>
      <c r="K112" s="309"/>
      <c r="L112" s="309"/>
      <c r="M112" s="309"/>
      <c r="N112" s="309"/>
      <c r="O112" s="309"/>
      <c r="P112" s="309"/>
      <c r="Q112" s="32"/>
      <c r="R112" s="33"/>
    </row>
    <row r="113" spans="2:18" s="1" customFormat="1" ht="6.95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18" s="1" customFormat="1" ht="18" customHeight="1">
      <c r="B114" s="31"/>
      <c r="C114" s="28" t="s">
        <v>17</v>
      </c>
      <c r="D114" s="32"/>
      <c r="E114" s="32"/>
      <c r="F114" s="26" t="str">
        <f>F9</f>
        <v>Studénka</v>
      </c>
      <c r="G114" s="32"/>
      <c r="H114" s="32"/>
      <c r="I114" s="32"/>
      <c r="J114" s="32"/>
      <c r="K114" s="28" t="s">
        <v>18</v>
      </c>
      <c r="L114" s="32"/>
      <c r="M114" s="310">
        <f>IF(O9="","",O9)</f>
        <v>45143</v>
      </c>
      <c r="N114" s="310"/>
      <c r="O114" s="310"/>
      <c r="P114" s="310"/>
      <c r="Q114" s="32"/>
      <c r="R114" s="33"/>
    </row>
    <row r="115" spans="2:18" s="1" customFormat="1" ht="6.9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18" s="1" customFormat="1" ht="15">
      <c r="B116" s="31"/>
      <c r="C116" s="28" t="s">
        <v>19</v>
      </c>
      <c r="D116" s="32"/>
      <c r="E116" s="32"/>
      <c r="F116" s="26" t="str">
        <f>E12</f>
        <v>Město Studénka</v>
      </c>
      <c r="G116" s="32"/>
      <c r="H116" s="32"/>
      <c r="I116" s="32"/>
      <c r="J116" s="32"/>
      <c r="K116" s="28" t="s">
        <v>24</v>
      </c>
      <c r="L116" s="32"/>
      <c r="M116" s="272" t="str">
        <f>E18</f>
        <v>ing. Krhovský</v>
      </c>
      <c r="N116" s="272"/>
      <c r="O116" s="272"/>
      <c r="P116" s="272"/>
      <c r="Q116" s="272"/>
      <c r="R116" s="33"/>
    </row>
    <row r="117" spans="2:18" s="1" customFormat="1" ht="14.45" customHeight="1">
      <c r="B117" s="31"/>
      <c r="C117" s="28" t="s">
        <v>22</v>
      </c>
      <c r="D117" s="32"/>
      <c r="E117" s="32"/>
      <c r="F117" s="26" t="str">
        <f>IF(E15="","",E15)</f>
        <v>bude určen výběrem</v>
      </c>
      <c r="G117" s="32"/>
      <c r="H117" s="32"/>
      <c r="I117" s="32"/>
      <c r="J117" s="32"/>
      <c r="K117" s="28" t="s">
        <v>27</v>
      </c>
      <c r="L117" s="32"/>
      <c r="M117" s="272">
        <f>E21</f>
        <v>0</v>
      </c>
      <c r="N117" s="272"/>
      <c r="O117" s="272"/>
      <c r="P117" s="272"/>
      <c r="Q117" s="272"/>
      <c r="R117" s="33"/>
    </row>
    <row r="118" spans="2:18" s="1" customFormat="1" ht="10.35" customHeight="1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27" s="8" customFormat="1" ht="29.25" customHeight="1">
      <c r="B119" s="130"/>
      <c r="C119" s="131" t="s">
        <v>106</v>
      </c>
      <c r="D119" s="132" t="s">
        <v>107</v>
      </c>
      <c r="E119" s="132" t="s">
        <v>50</v>
      </c>
      <c r="F119" s="337" t="s">
        <v>108</v>
      </c>
      <c r="G119" s="337"/>
      <c r="H119" s="337"/>
      <c r="I119" s="337"/>
      <c r="J119" s="132" t="s">
        <v>109</v>
      </c>
      <c r="K119" s="132" t="s">
        <v>110</v>
      </c>
      <c r="L119" s="337" t="s">
        <v>111</v>
      </c>
      <c r="M119" s="337"/>
      <c r="N119" s="337" t="s">
        <v>95</v>
      </c>
      <c r="O119" s="337"/>
      <c r="P119" s="337"/>
      <c r="Q119" s="338"/>
      <c r="R119" s="133"/>
      <c r="T119" s="72" t="s">
        <v>112</v>
      </c>
      <c r="U119" s="73" t="s">
        <v>32</v>
      </c>
      <c r="V119" s="73" t="s">
        <v>113</v>
      </c>
      <c r="W119" s="73" t="s">
        <v>114</v>
      </c>
      <c r="X119" s="73" t="s">
        <v>115</v>
      </c>
      <c r="Y119" s="73" t="s">
        <v>116</v>
      </c>
      <c r="Z119" s="73" t="s">
        <v>117</v>
      </c>
      <c r="AA119" s="74" t="s">
        <v>118</v>
      </c>
    </row>
    <row r="120" spans="2:63" s="1" customFormat="1" ht="29.25" customHeight="1">
      <c r="B120" s="31"/>
      <c r="C120" s="76" t="s">
        <v>91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6">
        <f>SUM(N121)</f>
        <v>0</v>
      </c>
      <c r="O120" s="327"/>
      <c r="P120" s="327"/>
      <c r="Q120" s="327"/>
      <c r="R120" s="33"/>
      <c r="T120" s="75"/>
      <c r="U120" s="47"/>
      <c r="V120" s="47"/>
      <c r="W120" s="134" t="e">
        <f>W121+#REF!</f>
        <v>#REF!</v>
      </c>
      <c r="X120" s="47"/>
      <c r="Y120" s="134" t="e">
        <f>Y121+#REF!</f>
        <v>#REF!</v>
      </c>
      <c r="Z120" s="47"/>
      <c r="AA120" s="135" t="e">
        <f>AA121+#REF!</f>
        <v>#REF!</v>
      </c>
      <c r="AT120" s="18" t="s">
        <v>67</v>
      </c>
      <c r="AU120" s="18" t="s">
        <v>97</v>
      </c>
      <c r="BK120" s="136" t="e">
        <f>BK121+#REF!</f>
        <v>#REF!</v>
      </c>
    </row>
    <row r="121" spans="2:63" s="9" customFormat="1" ht="37.35" customHeight="1">
      <c r="B121" s="137"/>
      <c r="C121" s="138"/>
      <c r="D121" s="139" t="s">
        <v>129</v>
      </c>
      <c r="E121" s="139"/>
      <c r="F121" s="139"/>
      <c r="G121" s="139"/>
      <c r="H121" s="139"/>
      <c r="I121" s="139"/>
      <c r="J121" s="139"/>
      <c r="K121" s="139"/>
      <c r="L121" s="139"/>
      <c r="M121" s="139"/>
      <c r="N121" s="328">
        <f>SUM(N122+N178)</f>
        <v>0</v>
      </c>
      <c r="O121" s="311"/>
      <c r="P121" s="311"/>
      <c r="Q121" s="311"/>
      <c r="R121" s="140"/>
      <c r="T121" s="141"/>
      <c r="U121" s="138"/>
      <c r="V121" s="138"/>
      <c r="W121" s="142" t="e">
        <f>W122+W177+#REF!+#REF!+#REF!</f>
        <v>#REF!</v>
      </c>
      <c r="X121" s="138"/>
      <c r="Y121" s="142" t="e">
        <f>Y122+Y177+#REF!+#REF!+#REF!</f>
        <v>#REF!</v>
      </c>
      <c r="Z121" s="138"/>
      <c r="AA121" s="143" t="e">
        <f>AA122+AA177+#REF!+#REF!+#REF!</f>
        <v>#REF!</v>
      </c>
      <c r="AR121" s="144" t="s">
        <v>74</v>
      </c>
      <c r="AT121" s="145" t="s">
        <v>67</v>
      </c>
      <c r="AU121" s="145" t="s">
        <v>68</v>
      </c>
      <c r="AY121" s="144" t="s">
        <v>119</v>
      </c>
      <c r="BK121" s="146" t="e">
        <f>BK122+BK177+#REF!+#REF!+#REF!</f>
        <v>#REF!</v>
      </c>
    </row>
    <row r="122" spans="2:63" s="9" customFormat="1" ht="19.9" customHeight="1">
      <c r="B122" s="137"/>
      <c r="C122" s="138"/>
      <c r="D122" s="147" t="s">
        <v>149</v>
      </c>
      <c r="E122" s="147"/>
      <c r="F122" s="147"/>
      <c r="G122" s="147"/>
      <c r="H122" s="147"/>
      <c r="I122" s="147"/>
      <c r="J122" s="147"/>
      <c r="K122" s="147"/>
      <c r="L122" s="147"/>
      <c r="M122" s="147"/>
      <c r="N122" s="329">
        <f>SUM(N123:Q177)</f>
        <v>0</v>
      </c>
      <c r="O122" s="330"/>
      <c r="P122" s="330"/>
      <c r="Q122" s="330"/>
      <c r="R122" s="140"/>
      <c r="T122" s="141"/>
      <c r="U122" s="138"/>
      <c r="V122" s="138"/>
      <c r="W122" s="142">
        <f>SUM(W135:W176)</f>
        <v>34.177</v>
      </c>
      <c r="X122" s="138"/>
      <c r="Y122" s="142">
        <f>SUM(Y135:Y176)</f>
        <v>0</v>
      </c>
      <c r="Z122" s="138"/>
      <c r="AA122" s="143">
        <f>SUM(AA135:AA176)</f>
        <v>0</v>
      </c>
      <c r="AR122" s="144" t="s">
        <v>74</v>
      </c>
      <c r="AT122" s="145" t="s">
        <v>67</v>
      </c>
      <c r="AU122" s="145" t="s">
        <v>74</v>
      </c>
      <c r="AY122" s="144" t="s">
        <v>119</v>
      </c>
      <c r="BK122" s="146">
        <f>SUM(BK135:BK176)</f>
        <v>0</v>
      </c>
    </row>
    <row r="123" spans="2:63" s="9" customFormat="1" ht="25.5" customHeight="1">
      <c r="B123" s="137"/>
      <c r="C123" s="202">
        <v>1</v>
      </c>
      <c r="D123" s="202" t="s">
        <v>120</v>
      </c>
      <c r="E123" s="192" t="s">
        <v>378</v>
      </c>
      <c r="F123" s="303" t="s">
        <v>379</v>
      </c>
      <c r="G123" s="304"/>
      <c r="H123" s="304"/>
      <c r="I123" s="304"/>
      <c r="J123" s="204" t="s">
        <v>126</v>
      </c>
      <c r="K123" s="205">
        <v>7</v>
      </c>
      <c r="L123" s="301"/>
      <c r="M123" s="301"/>
      <c r="N123" s="301">
        <f aca="true" t="shared" si="0" ref="N123:N134">ROUND(L123*K123,2)</f>
        <v>0</v>
      </c>
      <c r="O123" s="301"/>
      <c r="P123" s="301"/>
      <c r="Q123" s="301"/>
      <c r="R123" s="140"/>
      <c r="T123" s="141"/>
      <c r="U123" s="138"/>
      <c r="V123" s="138"/>
      <c r="W123" s="142"/>
      <c r="X123" s="138"/>
      <c r="Y123" s="142"/>
      <c r="Z123" s="138"/>
      <c r="AA123" s="143"/>
      <c r="AR123" s="144"/>
      <c r="AT123" s="145"/>
      <c r="AU123" s="145"/>
      <c r="AY123" s="144"/>
      <c r="BK123" s="146"/>
    </row>
    <row r="124" spans="2:63" s="9" customFormat="1" ht="25.5" customHeight="1">
      <c r="B124" s="137"/>
      <c r="C124" s="202">
        <v>2</v>
      </c>
      <c r="D124" s="202" t="s">
        <v>120</v>
      </c>
      <c r="E124" s="192" t="s">
        <v>380</v>
      </c>
      <c r="F124" s="303" t="s">
        <v>381</v>
      </c>
      <c r="G124" s="304"/>
      <c r="H124" s="304"/>
      <c r="I124" s="304"/>
      <c r="J124" s="204" t="s">
        <v>126</v>
      </c>
      <c r="K124" s="205">
        <v>37</v>
      </c>
      <c r="L124" s="301"/>
      <c r="M124" s="301"/>
      <c r="N124" s="301">
        <f aca="true" t="shared" si="1" ref="N124">ROUND(L124*K124,2)</f>
        <v>0</v>
      </c>
      <c r="O124" s="301"/>
      <c r="P124" s="301"/>
      <c r="Q124" s="301"/>
      <c r="R124" s="140"/>
      <c r="T124" s="141"/>
      <c r="U124" s="138"/>
      <c r="V124" s="138"/>
      <c r="W124" s="142"/>
      <c r="X124" s="138"/>
      <c r="Y124" s="142"/>
      <c r="Z124" s="138"/>
      <c r="AA124" s="143"/>
      <c r="AR124" s="144"/>
      <c r="AT124" s="145"/>
      <c r="AU124" s="145"/>
      <c r="AY124" s="144"/>
      <c r="BK124" s="146"/>
    </row>
    <row r="125" spans="2:63" s="9" customFormat="1" ht="25.5" customHeight="1">
      <c r="B125" s="137"/>
      <c r="C125" s="202">
        <v>3</v>
      </c>
      <c r="D125" s="202" t="s">
        <v>120</v>
      </c>
      <c r="E125" s="192" t="s">
        <v>382</v>
      </c>
      <c r="F125" s="303" t="s">
        <v>383</v>
      </c>
      <c r="G125" s="304"/>
      <c r="H125" s="304"/>
      <c r="I125" s="304"/>
      <c r="J125" s="204" t="s">
        <v>126</v>
      </c>
      <c r="K125" s="205">
        <v>5</v>
      </c>
      <c r="L125" s="301"/>
      <c r="M125" s="301"/>
      <c r="N125" s="301">
        <f aca="true" t="shared" si="2" ref="N125">ROUND(L125*K125,2)</f>
        <v>0</v>
      </c>
      <c r="O125" s="301"/>
      <c r="P125" s="301"/>
      <c r="Q125" s="301"/>
      <c r="R125" s="140"/>
      <c r="T125" s="141"/>
      <c r="U125" s="138"/>
      <c r="V125" s="138"/>
      <c r="W125" s="142"/>
      <c r="X125" s="138"/>
      <c r="Y125" s="142"/>
      <c r="Z125" s="138"/>
      <c r="AA125" s="143"/>
      <c r="AR125" s="144"/>
      <c r="AT125" s="145"/>
      <c r="AU125" s="145"/>
      <c r="AY125" s="144"/>
      <c r="BK125" s="146"/>
    </row>
    <row r="126" spans="2:63" s="9" customFormat="1" ht="25.5" customHeight="1">
      <c r="B126" s="137"/>
      <c r="C126" s="202">
        <v>4</v>
      </c>
      <c r="D126" s="202" t="s">
        <v>120</v>
      </c>
      <c r="E126" s="203" t="s">
        <v>188</v>
      </c>
      <c r="F126" s="303" t="s">
        <v>189</v>
      </c>
      <c r="G126" s="304"/>
      <c r="H126" s="304"/>
      <c r="I126" s="304"/>
      <c r="J126" s="204" t="s">
        <v>126</v>
      </c>
      <c r="K126" s="205">
        <v>9</v>
      </c>
      <c r="L126" s="301"/>
      <c r="M126" s="301"/>
      <c r="N126" s="301">
        <f t="shared" si="0"/>
        <v>0</v>
      </c>
      <c r="O126" s="301"/>
      <c r="P126" s="301"/>
      <c r="Q126" s="301"/>
      <c r="R126" s="140"/>
      <c r="T126" s="141"/>
      <c r="U126" s="138"/>
      <c r="V126" s="138"/>
      <c r="W126" s="142"/>
      <c r="X126" s="138"/>
      <c r="Y126" s="142"/>
      <c r="Z126" s="138"/>
      <c r="AA126" s="143"/>
      <c r="AR126" s="144"/>
      <c r="AT126" s="145"/>
      <c r="AU126" s="145"/>
      <c r="AY126" s="144"/>
      <c r="BK126" s="146"/>
    </row>
    <row r="127" spans="2:63" s="9" customFormat="1" ht="25.5" customHeight="1">
      <c r="B127" s="137"/>
      <c r="C127" s="202">
        <v>5</v>
      </c>
      <c r="D127" s="202" t="s">
        <v>120</v>
      </c>
      <c r="E127" s="203" t="s">
        <v>190</v>
      </c>
      <c r="F127" s="331" t="s">
        <v>191</v>
      </c>
      <c r="G127" s="332"/>
      <c r="H127" s="332"/>
      <c r="I127" s="333"/>
      <c r="J127" s="204" t="s">
        <v>126</v>
      </c>
      <c r="K127" s="205">
        <v>12</v>
      </c>
      <c r="L127" s="334"/>
      <c r="M127" s="335"/>
      <c r="N127" s="334">
        <f t="shared" si="0"/>
        <v>0</v>
      </c>
      <c r="O127" s="336"/>
      <c r="P127" s="336"/>
      <c r="Q127" s="335"/>
      <c r="R127" s="140"/>
      <c r="T127" s="141"/>
      <c r="U127" s="138"/>
      <c r="V127" s="138"/>
      <c r="W127" s="142"/>
      <c r="X127" s="138"/>
      <c r="Y127" s="142"/>
      <c r="Z127" s="138"/>
      <c r="AA127" s="143"/>
      <c r="AR127" s="144"/>
      <c r="AT127" s="145"/>
      <c r="AU127" s="145"/>
      <c r="AY127" s="144"/>
      <c r="BK127" s="146"/>
    </row>
    <row r="128" spans="2:63" s="9" customFormat="1" ht="25.5" customHeight="1">
      <c r="B128" s="137"/>
      <c r="C128" s="202">
        <v>6</v>
      </c>
      <c r="D128" s="202" t="s">
        <v>120</v>
      </c>
      <c r="E128" s="203" t="s">
        <v>192</v>
      </c>
      <c r="F128" s="331" t="s">
        <v>193</v>
      </c>
      <c r="G128" s="332"/>
      <c r="H128" s="332"/>
      <c r="I128" s="333"/>
      <c r="J128" s="204" t="s">
        <v>126</v>
      </c>
      <c r="K128" s="205">
        <v>11</v>
      </c>
      <c r="L128" s="334"/>
      <c r="M128" s="335"/>
      <c r="N128" s="334">
        <f t="shared" si="0"/>
        <v>0</v>
      </c>
      <c r="O128" s="336"/>
      <c r="P128" s="336"/>
      <c r="Q128" s="335"/>
      <c r="R128" s="140"/>
      <c r="T128" s="141"/>
      <c r="U128" s="138"/>
      <c r="V128" s="138"/>
      <c r="W128" s="142"/>
      <c r="X128" s="138"/>
      <c r="Y128" s="142"/>
      <c r="Z128" s="138"/>
      <c r="AA128" s="143"/>
      <c r="AR128" s="144"/>
      <c r="AT128" s="145"/>
      <c r="AU128" s="145"/>
      <c r="AY128" s="144"/>
      <c r="BK128" s="146"/>
    </row>
    <row r="129" spans="2:63" s="9" customFormat="1" ht="25.5" customHeight="1">
      <c r="B129" s="137"/>
      <c r="C129" s="202">
        <v>7</v>
      </c>
      <c r="D129" s="202" t="s">
        <v>120</v>
      </c>
      <c r="E129" s="203" t="s">
        <v>194</v>
      </c>
      <c r="F129" s="331" t="s">
        <v>207</v>
      </c>
      <c r="G129" s="332"/>
      <c r="H129" s="332"/>
      <c r="I129" s="333"/>
      <c r="J129" s="204" t="s">
        <v>126</v>
      </c>
      <c r="K129" s="205">
        <v>38</v>
      </c>
      <c r="L129" s="334"/>
      <c r="M129" s="335"/>
      <c r="N129" s="334">
        <f t="shared" si="0"/>
        <v>0</v>
      </c>
      <c r="O129" s="336"/>
      <c r="P129" s="336"/>
      <c r="Q129" s="335"/>
      <c r="R129" s="140"/>
      <c r="T129" s="141"/>
      <c r="U129" s="138"/>
      <c r="V129" s="138"/>
      <c r="W129" s="142"/>
      <c r="X129" s="138"/>
      <c r="Y129" s="142"/>
      <c r="Z129" s="138"/>
      <c r="AA129" s="143"/>
      <c r="AR129" s="144"/>
      <c r="AT129" s="145"/>
      <c r="AU129" s="145"/>
      <c r="AY129" s="144"/>
      <c r="BK129" s="146"/>
    </row>
    <row r="130" spans="2:63" s="9" customFormat="1" ht="25.5" customHeight="1">
      <c r="B130" s="137"/>
      <c r="C130" s="202">
        <v>8</v>
      </c>
      <c r="D130" s="202" t="s">
        <v>120</v>
      </c>
      <c r="E130" s="222" t="s">
        <v>195</v>
      </c>
      <c r="F130" s="304" t="s">
        <v>196</v>
      </c>
      <c r="G130" s="304"/>
      <c r="H130" s="304"/>
      <c r="I130" s="304"/>
      <c r="J130" s="204" t="s">
        <v>128</v>
      </c>
      <c r="K130" s="205">
        <v>8</v>
      </c>
      <c r="L130" s="301"/>
      <c r="M130" s="301"/>
      <c r="N130" s="301">
        <f t="shared" si="0"/>
        <v>0</v>
      </c>
      <c r="O130" s="301"/>
      <c r="P130" s="301"/>
      <c r="Q130" s="301"/>
      <c r="R130" s="140"/>
      <c r="T130" s="141"/>
      <c r="U130" s="138"/>
      <c r="V130" s="138"/>
      <c r="W130" s="142"/>
      <c r="X130" s="138"/>
      <c r="Y130" s="142"/>
      <c r="Z130" s="138"/>
      <c r="AA130" s="143"/>
      <c r="AR130" s="144"/>
      <c r="AT130" s="145"/>
      <c r="AU130" s="145"/>
      <c r="AY130" s="144"/>
      <c r="BK130" s="146"/>
    </row>
    <row r="131" spans="2:63" s="9" customFormat="1" ht="25.5" customHeight="1">
      <c r="B131" s="137"/>
      <c r="C131" s="202">
        <v>9</v>
      </c>
      <c r="D131" s="202" t="s">
        <v>120</v>
      </c>
      <c r="E131" s="203" t="s">
        <v>197</v>
      </c>
      <c r="F131" s="304" t="s">
        <v>198</v>
      </c>
      <c r="G131" s="304"/>
      <c r="H131" s="304"/>
      <c r="I131" s="304"/>
      <c r="J131" s="204" t="s">
        <v>128</v>
      </c>
      <c r="K131" s="205">
        <v>3</v>
      </c>
      <c r="L131" s="301"/>
      <c r="M131" s="301"/>
      <c r="N131" s="301">
        <f t="shared" si="0"/>
        <v>0</v>
      </c>
      <c r="O131" s="301"/>
      <c r="P131" s="301"/>
      <c r="Q131" s="301"/>
      <c r="R131" s="140"/>
      <c r="T131" s="141"/>
      <c r="U131" s="138"/>
      <c r="V131" s="138"/>
      <c r="W131" s="142"/>
      <c r="X131" s="138"/>
      <c r="Y131" s="142"/>
      <c r="Z131" s="138"/>
      <c r="AA131" s="143"/>
      <c r="AR131" s="144"/>
      <c r="AT131" s="145"/>
      <c r="AU131" s="145"/>
      <c r="AY131" s="144"/>
      <c r="BK131" s="146"/>
    </row>
    <row r="132" spans="2:63" s="9" customFormat="1" ht="25.5" customHeight="1">
      <c r="B132" s="137"/>
      <c r="C132" s="202">
        <v>10</v>
      </c>
      <c r="D132" s="202" t="s">
        <v>120</v>
      </c>
      <c r="E132" s="192" t="s">
        <v>208</v>
      </c>
      <c r="F132" s="303" t="s">
        <v>209</v>
      </c>
      <c r="G132" s="304"/>
      <c r="H132" s="304"/>
      <c r="I132" s="304"/>
      <c r="J132" s="204" t="s">
        <v>128</v>
      </c>
      <c r="K132" s="205">
        <v>1</v>
      </c>
      <c r="L132" s="301"/>
      <c r="M132" s="301"/>
      <c r="N132" s="301">
        <f t="shared" si="0"/>
        <v>0</v>
      </c>
      <c r="O132" s="301"/>
      <c r="P132" s="301"/>
      <c r="Q132" s="301"/>
      <c r="R132" s="140"/>
      <c r="T132" s="141"/>
      <c r="U132" s="138"/>
      <c r="V132" s="138"/>
      <c r="W132" s="142"/>
      <c r="X132" s="138"/>
      <c r="Y132" s="142"/>
      <c r="Z132" s="138"/>
      <c r="AA132" s="143"/>
      <c r="AR132" s="144"/>
      <c r="AT132" s="145"/>
      <c r="AU132" s="145"/>
      <c r="AY132" s="144"/>
      <c r="BK132" s="146"/>
    </row>
    <row r="133" spans="2:63" s="9" customFormat="1" ht="25.5" customHeight="1">
      <c r="B133" s="137"/>
      <c r="C133" s="202">
        <v>11</v>
      </c>
      <c r="D133" s="202" t="s">
        <v>120</v>
      </c>
      <c r="E133" s="203" t="s">
        <v>199</v>
      </c>
      <c r="F133" s="304" t="s">
        <v>200</v>
      </c>
      <c r="G133" s="304"/>
      <c r="H133" s="304"/>
      <c r="I133" s="304"/>
      <c r="J133" s="204" t="s">
        <v>128</v>
      </c>
      <c r="K133" s="205">
        <v>6</v>
      </c>
      <c r="L133" s="301"/>
      <c r="M133" s="301"/>
      <c r="N133" s="301">
        <f t="shared" si="0"/>
        <v>0</v>
      </c>
      <c r="O133" s="301"/>
      <c r="P133" s="301"/>
      <c r="Q133" s="301"/>
      <c r="R133" s="140"/>
      <c r="T133" s="141"/>
      <c r="U133" s="138"/>
      <c r="V133" s="138"/>
      <c r="W133" s="142"/>
      <c r="X133" s="138"/>
      <c r="Y133" s="142"/>
      <c r="Z133" s="138"/>
      <c r="AA133" s="143"/>
      <c r="AR133" s="144"/>
      <c r="AT133" s="145"/>
      <c r="AU133" s="145"/>
      <c r="AY133" s="144"/>
      <c r="BK133" s="146"/>
    </row>
    <row r="134" spans="2:63" s="9" customFormat="1" ht="25.5" customHeight="1">
      <c r="B134" s="137"/>
      <c r="C134" s="196">
        <v>12</v>
      </c>
      <c r="D134" s="196" t="s">
        <v>124</v>
      </c>
      <c r="E134" s="188" t="s">
        <v>288</v>
      </c>
      <c r="F134" s="306" t="s">
        <v>201</v>
      </c>
      <c r="G134" s="306"/>
      <c r="H134" s="306"/>
      <c r="I134" s="306"/>
      <c r="J134" s="197" t="s">
        <v>128</v>
      </c>
      <c r="K134" s="165">
        <v>8</v>
      </c>
      <c r="L134" s="305"/>
      <c r="M134" s="305"/>
      <c r="N134" s="305">
        <f t="shared" si="0"/>
        <v>0</v>
      </c>
      <c r="O134" s="301"/>
      <c r="P134" s="301"/>
      <c r="Q134" s="301"/>
      <c r="R134" s="140"/>
      <c r="T134" s="141"/>
      <c r="U134" s="138"/>
      <c r="V134" s="138"/>
      <c r="W134" s="142"/>
      <c r="X134" s="138"/>
      <c r="Y134" s="142"/>
      <c r="Z134" s="138"/>
      <c r="AA134" s="143"/>
      <c r="AR134" s="144"/>
      <c r="AT134" s="145"/>
      <c r="AU134" s="145"/>
      <c r="AY134" s="144"/>
      <c r="BK134" s="146"/>
    </row>
    <row r="135" spans="2:65" s="1" customFormat="1" ht="25.5" customHeight="1">
      <c r="B135" s="119"/>
      <c r="C135" s="196">
        <v>13</v>
      </c>
      <c r="D135" s="196" t="s">
        <v>124</v>
      </c>
      <c r="E135" s="188" t="s">
        <v>289</v>
      </c>
      <c r="F135" s="302" t="s">
        <v>202</v>
      </c>
      <c r="G135" s="306"/>
      <c r="H135" s="306"/>
      <c r="I135" s="306"/>
      <c r="J135" s="197" t="s">
        <v>128</v>
      </c>
      <c r="K135" s="165">
        <v>11</v>
      </c>
      <c r="L135" s="305"/>
      <c r="M135" s="305"/>
      <c r="N135" s="305">
        <f aca="true" t="shared" si="3" ref="N135:N136">ROUND(L135*K135,2)</f>
        <v>0</v>
      </c>
      <c r="O135" s="301"/>
      <c r="P135" s="301"/>
      <c r="Q135" s="301"/>
      <c r="R135" s="122"/>
      <c r="T135" s="152" t="s">
        <v>5</v>
      </c>
      <c r="U135" s="40" t="s">
        <v>33</v>
      </c>
      <c r="V135" s="153">
        <v>1.763</v>
      </c>
      <c r="W135" s="153">
        <f>V135*K135</f>
        <v>19.393</v>
      </c>
      <c r="X135" s="153">
        <v>0</v>
      </c>
      <c r="Y135" s="153">
        <f>X135*K135</f>
        <v>0</v>
      </c>
      <c r="Z135" s="153">
        <v>0</v>
      </c>
      <c r="AA135" s="154">
        <f>Z135*K135</f>
        <v>0</v>
      </c>
      <c r="AR135" s="18" t="s">
        <v>125</v>
      </c>
      <c r="AT135" s="18" t="s">
        <v>120</v>
      </c>
      <c r="AU135" s="18" t="s">
        <v>88</v>
      </c>
      <c r="AY135" s="18" t="s">
        <v>119</v>
      </c>
      <c r="BE135" s="155">
        <f>IF(U135="základní",N135,0)</f>
        <v>0</v>
      </c>
      <c r="BF135" s="155">
        <f>IF(U135="snížená",N135,0)</f>
        <v>0</v>
      </c>
      <c r="BG135" s="155">
        <f>IF(U135="zákl. přenesená",N135,0)</f>
        <v>0</v>
      </c>
      <c r="BH135" s="155">
        <f>IF(U135="sníž. přenesená",N135,0)</f>
        <v>0</v>
      </c>
      <c r="BI135" s="155">
        <f>IF(U135="nulová",N135,0)</f>
        <v>0</v>
      </c>
      <c r="BJ135" s="18" t="s">
        <v>74</v>
      </c>
      <c r="BK135" s="155">
        <f>ROUND(L135*K135,2)</f>
        <v>0</v>
      </c>
      <c r="BL135" s="18" t="s">
        <v>125</v>
      </c>
      <c r="BM135" s="18" t="s">
        <v>132</v>
      </c>
    </row>
    <row r="136" spans="2:65" s="198" customFormat="1" ht="25.5" customHeight="1">
      <c r="B136" s="200"/>
      <c r="C136" s="196">
        <v>14</v>
      </c>
      <c r="D136" s="196" t="s">
        <v>124</v>
      </c>
      <c r="E136" s="188" t="s">
        <v>290</v>
      </c>
      <c r="F136" s="302" t="s">
        <v>203</v>
      </c>
      <c r="G136" s="306"/>
      <c r="H136" s="306"/>
      <c r="I136" s="306"/>
      <c r="J136" s="197" t="s">
        <v>128</v>
      </c>
      <c r="K136" s="165">
        <v>2</v>
      </c>
      <c r="L136" s="305"/>
      <c r="M136" s="305"/>
      <c r="N136" s="305">
        <f t="shared" si="3"/>
        <v>0</v>
      </c>
      <c r="O136" s="301"/>
      <c r="P136" s="301"/>
      <c r="Q136" s="301"/>
      <c r="R136" s="201"/>
      <c r="T136" s="239"/>
      <c r="U136" s="183"/>
      <c r="V136" s="185"/>
      <c r="W136" s="185"/>
      <c r="X136" s="185"/>
      <c r="Y136" s="185"/>
      <c r="Z136" s="185"/>
      <c r="AA136" s="186"/>
      <c r="AR136" s="199"/>
      <c r="AT136" s="199"/>
      <c r="AU136" s="199"/>
      <c r="AY136" s="199"/>
      <c r="BE136" s="206"/>
      <c r="BF136" s="206"/>
      <c r="BG136" s="206"/>
      <c r="BH136" s="206"/>
      <c r="BI136" s="206"/>
      <c r="BJ136" s="199"/>
      <c r="BK136" s="206"/>
      <c r="BL136" s="199"/>
      <c r="BM136" s="199"/>
    </row>
    <row r="137" spans="2:51" s="10" customFormat="1" ht="25.5" customHeight="1">
      <c r="B137" s="156"/>
      <c r="C137" s="196">
        <v>15</v>
      </c>
      <c r="D137" s="196" t="s">
        <v>124</v>
      </c>
      <c r="E137" s="188" t="s">
        <v>344</v>
      </c>
      <c r="F137" s="302" t="s">
        <v>345</v>
      </c>
      <c r="G137" s="306"/>
      <c r="H137" s="306"/>
      <c r="I137" s="306"/>
      <c r="J137" s="197" t="s">
        <v>128</v>
      </c>
      <c r="K137" s="165">
        <v>1</v>
      </c>
      <c r="L137" s="305"/>
      <c r="M137" s="305"/>
      <c r="N137" s="305">
        <f aca="true" t="shared" si="4" ref="N137:N138">ROUND(L137*K137,2)</f>
        <v>0</v>
      </c>
      <c r="O137" s="301"/>
      <c r="P137" s="301"/>
      <c r="Q137" s="301"/>
      <c r="R137" s="158"/>
      <c r="T137" s="159"/>
      <c r="U137" s="157"/>
      <c r="V137" s="157"/>
      <c r="W137" s="157"/>
      <c r="X137" s="157"/>
      <c r="Y137" s="157"/>
      <c r="Z137" s="157"/>
      <c r="AA137" s="160"/>
      <c r="AT137" s="161" t="s">
        <v>123</v>
      </c>
      <c r="AU137" s="161" t="s">
        <v>88</v>
      </c>
      <c r="AV137" s="10" t="s">
        <v>88</v>
      </c>
      <c r="AW137" s="10" t="s">
        <v>26</v>
      </c>
      <c r="AX137" s="10" t="s">
        <v>68</v>
      </c>
      <c r="AY137" s="161" t="s">
        <v>119</v>
      </c>
    </row>
    <row r="138" spans="2:51" s="10" customFormat="1" ht="25.5" customHeight="1">
      <c r="B138" s="156"/>
      <c r="C138" s="196">
        <v>16</v>
      </c>
      <c r="D138" s="196" t="s">
        <v>124</v>
      </c>
      <c r="E138" s="188" t="s">
        <v>346</v>
      </c>
      <c r="F138" s="302" t="s">
        <v>347</v>
      </c>
      <c r="G138" s="306"/>
      <c r="H138" s="306"/>
      <c r="I138" s="306"/>
      <c r="J138" s="197" t="s">
        <v>128</v>
      </c>
      <c r="K138" s="165">
        <v>4</v>
      </c>
      <c r="L138" s="305"/>
      <c r="M138" s="305"/>
      <c r="N138" s="305">
        <f t="shared" si="4"/>
        <v>0</v>
      </c>
      <c r="O138" s="301"/>
      <c r="P138" s="301"/>
      <c r="Q138" s="301"/>
      <c r="R138" s="158"/>
      <c r="T138" s="159"/>
      <c r="U138" s="168"/>
      <c r="V138" s="168"/>
      <c r="W138" s="168"/>
      <c r="X138" s="168"/>
      <c r="Y138" s="168"/>
      <c r="Z138" s="168"/>
      <c r="AA138" s="160"/>
      <c r="AT138" s="161"/>
      <c r="AU138" s="161"/>
      <c r="AY138" s="161"/>
    </row>
    <row r="139" spans="2:51" s="10" customFormat="1" ht="25.5" customHeight="1">
      <c r="B139" s="156"/>
      <c r="C139" s="196">
        <v>17</v>
      </c>
      <c r="D139" s="196" t="s">
        <v>124</v>
      </c>
      <c r="E139" s="188" t="s">
        <v>384</v>
      </c>
      <c r="F139" s="302" t="s">
        <v>385</v>
      </c>
      <c r="G139" s="306"/>
      <c r="H139" s="306"/>
      <c r="I139" s="306"/>
      <c r="J139" s="197" t="s">
        <v>128</v>
      </c>
      <c r="K139" s="165">
        <v>2</v>
      </c>
      <c r="L139" s="305"/>
      <c r="M139" s="305"/>
      <c r="N139" s="305">
        <f aca="true" t="shared" si="5" ref="N139">ROUND(L139*K139,2)</f>
        <v>0</v>
      </c>
      <c r="O139" s="301"/>
      <c r="P139" s="301"/>
      <c r="Q139" s="301"/>
      <c r="R139" s="158"/>
      <c r="T139" s="159"/>
      <c r="U139" s="248"/>
      <c r="V139" s="248"/>
      <c r="W139" s="248"/>
      <c r="X139" s="248"/>
      <c r="Y139" s="248"/>
      <c r="Z139" s="248"/>
      <c r="AA139" s="160"/>
      <c r="AT139" s="161"/>
      <c r="AU139" s="161"/>
      <c r="AY139" s="161"/>
    </row>
    <row r="140" spans="2:51" s="10" customFormat="1" ht="25.5" customHeight="1">
      <c r="B140" s="156"/>
      <c r="C140" s="187">
        <v>18</v>
      </c>
      <c r="D140" s="187" t="s">
        <v>124</v>
      </c>
      <c r="E140" s="188" t="s">
        <v>291</v>
      </c>
      <c r="F140" s="302" t="s">
        <v>212</v>
      </c>
      <c r="G140" s="302"/>
      <c r="H140" s="302"/>
      <c r="I140" s="302"/>
      <c r="J140" s="189" t="s">
        <v>128</v>
      </c>
      <c r="K140" s="190">
        <v>20</v>
      </c>
      <c r="L140" s="300"/>
      <c r="M140" s="300"/>
      <c r="N140" s="300">
        <f aca="true" t="shared" si="6" ref="N140:N144">ROUND(L140*K140,2)</f>
        <v>0</v>
      </c>
      <c r="O140" s="301"/>
      <c r="P140" s="301"/>
      <c r="Q140" s="301"/>
      <c r="R140" s="158"/>
      <c r="T140" s="159"/>
      <c r="U140" s="157"/>
      <c r="V140" s="157"/>
      <c r="W140" s="157"/>
      <c r="X140" s="157"/>
      <c r="Y140" s="157"/>
      <c r="Z140" s="157"/>
      <c r="AA140" s="160"/>
      <c r="AT140" s="161" t="s">
        <v>123</v>
      </c>
      <c r="AU140" s="161" t="s">
        <v>88</v>
      </c>
      <c r="AV140" s="10" t="s">
        <v>88</v>
      </c>
      <c r="AW140" s="10" t="s">
        <v>26</v>
      </c>
      <c r="AX140" s="10" t="s">
        <v>68</v>
      </c>
      <c r="AY140" s="161" t="s">
        <v>119</v>
      </c>
    </row>
    <row r="141" spans="2:51" s="10" customFormat="1" ht="25.5" customHeight="1">
      <c r="B141" s="156"/>
      <c r="C141" s="187">
        <v>19</v>
      </c>
      <c r="D141" s="187" t="s">
        <v>124</v>
      </c>
      <c r="E141" s="188" t="s">
        <v>386</v>
      </c>
      <c r="F141" s="302" t="s">
        <v>387</v>
      </c>
      <c r="G141" s="302"/>
      <c r="H141" s="302"/>
      <c r="I141" s="302"/>
      <c r="J141" s="189" t="s">
        <v>128</v>
      </c>
      <c r="K141" s="190">
        <v>2</v>
      </c>
      <c r="L141" s="300"/>
      <c r="M141" s="300"/>
      <c r="N141" s="300">
        <f aca="true" t="shared" si="7" ref="N141">ROUND(L141*K141,2)</f>
        <v>0</v>
      </c>
      <c r="O141" s="301"/>
      <c r="P141" s="301"/>
      <c r="Q141" s="301"/>
      <c r="R141" s="158"/>
      <c r="T141" s="159"/>
      <c r="U141" s="248"/>
      <c r="V141" s="248"/>
      <c r="W141" s="248"/>
      <c r="X141" s="248"/>
      <c r="Y141" s="248"/>
      <c r="Z141" s="248"/>
      <c r="AA141" s="160"/>
      <c r="AT141" s="161"/>
      <c r="AU141" s="161"/>
      <c r="AY141" s="161"/>
    </row>
    <row r="142" spans="2:51" s="10" customFormat="1" ht="27" customHeight="1">
      <c r="B142" s="156"/>
      <c r="C142" s="187">
        <v>20</v>
      </c>
      <c r="D142" s="187" t="s">
        <v>124</v>
      </c>
      <c r="E142" s="188" t="s">
        <v>292</v>
      </c>
      <c r="F142" s="302" t="s">
        <v>293</v>
      </c>
      <c r="G142" s="302"/>
      <c r="H142" s="302"/>
      <c r="I142" s="302"/>
      <c r="J142" s="189" t="s">
        <v>128</v>
      </c>
      <c r="K142" s="190">
        <v>13</v>
      </c>
      <c r="L142" s="300"/>
      <c r="M142" s="300"/>
      <c r="N142" s="300">
        <f t="shared" si="6"/>
        <v>0</v>
      </c>
      <c r="O142" s="301"/>
      <c r="P142" s="301"/>
      <c r="Q142" s="301"/>
      <c r="R142" s="158"/>
      <c r="T142" s="159"/>
      <c r="U142" s="157"/>
      <c r="V142" s="157"/>
      <c r="W142" s="157"/>
      <c r="X142" s="157"/>
      <c r="Y142" s="157"/>
      <c r="Z142" s="157"/>
      <c r="AA142" s="160"/>
      <c r="AT142" s="161" t="s">
        <v>123</v>
      </c>
      <c r="AU142" s="161" t="s">
        <v>88</v>
      </c>
      <c r="AV142" s="10" t="s">
        <v>88</v>
      </c>
      <c r="AW142" s="10" t="s">
        <v>26</v>
      </c>
      <c r="AX142" s="10" t="s">
        <v>68</v>
      </c>
      <c r="AY142" s="161" t="s">
        <v>119</v>
      </c>
    </row>
    <row r="143" spans="2:65" s="1" customFormat="1" ht="25.5" customHeight="1">
      <c r="B143" s="119"/>
      <c r="C143" s="187">
        <v>21</v>
      </c>
      <c r="D143" s="187" t="s">
        <v>124</v>
      </c>
      <c r="E143" s="188" t="s">
        <v>294</v>
      </c>
      <c r="F143" s="302" t="s">
        <v>295</v>
      </c>
      <c r="G143" s="302"/>
      <c r="H143" s="302"/>
      <c r="I143" s="302"/>
      <c r="J143" s="189" t="s">
        <v>128</v>
      </c>
      <c r="K143" s="190">
        <v>19</v>
      </c>
      <c r="L143" s="300"/>
      <c r="M143" s="300"/>
      <c r="N143" s="300">
        <f t="shared" si="6"/>
        <v>0</v>
      </c>
      <c r="O143" s="301"/>
      <c r="P143" s="301"/>
      <c r="Q143" s="301"/>
      <c r="R143" s="122"/>
      <c r="T143" s="152" t="s">
        <v>5</v>
      </c>
      <c r="U143" s="40" t="s">
        <v>33</v>
      </c>
      <c r="V143" s="153">
        <v>0.1</v>
      </c>
      <c r="W143" s="153">
        <f>V143*K143</f>
        <v>1.9000000000000001</v>
      </c>
      <c r="X143" s="153">
        <v>0</v>
      </c>
      <c r="Y143" s="153">
        <f>X143*K143</f>
        <v>0</v>
      </c>
      <c r="Z143" s="153">
        <v>0</v>
      </c>
      <c r="AA143" s="154">
        <f>Z143*K143</f>
        <v>0</v>
      </c>
      <c r="AR143" s="18" t="s">
        <v>125</v>
      </c>
      <c r="AT143" s="18" t="s">
        <v>120</v>
      </c>
      <c r="AU143" s="18" t="s">
        <v>88</v>
      </c>
      <c r="AY143" s="18" t="s">
        <v>119</v>
      </c>
      <c r="BE143" s="155">
        <f>IF(U143="základní",N143,0)</f>
        <v>0</v>
      </c>
      <c r="BF143" s="155">
        <f>IF(U143="snížená",N143,0)</f>
        <v>0</v>
      </c>
      <c r="BG143" s="155">
        <f>IF(U143="zákl. přenesená",N143,0)</f>
        <v>0</v>
      </c>
      <c r="BH143" s="155">
        <f>IF(U143="sníž. přenesená",N143,0)</f>
        <v>0</v>
      </c>
      <c r="BI143" s="155">
        <f>IF(U143="nulová",N143,0)</f>
        <v>0</v>
      </c>
      <c r="BJ143" s="18" t="s">
        <v>74</v>
      </c>
      <c r="BK143" s="155">
        <f>ROUND(L143*K143,2)</f>
        <v>0</v>
      </c>
      <c r="BL143" s="18" t="s">
        <v>125</v>
      </c>
      <c r="BM143" s="18" t="s">
        <v>133</v>
      </c>
    </row>
    <row r="144" spans="2:65" s="198" customFormat="1" ht="25.5" customHeight="1">
      <c r="B144" s="200"/>
      <c r="C144" s="187">
        <v>22</v>
      </c>
      <c r="D144" s="187" t="s">
        <v>124</v>
      </c>
      <c r="E144" s="188" t="s">
        <v>296</v>
      </c>
      <c r="F144" s="302" t="s">
        <v>210</v>
      </c>
      <c r="G144" s="302"/>
      <c r="H144" s="302"/>
      <c r="I144" s="302"/>
      <c r="J144" s="189" t="s">
        <v>128</v>
      </c>
      <c r="K144" s="190">
        <v>9</v>
      </c>
      <c r="L144" s="300"/>
      <c r="M144" s="300"/>
      <c r="N144" s="300">
        <f t="shared" si="6"/>
        <v>0</v>
      </c>
      <c r="O144" s="301"/>
      <c r="P144" s="301"/>
      <c r="Q144" s="301"/>
      <c r="R144" s="201"/>
      <c r="T144" s="184"/>
      <c r="U144" s="183"/>
      <c r="V144" s="185"/>
      <c r="W144" s="185"/>
      <c r="X144" s="185"/>
      <c r="Y144" s="185"/>
      <c r="Z144" s="185"/>
      <c r="AA144" s="186"/>
      <c r="AR144" s="199"/>
      <c r="AT144" s="199"/>
      <c r="AU144" s="199"/>
      <c r="AY144" s="199"/>
      <c r="BE144" s="206"/>
      <c r="BF144" s="206"/>
      <c r="BG144" s="206"/>
      <c r="BH144" s="206"/>
      <c r="BI144" s="206"/>
      <c r="BJ144" s="199"/>
      <c r="BK144" s="206"/>
      <c r="BL144" s="199"/>
      <c r="BM144" s="199"/>
    </row>
    <row r="145" spans="2:65" s="198" customFormat="1" ht="25.5" customHeight="1">
      <c r="B145" s="200"/>
      <c r="C145" s="187">
        <v>23</v>
      </c>
      <c r="D145" s="187" t="s">
        <v>124</v>
      </c>
      <c r="E145" s="188" t="s">
        <v>297</v>
      </c>
      <c r="F145" s="302" t="s">
        <v>211</v>
      </c>
      <c r="G145" s="302"/>
      <c r="H145" s="302"/>
      <c r="I145" s="302"/>
      <c r="J145" s="189" t="s">
        <v>128</v>
      </c>
      <c r="K145" s="190">
        <v>2</v>
      </c>
      <c r="L145" s="300"/>
      <c r="M145" s="300"/>
      <c r="N145" s="300">
        <f aca="true" t="shared" si="8" ref="N145:N151">ROUND(L145*K145,2)</f>
        <v>0</v>
      </c>
      <c r="O145" s="301"/>
      <c r="P145" s="301"/>
      <c r="Q145" s="301"/>
      <c r="R145" s="201"/>
      <c r="T145" s="184"/>
      <c r="U145" s="183"/>
      <c r="V145" s="185"/>
      <c r="W145" s="185"/>
      <c r="X145" s="185"/>
      <c r="Y145" s="185"/>
      <c r="Z145" s="185"/>
      <c r="AA145" s="186"/>
      <c r="AR145" s="199"/>
      <c r="AT145" s="199"/>
      <c r="AU145" s="199"/>
      <c r="AY145" s="199"/>
      <c r="BE145" s="206"/>
      <c r="BF145" s="206"/>
      <c r="BG145" s="206"/>
      <c r="BH145" s="206"/>
      <c r="BI145" s="206"/>
      <c r="BJ145" s="199"/>
      <c r="BK145" s="206"/>
      <c r="BL145" s="199"/>
      <c r="BM145" s="199"/>
    </row>
    <row r="146" spans="2:65" s="198" customFormat="1" ht="25.5" customHeight="1">
      <c r="B146" s="200"/>
      <c r="C146" s="187">
        <v>24</v>
      </c>
      <c r="D146" s="187" t="s">
        <v>124</v>
      </c>
      <c r="E146" s="188" t="s">
        <v>388</v>
      </c>
      <c r="F146" s="302" t="s">
        <v>389</v>
      </c>
      <c r="G146" s="302"/>
      <c r="H146" s="302"/>
      <c r="I146" s="302"/>
      <c r="J146" s="189" t="s">
        <v>128</v>
      </c>
      <c r="K146" s="190">
        <v>1</v>
      </c>
      <c r="L146" s="300"/>
      <c r="M146" s="300"/>
      <c r="N146" s="300">
        <f t="shared" si="8"/>
        <v>0</v>
      </c>
      <c r="O146" s="301"/>
      <c r="P146" s="301"/>
      <c r="Q146" s="301"/>
      <c r="R146" s="201"/>
      <c r="T146" s="184"/>
      <c r="U146" s="183"/>
      <c r="V146" s="185"/>
      <c r="W146" s="185"/>
      <c r="X146" s="185"/>
      <c r="Y146" s="185"/>
      <c r="Z146" s="185"/>
      <c r="AA146" s="186"/>
      <c r="AR146" s="199"/>
      <c r="AT146" s="199"/>
      <c r="AU146" s="199"/>
      <c r="AY146" s="199"/>
      <c r="BE146" s="206"/>
      <c r="BF146" s="206"/>
      <c r="BG146" s="206"/>
      <c r="BH146" s="206"/>
      <c r="BI146" s="206"/>
      <c r="BJ146" s="199"/>
      <c r="BK146" s="206"/>
      <c r="BL146" s="199"/>
      <c r="BM146" s="199"/>
    </row>
    <row r="147" spans="2:65" s="198" customFormat="1" ht="25.5" customHeight="1">
      <c r="B147" s="200"/>
      <c r="C147" s="187">
        <v>25</v>
      </c>
      <c r="D147" s="187" t="s">
        <v>124</v>
      </c>
      <c r="E147" s="188" t="s">
        <v>391</v>
      </c>
      <c r="F147" s="302" t="s">
        <v>390</v>
      </c>
      <c r="G147" s="302"/>
      <c r="H147" s="302"/>
      <c r="I147" s="302"/>
      <c r="J147" s="189" t="s">
        <v>128</v>
      </c>
      <c r="K147" s="190">
        <v>2</v>
      </c>
      <c r="L147" s="300"/>
      <c r="M147" s="300"/>
      <c r="N147" s="300">
        <f t="shared" si="8"/>
        <v>0</v>
      </c>
      <c r="O147" s="301"/>
      <c r="P147" s="301"/>
      <c r="Q147" s="301"/>
      <c r="R147" s="201"/>
      <c r="T147" s="184"/>
      <c r="U147" s="183"/>
      <c r="V147" s="185"/>
      <c r="W147" s="185"/>
      <c r="X147" s="185"/>
      <c r="Y147" s="185"/>
      <c r="Z147" s="185"/>
      <c r="AA147" s="186"/>
      <c r="AR147" s="199"/>
      <c r="AT147" s="199"/>
      <c r="AU147" s="199"/>
      <c r="AY147" s="199"/>
      <c r="BE147" s="206"/>
      <c r="BF147" s="206"/>
      <c r="BG147" s="206"/>
      <c r="BH147" s="206"/>
      <c r="BI147" s="206"/>
      <c r="BJ147" s="199"/>
      <c r="BK147" s="206"/>
      <c r="BL147" s="199"/>
      <c r="BM147" s="199"/>
    </row>
    <row r="148" spans="2:65" s="198" customFormat="1" ht="25.5" customHeight="1">
      <c r="B148" s="200"/>
      <c r="C148" s="187">
        <v>26</v>
      </c>
      <c r="D148" s="187" t="s">
        <v>124</v>
      </c>
      <c r="E148" s="188" t="s">
        <v>298</v>
      </c>
      <c r="F148" s="302" t="s">
        <v>299</v>
      </c>
      <c r="G148" s="302"/>
      <c r="H148" s="302"/>
      <c r="I148" s="302"/>
      <c r="J148" s="189" t="s">
        <v>128</v>
      </c>
      <c r="K148" s="190">
        <v>5</v>
      </c>
      <c r="L148" s="300"/>
      <c r="M148" s="300"/>
      <c r="N148" s="300">
        <f t="shared" si="8"/>
        <v>0</v>
      </c>
      <c r="O148" s="301"/>
      <c r="P148" s="301"/>
      <c r="Q148" s="301"/>
      <c r="R148" s="201"/>
      <c r="T148" s="184"/>
      <c r="U148" s="183"/>
      <c r="V148" s="185"/>
      <c r="W148" s="185"/>
      <c r="X148" s="185"/>
      <c r="Y148" s="185"/>
      <c r="Z148" s="185"/>
      <c r="AA148" s="186"/>
      <c r="AR148" s="199"/>
      <c r="AT148" s="199"/>
      <c r="AU148" s="199"/>
      <c r="AY148" s="199"/>
      <c r="BE148" s="206"/>
      <c r="BF148" s="206"/>
      <c r="BG148" s="206"/>
      <c r="BH148" s="206"/>
      <c r="BI148" s="206"/>
      <c r="BJ148" s="199"/>
      <c r="BK148" s="206"/>
      <c r="BL148" s="199"/>
      <c r="BM148" s="199"/>
    </row>
    <row r="149" spans="2:65" s="198" customFormat="1" ht="25.5" customHeight="1">
      <c r="B149" s="200"/>
      <c r="C149" s="187">
        <v>27</v>
      </c>
      <c r="D149" s="187" t="s">
        <v>124</v>
      </c>
      <c r="E149" s="188" t="s">
        <v>300</v>
      </c>
      <c r="F149" s="302" t="s">
        <v>392</v>
      </c>
      <c r="G149" s="302"/>
      <c r="H149" s="302"/>
      <c r="I149" s="302"/>
      <c r="J149" s="189" t="s">
        <v>128</v>
      </c>
      <c r="K149" s="190">
        <v>5</v>
      </c>
      <c r="L149" s="300"/>
      <c r="M149" s="300"/>
      <c r="N149" s="300">
        <f t="shared" si="8"/>
        <v>0</v>
      </c>
      <c r="O149" s="301"/>
      <c r="P149" s="301"/>
      <c r="Q149" s="301"/>
      <c r="R149" s="201"/>
      <c r="T149" s="184"/>
      <c r="U149" s="183"/>
      <c r="V149" s="185"/>
      <c r="W149" s="185"/>
      <c r="X149" s="185"/>
      <c r="Y149" s="185"/>
      <c r="Z149" s="185"/>
      <c r="AA149" s="186"/>
      <c r="AR149" s="199"/>
      <c r="AT149" s="199"/>
      <c r="AU149" s="199"/>
      <c r="AY149" s="199"/>
      <c r="BE149" s="206"/>
      <c r="BF149" s="206"/>
      <c r="BG149" s="206"/>
      <c r="BH149" s="206"/>
      <c r="BI149" s="206"/>
      <c r="BJ149" s="199"/>
      <c r="BK149" s="206"/>
      <c r="BL149" s="199"/>
      <c r="BM149" s="199"/>
    </row>
    <row r="150" spans="2:65" s="198" customFormat="1" ht="25.5" customHeight="1">
      <c r="B150" s="200"/>
      <c r="C150" s="187">
        <v>28</v>
      </c>
      <c r="D150" s="187" t="s">
        <v>124</v>
      </c>
      <c r="E150" s="188" t="s">
        <v>301</v>
      </c>
      <c r="F150" s="302" t="s">
        <v>284</v>
      </c>
      <c r="G150" s="302"/>
      <c r="H150" s="302"/>
      <c r="I150" s="302"/>
      <c r="J150" s="189" t="s">
        <v>128</v>
      </c>
      <c r="K150" s="190">
        <v>4</v>
      </c>
      <c r="L150" s="300"/>
      <c r="M150" s="300"/>
      <c r="N150" s="300">
        <f t="shared" si="8"/>
        <v>0</v>
      </c>
      <c r="O150" s="301"/>
      <c r="P150" s="301"/>
      <c r="Q150" s="301"/>
      <c r="R150" s="201"/>
      <c r="T150" s="230"/>
      <c r="U150" s="183"/>
      <c r="V150" s="185"/>
      <c r="W150" s="185"/>
      <c r="X150" s="185"/>
      <c r="Y150" s="185"/>
      <c r="Z150" s="185"/>
      <c r="AA150" s="186"/>
      <c r="AR150" s="199"/>
      <c r="AT150" s="199"/>
      <c r="AU150" s="199"/>
      <c r="AY150" s="199"/>
      <c r="BE150" s="206"/>
      <c r="BF150" s="206"/>
      <c r="BG150" s="206"/>
      <c r="BH150" s="206"/>
      <c r="BI150" s="206"/>
      <c r="BJ150" s="199"/>
      <c r="BK150" s="206"/>
      <c r="BL150" s="199"/>
      <c r="BM150" s="199"/>
    </row>
    <row r="151" spans="2:65" s="198" customFormat="1" ht="25.5" customHeight="1">
      <c r="B151" s="200"/>
      <c r="C151" s="187">
        <v>29</v>
      </c>
      <c r="D151" s="187" t="s">
        <v>124</v>
      </c>
      <c r="E151" s="188" t="s">
        <v>302</v>
      </c>
      <c r="F151" s="302" t="s">
        <v>303</v>
      </c>
      <c r="G151" s="302"/>
      <c r="H151" s="302"/>
      <c r="I151" s="302"/>
      <c r="J151" s="189" t="s">
        <v>128</v>
      </c>
      <c r="K151" s="190">
        <v>3</v>
      </c>
      <c r="L151" s="300"/>
      <c r="M151" s="300"/>
      <c r="N151" s="300">
        <f t="shared" si="8"/>
        <v>0</v>
      </c>
      <c r="O151" s="301"/>
      <c r="P151" s="301"/>
      <c r="Q151" s="301"/>
      <c r="R151" s="201"/>
      <c r="T151" s="234"/>
      <c r="U151" s="183"/>
      <c r="V151" s="185"/>
      <c r="W151" s="185"/>
      <c r="X151" s="185"/>
      <c r="Y151" s="185"/>
      <c r="Z151" s="185"/>
      <c r="AA151" s="186"/>
      <c r="AR151" s="199"/>
      <c r="AT151" s="199"/>
      <c r="AU151" s="199"/>
      <c r="AY151" s="199"/>
      <c r="BE151" s="206"/>
      <c r="BF151" s="206"/>
      <c r="BG151" s="206"/>
      <c r="BH151" s="206"/>
      <c r="BI151" s="206"/>
      <c r="BJ151" s="199"/>
      <c r="BK151" s="206"/>
      <c r="BL151" s="199"/>
      <c r="BM151" s="199"/>
    </row>
    <row r="152" spans="2:65" s="198" customFormat="1" ht="25.5" customHeight="1">
      <c r="B152" s="200"/>
      <c r="C152" s="187">
        <v>30</v>
      </c>
      <c r="D152" s="187" t="s">
        <v>124</v>
      </c>
      <c r="E152" s="188" t="s">
        <v>301</v>
      </c>
      <c r="F152" s="302" t="s">
        <v>393</v>
      </c>
      <c r="G152" s="302"/>
      <c r="H152" s="302"/>
      <c r="I152" s="302"/>
      <c r="J152" s="189" t="s">
        <v>128</v>
      </c>
      <c r="K152" s="190">
        <v>2</v>
      </c>
      <c r="L152" s="300"/>
      <c r="M152" s="300"/>
      <c r="N152" s="300">
        <f aca="true" t="shared" si="9" ref="N152:N155">ROUND(L152*K152,2)</f>
        <v>0</v>
      </c>
      <c r="O152" s="301"/>
      <c r="P152" s="301"/>
      <c r="Q152" s="301"/>
      <c r="R152" s="201"/>
      <c r="T152" s="234"/>
      <c r="U152" s="183"/>
      <c r="V152" s="185"/>
      <c r="W152" s="185"/>
      <c r="X152" s="185"/>
      <c r="Y152" s="185"/>
      <c r="Z152" s="185"/>
      <c r="AA152" s="186"/>
      <c r="AR152" s="199"/>
      <c r="AT152" s="199"/>
      <c r="AU152" s="199"/>
      <c r="AY152" s="199"/>
      <c r="BE152" s="206"/>
      <c r="BF152" s="206"/>
      <c r="BG152" s="206"/>
      <c r="BH152" s="206"/>
      <c r="BI152" s="206"/>
      <c r="BJ152" s="199"/>
      <c r="BK152" s="206"/>
      <c r="BL152" s="199"/>
      <c r="BM152" s="199"/>
    </row>
    <row r="153" spans="2:65" s="198" customFormat="1" ht="25.5" customHeight="1">
      <c r="B153" s="200"/>
      <c r="C153" s="187">
        <v>31</v>
      </c>
      <c r="D153" s="187" t="s">
        <v>124</v>
      </c>
      <c r="E153" s="188" t="s">
        <v>300</v>
      </c>
      <c r="F153" s="302" t="s">
        <v>394</v>
      </c>
      <c r="G153" s="302"/>
      <c r="H153" s="302"/>
      <c r="I153" s="302"/>
      <c r="J153" s="189" t="s">
        <v>128</v>
      </c>
      <c r="K153" s="190">
        <v>1</v>
      </c>
      <c r="L153" s="300"/>
      <c r="M153" s="300"/>
      <c r="N153" s="300">
        <f t="shared" si="9"/>
        <v>0</v>
      </c>
      <c r="O153" s="301"/>
      <c r="P153" s="301"/>
      <c r="Q153" s="301"/>
      <c r="R153" s="201"/>
      <c r="T153" s="247"/>
      <c r="U153" s="183"/>
      <c r="V153" s="185"/>
      <c r="W153" s="185"/>
      <c r="X153" s="185"/>
      <c r="Y153" s="185"/>
      <c r="Z153" s="185"/>
      <c r="AA153" s="186"/>
      <c r="AR153" s="199"/>
      <c r="AT153" s="199"/>
      <c r="AU153" s="199"/>
      <c r="AY153" s="199"/>
      <c r="BE153" s="206"/>
      <c r="BF153" s="206"/>
      <c r="BG153" s="206"/>
      <c r="BH153" s="206"/>
      <c r="BI153" s="206"/>
      <c r="BJ153" s="199"/>
      <c r="BK153" s="206"/>
      <c r="BL153" s="199"/>
      <c r="BM153" s="199"/>
    </row>
    <row r="154" spans="2:51" s="10" customFormat="1" ht="24" customHeight="1">
      <c r="B154" s="156"/>
      <c r="C154" s="187">
        <v>32</v>
      </c>
      <c r="D154" s="187" t="s">
        <v>124</v>
      </c>
      <c r="E154" s="188" t="s">
        <v>304</v>
      </c>
      <c r="F154" s="302" t="s">
        <v>305</v>
      </c>
      <c r="G154" s="302"/>
      <c r="H154" s="302"/>
      <c r="I154" s="302"/>
      <c r="J154" s="189" t="s">
        <v>128</v>
      </c>
      <c r="K154" s="190">
        <v>1</v>
      </c>
      <c r="L154" s="300"/>
      <c r="M154" s="300"/>
      <c r="N154" s="300">
        <f t="shared" si="9"/>
        <v>0</v>
      </c>
      <c r="O154" s="301"/>
      <c r="P154" s="301"/>
      <c r="Q154" s="301"/>
      <c r="R154" s="158"/>
      <c r="T154" s="159"/>
      <c r="U154" s="157"/>
      <c r="V154" s="157"/>
      <c r="W154" s="157"/>
      <c r="X154" s="157"/>
      <c r="Y154" s="157"/>
      <c r="Z154" s="157"/>
      <c r="AA154" s="160"/>
      <c r="AT154" s="161" t="s">
        <v>123</v>
      </c>
      <c r="AU154" s="161" t="s">
        <v>88</v>
      </c>
      <c r="AV154" s="10" t="s">
        <v>88</v>
      </c>
      <c r="AW154" s="10" t="s">
        <v>26</v>
      </c>
      <c r="AX154" s="10" t="s">
        <v>68</v>
      </c>
      <c r="AY154" s="161" t="s">
        <v>119</v>
      </c>
    </row>
    <row r="155" spans="2:65" s="1" customFormat="1" ht="24.75" customHeight="1">
      <c r="B155" s="119"/>
      <c r="C155" s="202">
        <v>33</v>
      </c>
      <c r="D155" s="202" t="s">
        <v>120</v>
      </c>
      <c r="E155" s="192" t="s">
        <v>395</v>
      </c>
      <c r="F155" s="303" t="s">
        <v>396</v>
      </c>
      <c r="G155" s="304"/>
      <c r="H155" s="304"/>
      <c r="I155" s="304"/>
      <c r="J155" s="204" t="s">
        <v>128</v>
      </c>
      <c r="K155" s="205">
        <v>3</v>
      </c>
      <c r="L155" s="301"/>
      <c r="M155" s="301"/>
      <c r="N155" s="301">
        <f t="shared" si="9"/>
        <v>0</v>
      </c>
      <c r="O155" s="301"/>
      <c r="P155" s="301"/>
      <c r="Q155" s="301"/>
      <c r="R155" s="122"/>
      <c r="T155" s="152" t="s">
        <v>5</v>
      </c>
      <c r="U155" s="40" t="s">
        <v>33</v>
      </c>
      <c r="V155" s="153">
        <v>0.009</v>
      </c>
      <c r="W155" s="153">
        <f>V155*K155</f>
        <v>0.026999999999999996</v>
      </c>
      <c r="X155" s="153">
        <v>0</v>
      </c>
      <c r="Y155" s="153">
        <f>X155*K155</f>
        <v>0</v>
      </c>
      <c r="Z155" s="153">
        <v>0</v>
      </c>
      <c r="AA155" s="154">
        <f>Z155*K155</f>
        <v>0</v>
      </c>
      <c r="AR155" s="18" t="s">
        <v>125</v>
      </c>
      <c r="AT155" s="18" t="s">
        <v>120</v>
      </c>
      <c r="AU155" s="18" t="s">
        <v>88</v>
      </c>
      <c r="AY155" s="18" t="s">
        <v>119</v>
      </c>
      <c r="BE155" s="155">
        <f>IF(U155="základní",N155,0)</f>
        <v>0</v>
      </c>
      <c r="BF155" s="155">
        <f>IF(U155="snížená",N155,0)</f>
        <v>0</v>
      </c>
      <c r="BG155" s="155">
        <f>IF(U155="zákl. přenesená",N155,0)</f>
        <v>0</v>
      </c>
      <c r="BH155" s="155">
        <f>IF(U155="sníž. přenesená",N155,0)</f>
        <v>0</v>
      </c>
      <c r="BI155" s="155">
        <f>IF(U155="nulová",N155,0)</f>
        <v>0</v>
      </c>
      <c r="BJ155" s="18" t="s">
        <v>74</v>
      </c>
      <c r="BK155" s="155">
        <f>ROUND(L155*K155,2)</f>
        <v>0</v>
      </c>
      <c r="BL155" s="18" t="s">
        <v>125</v>
      </c>
      <c r="BM155" s="18" t="s">
        <v>134</v>
      </c>
    </row>
    <row r="156" spans="2:65" s="1" customFormat="1" ht="25.5" customHeight="1">
      <c r="B156" s="119"/>
      <c r="C156" s="202">
        <v>34</v>
      </c>
      <c r="D156" s="202" t="s">
        <v>120</v>
      </c>
      <c r="E156" s="192" t="s">
        <v>395</v>
      </c>
      <c r="F156" s="303" t="s">
        <v>397</v>
      </c>
      <c r="G156" s="304"/>
      <c r="H156" s="304"/>
      <c r="I156" s="304"/>
      <c r="J156" s="204" t="s">
        <v>128</v>
      </c>
      <c r="K156" s="205">
        <v>1</v>
      </c>
      <c r="L156" s="301"/>
      <c r="M156" s="301"/>
      <c r="N156" s="301">
        <f aca="true" t="shared" si="10" ref="N156">ROUND(L156*K156,2)</f>
        <v>0</v>
      </c>
      <c r="O156" s="301"/>
      <c r="P156" s="301"/>
      <c r="Q156" s="301"/>
      <c r="R156" s="122"/>
      <c r="T156" s="152" t="s">
        <v>5</v>
      </c>
      <c r="U156" s="40" t="s">
        <v>33</v>
      </c>
      <c r="V156" s="153">
        <v>0</v>
      </c>
      <c r="W156" s="153">
        <f>V156*K156</f>
        <v>0</v>
      </c>
      <c r="X156" s="153">
        <v>0</v>
      </c>
      <c r="Y156" s="153">
        <f>X156*K156</f>
        <v>0</v>
      </c>
      <c r="Z156" s="153">
        <v>0</v>
      </c>
      <c r="AA156" s="154">
        <f>Z156*K156</f>
        <v>0</v>
      </c>
      <c r="AR156" s="18" t="s">
        <v>125</v>
      </c>
      <c r="AT156" s="18" t="s">
        <v>120</v>
      </c>
      <c r="AU156" s="18" t="s">
        <v>88</v>
      </c>
      <c r="AY156" s="18" t="s">
        <v>119</v>
      </c>
      <c r="BE156" s="155">
        <f>IF(U156="základní",N156,0)</f>
        <v>0</v>
      </c>
      <c r="BF156" s="155">
        <f>IF(U156="snížená",N156,0)</f>
        <v>0</v>
      </c>
      <c r="BG156" s="155">
        <f>IF(U156="zákl. přenesená",N156,0)</f>
        <v>0</v>
      </c>
      <c r="BH156" s="155">
        <f>IF(U156="sníž. přenesená",N156,0)</f>
        <v>0</v>
      </c>
      <c r="BI156" s="155">
        <f>IF(U156="nulová",N156,0)</f>
        <v>0</v>
      </c>
      <c r="BJ156" s="18" t="s">
        <v>74</v>
      </c>
      <c r="BK156" s="155">
        <f>ROUND(L156*K156,2)</f>
        <v>0</v>
      </c>
      <c r="BL156" s="18" t="s">
        <v>125</v>
      </c>
      <c r="BM156" s="18" t="s">
        <v>136</v>
      </c>
    </row>
    <row r="157" spans="2:65" s="198" customFormat="1" ht="25.5" customHeight="1">
      <c r="B157" s="200"/>
      <c r="C157" s="202">
        <v>35</v>
      </c>
      <c r="D157" s="202" t="s">
        <v>120</v>
      </c>
      <c r="E157" s="192" t="s">
        <v>404</v>
      </c>
      <c r="F157" s="303" t="s">
        <v>405</v>
      </c>
      <c r="G157" s="304"/>
      <c r="H157" s="304"/>
      <c r="I157" s="304"/>
      <c r="J157" s="204" t="s">
        <v>128</v>
      </c>
      <c r="K157" s="205">
        <v>35</v>
      </c>
      <c r="L157" s="301"/>
      <c r="M157" s="301"/>
      <c r="N157" s="301">
        <f aca="true" t="shared" si="11" ref="N157:N162">ROUND(L157*K157,2)</f>
        <v>0</v>
      </c>
      <c r="O157" s="301"/>
      <c r="P157" s="301"/>
      <c r="Q157" s="301"/>
      <c r="R157" s="201"/>
      <c r="T157" s="184"/>
      <c r="U157" s="183"/>
      <c r="V157" s="185"/>
      <c r="W157" s="185"/>
      <c r="X157" s="185"/>
      <c r="Y157" s="185"/>
      <c r="Z157" s="185"/>
      <c r="AA157" s="186"/>
      <c r="AR157" s="199"/>
      <c r="AT157" s="199"/>
      <c r="AU157" s="199"/>
      <c r="AY157" s="199"/>
      <c r="BE157" s="206"/>
      <c r="BF157" s="206"/>
      <c r="BG157" s="206"/>
      <c r="BH157" s="206"/>
      <c r="BI157" s="206"/>
      <c r="BJ157" s="199"/>
      <c r="BK157" s="206"/>
      <c r="BL157" s="199"/>
      <c r="BM157" s="199"/>
    </row>
    <row r="158" spans="2:65" s="198" customFormat="1" ht="25.5" customHeight="1">
      <c r="B158" s="200"/>
      <c r="C158" s="202">
        <v>36</v>
      </c>
      <c r="D158" s="202" t="s">
        <v>120</v>
      </c>
      <c r="E158" s="192" t="s">
        <v>406</v>
      </c>
      <c r="F158" s="303" t="s">
        <v>407</v>
      </c>
      <c r="G158" s="304"/>
      <c r="H158" s="304"/>
      <c r="I158" s="304"/>
      <c r="J158" s="204" t="s">
        <v>128</v>
      </c>
      <c r="K158" s="205">
        <v>7</v>
      </c>
      <c r="L158" s="301"/>
      <c r="M158" s="301"/>
      <c r="N158" s="301">
        <f t="shared" si="11"/>
        <v>0</v>
      </c>
      <c r="O158" s="301"/>
      <c r="P158" s="301"/>
      <c r="Q158" s="301"/>
      <c r="R158" s="201"/>
      <c r="T158" s="184"/>
      <c r="U158" s="183"/>
      <c r="V158" s="185"/>
      <c r="W158" s="185"/>
      <c r="X158" s="185"/>
      <c r="Y158" s="185"/>
      <c r="Z158" s="185"/>
      <c r="AA158" s="186"/>
      <c r="AR158" s="199"/>
      <c r="AT158" s="199"/>
      <c r="AU158" s="199"/>
      <c r="AY158" s="199"/>
      <c r="BE158" s="206"/>
      <c r="BF158" s="206"/>
      <c r="BG158" s="206"/>
      <c r="BH158" s="206"/>
      <c r="BI158" s="206"/>
      <c r="BJ158" s="199"/>
      <c r="BK158" s="206"/>
      <c r="BL158" s="199"/>
      <c r="BM158" s="199"/>
    </row>
    <row r="159" spans="2:65" s="1" customFormat="1" ht="25.5" customHeight="1">
      <c r="B159" s="119"/>
      <c r="C159" s="202">
        <v>37</v>
      </c>
      <c r="D159" s="202" t="s">
        <v>120</v>
      </c>
      <c r="E159" s="203" t="s">
        <v>204</v>
      </c>
      <c r="F159" s="303" t="s">
        <v>205</v>
      </c>
      <c r="G159" s="304"/>
      <c r="H159" s="304"/>
      <c r="I159" s="304"/>
      <c r="J159" s="204" t="s">
        <v>128</v>
      </c>
      <c r="K159" s="205">
        <v>43</v>
      </c>
      <c r="L159" s="301"/>
      <c r="M159" s="301"/>
      <c r="N159" s="301">
        <f t="shared" si="11"/>
        <v>0</v>
      </c>
      <c r="O159" s="301"/>
      <c r="P159" s="301"/>
      <c r="Q159" s="301"/>
      <c r="R159" s="122"/>
      <c r="T159" s="152" t="s">
        <v>5</v>
      </c>
      <c r="U159" s="40" t="s">
        <v>33</v>
      </c>
      <c r="V159" s="153">
        <v>0.299</v>
      </c>
      <c r="W159" s="153">
        <f>V159*K159</f>
        <v>12.857</v>
      </c>
      <c r="X159" s="153">
        <v>0</v>
      </c>
      <c r="Y159" s="153">
        <f>X159*K159</f>
        <v>0</v>
      </c>
      <c r="Z159" s="153">
        <v>0</v>
      </c>
      <c r="AA159" s="154">
        <f>Z159*K159</f>
        <v>0</v>
      </c>
      <c r="AR159" s="18" t="s">
        <v>125</v>
      </c>
      <c r="AT159" s="18" t="s">
        <v>120</v>
      </c>
      <c r="AU159" s="18" t="s">
        <v>88</v>
      </c>
      <c r="AY159" s="18" t="s">
        <v>119</v>
      </c>
      <c r="BE159" s="155">
        <f>IF(U159="základní",N159,0)</f>
        <v>0</v>
      </c>
      <c r="BF159" s="155">
        <f>IF(U159="snížená",N159,0)</f>
        <v>0</v>
      </c>
      <c r="BG159" s="155">
        <f>IF(U159="zákl. přenesená",N159,0)</f>
        <v>0</v>
      </c>
      <c r="BH159" s="155">
        <f>IF(U159="sníž. přenesená",N159,0)</f>
        <v>0</v>
      </c>
      <c r="BI159" s="155">
        <f>IF(U159="nulová",N159,0)</f>
        <v>0</v>
      </c>
      <c r="BJ159" s="18" t="s">
        <v>74</v>
      </c>
      <c r="BK159" s="155">
        <f>ROUND(L159*K159,2)</f>
        <v>0</v>
      </c>
      <c r="BL159" s="18" t="s">
        <v>125</v>
      </c>
      <c r="BM159" s="18" t="s">
        <v>137</v>
      </c>
    </row>
    <row r="160" spans="2:65" s="198" customFormat="1" ht="25.5" customHeight="1">
      <c r="B160" s="200"/>
      <c r="C160" s="202">
        <v>38</v>
      </c>
      <c r="D160" s="202" t="s">
        <v>120</v>
      </c>
      <c r="E160" s="203" t="s">
        <v>206</v>
      </c>
      <c r="F160" s="303" t="s">
        <v>285</v>
      </c>
      <c r="G160" s="304"/>
      <c r="H160" s="304"/>
      <c r="I160" s="304"/>
      <c r="J160" s="204" t="s">
        <v>128</v>
      </c>
      <c r="K160" s="205">
        <v>13</v>
      </c>
      <c r="L160" s="301"/>
      <c r="M160" s="301"/>
      <c r="N160" s="301">
        <f t="shared" si="11"/>
        <v>0</v>
      </c>
      <c r="O160" s="301"/>
      <c r="P160" s="301"/>
      <c r="Q160" s="301"/>
      <c r="R160" s="201"/>
      <c r="T160" s="234"/>
      <c r="U160" s="183"/>
      <c r="V160" s="185"/>
      <c r="W160" s="185"/>
      <c r="X160" s="185"/>
      <c r="Y160" s="185"/>
      <c r="Z160" s="185"/>
      <c r="AA160" s="186"/>
      <c r="AR160" s="199"/>
      <c r="AT160" s="199"/>
      <c r="AU160" s="199"/>
      <c r="AY160" s="199"/>
      <c r="BE160" s="206"/>
      <c r="BF160" s="206"/>
      <c r="BG160" s="206"/>
      <c r="BH160" s="206"/>
      <c r="BI160" s="206"/>
      <c r="BJ160" s="199"/>
      <c r="BK160" s="206"/>
      <c r="BL160" s="199"/>
      <c r="BM160" s="199"/>
    </row>
    <row r="161" spans="2:65" s="198" customFormat="1" ht="25.5" customHeight="1">
      <c r="B161" s="200"/>
      <c r="C161" s="202">
        <v>39</v>
      </c>
      <c r="D161" s="202" t="s">
        <v>120</v>
      </c>
      <c r="E161" s="192" t="s">
        <v>398</v>
      </c>
      <c r="F161" s="303" t="s">
        <v>399</v>
      </c>
      <c r="G161" s="304"/>
      <c r="H161" s="304"/>
      <c r="I161" s="304"/>
      <c r="J161" s="204" t="s">
        <v>128</v>
      </c>
      <c r="K161" s="205">
        <v>12</v>
      </c>
      <c r="L161" s="301"/>
      <c r="M161" s="301"/>
      <c r="N161" s="301">
        <f t="shared" si="11"/>
        <v>0</v>
      </c>
      <c r="O161" s="301"/>
      <c r="P161" s="301"/>
      <c r="Q161" s="301"/>
      <c r="R161" s="201"/>
      <c r="T161" s="234"/>
      <c r="U161" s="183"/>
      <c r="V161" s="185"/>
      <c r="W161" s="185"/>
      <c r="X161" s="185"/>
      <c r="Y161" s="185"/>
      <c r="Z161" s="185"/>
      <c r="AA161" s="186"/>
      <c r="AR161" s="199"/>
      <c r="AT161" s="199"/>
      <c r="AU161" s="199"/>
      <c r="AY161" s="199"/>
      <c r="BE161" s="206"/>
      <c r="BF161" s="206"/>
      <c r="BG161" s="206"/>
      <c r="BH161" s="206"/>
      <c r="BI161" s="206"/>
      <c r="BJ161" s="199"/>
      <c r="BK161" s="206"/>
      <c r="BL161" s="199"/>
      <c r="BM161" s="199"/>
    </row>
    <row r="162" spans="2:65" s="1" customFormat="1" ht="25.5" customHeight="1">
      <c r="B162" s="119"/>
      <c r="C162" s="202">
        <v>40</v>
      </c>
      <c r="D162" s="202" t="s">
        <v>120</v>
      </c>
      <c r="E162" s="192" t="s">
        <v>400</v>
      </c>
      <c r="F162" s="303" t="s">
        <v>401</v>
      </c>
      <c r="G162" s="304"/>
      <c r="H162" s="304"/>
      <c r="I162" s="304"/>
      <c r="J162" s="204" t="s">
        <v>128</v>
      </c>
      <c r="K162" s="205">
        <v>7</v>
      </c>
      <c r="L162" s="301"/>
      <c r="M162" s="301"/>
      <c r="N162" s="301">
        <f t="shared" si="11"/>
        <v>0</v>
      </c>
      <c r="O162" s="301"/>
      <c r="P162" s="301"/>
      <c r="Q162" s="301"/>
      <c r="R162" s="122"/>
      <c r="T162" s="167"/>
      <c r="U162" s="40"/>
      <c r="V162" s="153"/>
      <c r="W162" s="153"/>
      <c r="X162" s="153"/>
      <c r="Y162" s="153"/>
      <c r="Z162" s="153"/>
      <c r="AA162" s="154"/>
      <c r="AR162" s="18"/>
      <c r="AT162" s="18"/>
      <c r="AU162" s="18"/>
      <c r="AY162" s="18"/>
      <c r="BE162" s="155"/>
      <c r="BF162" s="155"/>
      <c r="BG162" s="155"/>
      <c r="BH162" s="155"/>
      <c r="BI162" s="155"/>
      <c r="BJ162" s="18"/>
      <c r="BK162" s="155"/>
      <c r="BL162" s="18"/>
      <c r="BM162" s="18"/>
    </row>
    <row r="163" spans="2:51" s="10" customFormat="1" ht="31.5" customHeight="1">
      <c r="B163" s="156"/>
      <c r="C163" s="202">
        <v>41</v>
      </c>
      <c r="D163" s="202" t="s">
        <v>120</v>
      </c>
      <c r="E163" s="192" t="s">
        <v>402</v>
      </c>
      <c r="F163" s="303" t="s">
        <v>403</v>
      </c>
      <c r="G163" s="304"/>
      <c r="H163" s="304"/>
      <c r="I163" s="304"/>
      <c r="J163" s="204" t="s">
        <v>128</v>
      </c>
      <c r="K163" s="205">
        <v>4</v>
      </c>
      <c r="L163" s="301"/>
      <c r="M163" s="301"/>
      <c r="N163" s="301">
        <f aca="true" t="shared" si="12" ref="N163:N169">ROUND(L163*K163,2)</f>
        <v>0</v>
      </c>
      <c r="O163" s="301"/>
      <c r="P163" s="301"/>
      <c r="Q163" s="301"/>
      <c r="R163" s="158"/>
      <c r="T163" s="159"/>
      <c r="U163" s="248"/>
      <c r="V163" s="248"/>
      <c r="W163" s="248"/>
      <c r="X163" s="248"/>
      <c r="Y163" s="248"/>
      <c r="Z163" s="248"/>
      <c r="AA163" s="160"/>
      <c r="AT163" s="161"/>
      <c r="AU163" s="161"/>
      <c r="AY163" s="161"/>
    </row>
    <row r="164" spans="2:51" s="10" customFormat="1" ht="31.5" customHeight="1">
      <c r="B164" s="156"/>
      <c r="C164" s="187">
        <v>42</v>
      </c>
      <c r="D164" s="187" t="s">
        <v>124</v>
      </c>
      <c r="E164" s="188" t="s">
        <v>408</v>
      </c>
      <c r="F164" s="302" t="s">
        <v>413</v>
      </c>
      <c r="G164" s="302"/>
      <c r="H164" s="302"/>
      <c r="I164" s="302"/>
      <c r="J164" s="189" t="s">
        <v>128</v>
      </c>
      <c r="K164" s="190">
        <v>1</v>
      </c>
      <c r="L164" s="300"/>
      <c r="M164" s="300"/>
      <c r="N164" s="300">
        <f t="shared" si="12"/>
        <v>0</v>
      </c>
      <c r="O164" s="301"/>
      <c r="P164" s="301"/>
      <c r="Q164" s="301"/>
      <c r="R164" s="158"/>
      <c r="T164" s="159"/>
      <c r="U164" s="249"/>
      <c r="V164" s="249"/>
      <c r="W164" s="249"/>
      <c r="X164" s="249"/>
      <c r="Y164" s="249"/>
      <c r="Z164" s="249"/>
      <c r="AA164" s="160"/>
      <c r="AT164" s="161"/>
      <c r="AU164" s="161"/>
      <c r="AY164" s="161"/>
    </row>
    <row r="165" spans="2:51" s="10" customFormat="1" ht="31.5" customHeight="1">
      <c r="B165" s="156"/>
      <c r="C165" s="187">
        <v>43</v>
      </c>
      <c r="D165" s="187" t="s">
        <v>124</v>
      </c>
      <c r="E165" s="188" t="s">
        <v>409</v>
      </c>
      <c r="F165" s="302" t="s">
        <v>420</v>
      </c>
      <c r="G165" s="302"/>
      <c r="H165" s="302"/>
      <c r="I165" s="302"/>
      <c r="J165" s="189" t="s">
        <v>126</v>
      </c>
      <c r="K165" s="190">
        <v>1.5</v>
      </c>
      <c r="L165" s="300"/>
      <c r="M165" s="300"/>
      <c r="N165" s="300">
        <f t="shared" si="12"/>
        <v>0</v>
      </c>
      <c r="O165" s="301"/>
      <c r="P165" s="301"/>
      <c r="Q165" s="301"/>
      <c r="R165" s="158"/>
      <c r="T165" s="159"/>
      <c r="U165" s="249"/>
      <c r="V165" s="249"/>
      <c r="W165" s="249"/>
      <c r="X165" s="249"/>
      <c r="Y165" s="249"/>
      <c r="Z165" s="249"/>
      <c r="AA165" s="160"/>
      <c r="AT165" s="161"/>
      <c r="AU165" s="161"/>
      <c r="AY165" s="161"/>
    </row>
    <row r="166" spans="2:51" s="10" customFormat="1" ht="31.5" customHeight="1">
      <c r="B166" s="156"/>
      <c r="C166" s="187">
        <v>44</v>
      </c>
      <c r="D166" s="187" t="s">
        <v>124</v>
      </c>
      <c r="E166" s="188" t="s">
        <v>417</v>
      </c>
      <c r="F166" s="302" t="s">
        <v>418</v>
      </c>
      <c r="G166" s="302"/>
      <c r="H166" s="302"/>
      <c r="I166" s="302"/>
      <c r="J166" s="189" t="s">
        <v>128</v>
      </c>
      <c r="K166" s="190">
        <v>1</v>
      </c>
      <c r="L166" s="300"/>
      <c r="M166" s="300"/>
      <c r="N166" s="300">
        <f t="shared" si="12"/>
        <v>0</v>
      </c>
      <c r="O166" s="301"/>
      <c r="P166" s="301"/>
      <c r="Q166" s="301"/>
      <c r="R166" s="158"/>
      <c r="T166" s="159"/>
      <c r="U166" s="249"/>
      <c r="V166" s="249"/>
      <c r="W166" s="249"/>
      <c r="X166" s="249"/>
      <c r="Y166" s="249"/>
      <c r="Z166" s="249"/>
      <c r="AA166" s="160"/>
      <c r="AT166" s="161"/>
      <c r="AU166" s="161"/>
      <c r="AY166" s="161"/>
    </row>
    <row r="167" spans="2:51" s="10" customFormat="1" ht="31.5" customHeight="1">
      <c r="B167" s="156"/>
      <c r="C167" s="187">
        <v>45</v>
      </c>
      <c r="D167" s="187" t="s">
        <v>124</v>
      </c>
      <c r="E167" s="188" t="s">
        <v>410</v>
      </c>
      <c r="F167" s="302" t="s">
        <v>411</v>
      </c>
      <c r="G167" s="302"/>
      <c r="H167" s="302"/>
      <c r="I167" s="302"/>
      <c r="J167" s="189" t="s">
        <v>126</v>
      </c>
      <c r="K167" s="190">
        <v>2</v>
      </c>
      <c r="L167" s="300"/>
      <c r="M167" s="300"/>
      <c r="N167" s="300">
        <f t="shared" si="12"/>
        <v>0</v>
      </c>
      <c r="O167" s="301"/>
      <c r="P167" s="301"/>
      <c r="Q167" s="301"/>
      <c r="R167" s="158"/>
      <c r="T167" s="159"/>
      <c r="U167" s="249"/>
      <c r="V167" s="249"/>
      <c r="W167" s="249"/>
      <c r="X167" s="249"/>
      <c r="Y167" s="249"/>
      <c r="Z167" s="249"/>
      <c r="AA167" s="160"/>
      <c r="AT167" s="161"/>
      <c r="AU167" s="161"/>
      <c r="AY167" s="161"/>
    </row>
    <row r="168" spans="2:51" s="10" customFormat="1" ht="31.5" customHeight="1">
      <c r="B168" s="156"/>
      <c r="C168" s="187">
        <v>46</v>
      </c>
      <c r="D168" s="187" t="s">
        <v>124</v>
      </c>
      <c r="E168" s="188" t="s">
        <v>412</v>
      </c>
      <c r="F168" s="302" t="s">
        <v>419</v>
      </c>
      <c r="G168" s="302"/>
      <c r="H168" s="302"/>
      <c r="I168" s="302"/>
      <c r="J168" s="189" t="s">
        <v>126</v>
      </c>
      <c r="K168" s="190">
        <v>1</v>
      </c>
      <c r="L168" s="300"/>
      <c r="M168" s="300"/>
      <c r="N168" s="300">
        <f t="shared" si="12"/>
        <v>0</v>
      </c>
      <c r="O168" s="301"/>
      <c r="P168" s="301"/>
      <c r="Q168" s="301"/>
      <c r="R168" s="158"/>
      <c r="T168" s="159"/>
      <c r="U168" s="249"/>
      <c r="V168" s="249"/>
      <c r="W168" s="249"/>
      <c r="X168" s="249"/>
      <c r="Y168" s="249"/>
      <c r="Z168" s="249"/>
      <c r="AA168" s="160"/>
      <c r="AT168" s="161"/>
      <c r="AU168" s="161"/>
      <c r="AY168" s="161"/>
    </row>
    <row r="169" spans="2:51" s="10" customFormat="1" ht="31.5" customHeight="1">
      <c r="B169" s="156"/>
      <c r="C169" s="202">
        <v>47</v>
      </c>
      <c r="D169" s="202" t="s">
        <v>120</v>
      </c>
      <c r="E169" s="192" t="s">
        <v>414</v>
      </c>
      <c r="F169" s="303" t="s">
        <v>415</v>
      </c>
      <c r="G169" s="304"/>
      <c r="H169" s="304"/>
      <c r="I169" s="304"/>
      <c r="J169" s="211" t="s">
        <v>416</v>
      </c>
      <c r="K169" s="205">
        <v>1</v>
      </c>
      <c r="L169" s="301"/>
      <c r="M169" s="301"/>
      <c r="N169" s="301">
        <f t="shared" si="12"/>
        <v>0</v>
      </c>
      <c r="O169" s="301"/>
      <c r="P169" s="301"/>
      <c r="Q169" s="301"/>
      <c r="R169" s="158"/>
      <c r="T169" s="159"/>
      <c r="U169" s="249"/>
      <c r="V169" s="249"/>
      <c r="W169" s="249"/>
      <c r="X169" s="249"/>
      <c r="Y169" s="249"/>
      <c r="Z169" s="249"/>
      <c r="AA169" s="160"/>
      <c r="AT169" s="161"/>
      <c r="AU169" s="161"/>
      <c r="AY169" s="161"/>
    </row>
    <row r="170" spans="2:51" s="10" customFormat="1" ht="42.75" customHeight="1">
      <c r="B170" s="156"/>
      <c r="C170" s="202">
        <v>48</v>
      </c>
      <c r="D170" s="202" t="s">
        <v>120</v>
      </c>
      <c r="E170" s="192" t="s">
        <v>422</v>
      </c>
      <c r="F170" s="303" t="s">
        <v>421</v>
      </c>
      <c r="G170" s="304"/>
      <c r="H170" s="304"/>
      <c r="I170" s="304"/>
      <c r="J170" s="204" t="s">
        <v>227</v>
      </c>
      <c r="K170" s="205">
        <v>2</v>
      </c>
      <c r="L170" s="301"/>
      <c r="M170" s="301"/>
      <c r="N170" s="301">
        <f aca="true" t="shared" si="13" ref="N170:N171">ROUND(L170*K170,2)</f>
        <v>0</v>
      </c>
      <c r="O170" s="301"/>
      <c r="P170" s="301"/>
      <c r="Q170" s="301"/>
      <c r="R170" s="158"/>
      <c r="T170" s="159"/>
      <c r="U170" s="249"/>
      <c r="V170" s="249"/>
      <c r="W170" s="249"/>
      <c r="X170" s="249"/>
      <c r="Y170" s="249"/>
      <c r="Z170" s="249"/>
      <c r="AA170" s="160"/>
      <c r="AT170" s="161"/>
      <c r="AU170" s="161"/>
      <c r="AY170" s="161"/>
    </row>
    <row r="171" spans="2:51" s="10" customFormat="1" ht="48.75" customHeight="1">
      <c r="B171" s="156"/>
      <c r="C171" s="187">
        <v>49</v>
      </c>
      <c r="D171" s="187" t="s">
        <v>124</v>
      </c>
      <c r="E171" s="188" t="s">
        <v>425</v>
      </c>
      <c r="F171" s="302" t="s">
        <v>426</v>
      </c>
      <c r="G171" s="302"/>
      <c r="H171" s="302"/>
      <c r="I171" s="302"/>
      <c r="J171" s="189" t="s">
        <v>128</v>
      </c>
      <c r="K171" s="190">
        <v>1</v>
      </c>
      <c r="L171" s="300"/>
      <c r="M171" s="300"/>
      <c r="N171" s="300">
        <f t="shared" si="13"/>
        <v>0</v>
      </c>
      <c r="O171" s="301"/>
      <c r="P171" s="301"/>
      <c r="Q171" s="301"/>
      <c r="R171" s="158"/>
      <c r="T171" s="159"/>
      <c r="U171" s="249"/>
      <c r="V171" s="249"/>
      <c r="W171" s="249"/>
      <c r="X171" s="249"/>
      <c r="Y171" s="249"/>
      <c r="Z171" s="249"/>
      <c r="AA171" s="160"/>
      <c r="AT171" s="161"/>
      <c r="AU171" s="161"/>
      <c r="AY171" s="161"/>
    </row>
    <row r="172" spans="2:51" s="10" customFormat="1" ht="45.75" customHeight="1">
      <c r="B172" s="156"/>
      <c r="C172" s="187">
        <v>50</v>
      </c>
      <c r="D172" s="187" t="s">
        <v>124</v>
      </c>
      <c r="E172" s="188" t="s">
        <v>425</v>
      </c>
      <c r="F172" s="302" t="s">
        <v>427</v>
      </c>
      <c r="G172" s="302"/>
      <c r="H172" s="302"/>
      <c r="I172" s="302"/>
      <c r="J172" s="189" t="s">
        <v>128</v>
      </c>
      <c r="K172" s="190">
        <v>1</v>
      </c>
      <c r="L172" s="300"/>
      <c r="M172" s="300"/>
      <c r="N172" s="300">
        <f aca="true" t="shared" si="14" ref="N172">ROUND(L172*K172,2)</f>
        <v>0</v>
      </c>
      <c r="O172" s="301"/>
      <c r="P172" s="301"/>
      <c r="Q172" s="301"/>
      <c r="R172" s="158"/>
      <c r="T172" s="159"/>
      <c r="U172" s="251"/>
      <c r="V172" s="251"/>
      <c r="W172" s="251"/>
      <c r="X172" s="251"/>
      <c r="Y172" s="251"/>
      <c r="Z172" s="251"/>
      <c r="AA172" s="160"/>
      <c r="AT172" s="161"/>
      <c r="AU172" s="161"/>
      <c r="AY172" s="161"/>
    </row>
    <row r="173" spans="2:51" s="10" customFormat="1" ht="27" customHeight="1">
      <c r="B173" s="156"/>
      <c r="C173" s="187">
        <v>51</v>
      </c>
      <c r="D173" s="187" t="s">
        <v>124</v>
      </c>
      <c r="E173" s="188" t="s">
        <v>348</v>
      </c>
      <c r="F173" s="302" t="s">
        <v>430</v>
      </c>
      <c r="G173" s="302"/>
      <c r="H173" s="302"/>
      <c r="I173" s="302"/>
      <c r="J173" s="189" t="s">
        <v>128</v>
      </c>
      <c r="K173" s="190">
        <v>2</v>
      </c>
      <c r="L173" s="300"/>
      <c r="M173" s="300"/>
      <c r="N173" s="300">
        <f aca="true" t="shared" si="15" ref="N173">ROUND(L173*K173,2)</f>
        <v>0</v>
      </c>
      <c r="O173" s="301"/>
      <c r="P173" s="301"/>
      <c r="Q173" s="301"/>
      <c r="R173" s="158"/>
      <c r="T173" s="159"/>
      <c r="U173" s="251"/>
      <c r="V173" s="251"/>
      <c r="W173" s="251"/>
      <c r="X173" s="251"/>
      <c r="Y173" s="251"/>
      <c r="Z173" s="251"/>
      <c r="AA173" s="160"/>
      <c r="AT173" s="161"/>
      <c r="AU173" s="161"/>
      <c r="AY173" s="161"/>
    </row>
    <row r="174" spans="2:51" s="10" customFormat="1" ht="31.5" customHeight="1">
      <c r="B174" s="156"/>
      <c r="C174" s="187">
        <v>52</v>
      </c>
      <c r="D174" s="187" t="s">
        <v>124</v>
      </c>
      <c r="E174" s="188" t="s">
        <v>428</v>
      </c>
      <c r="F174" s="302" t="s">
        <v>429</v>
      </c>
      <c r="G174" s="302"/>
      <c r="H174" s="302"/>
      <c r="I174" s="302"/>
      <c r="J174" s="189" t="s">
        <v>128</v>
      </c>
      <c r="K174" s="190">
        <v>2</v>
      </c>
      <c r="L174" s="300"/>
      <c r="M174" s="300"/>
      <c r="N174" s="300">
        <f aca="true" t="shared" si="16" ref="N174">ROUND(L174*K174,2)</f>
        <v>0</v>
      </c>
      <c r="O174" s="301"/>
      <c r="P174" s="301"/>
      <c r="Q174" s="301"/>
      <c r="R174" s="158"/>
      <c r="T174" s="159"/>
      <c r="U174" s="251"/>
      <c r="V174" s="251"/>
      <c r="W174" s="251"/>
      <c r="X174" s="251"/>
      <c r="Y174" s="251"/>
      <c r="Z174" s="251"/>
      <c r="AA174" s="160"/>
      <c r="AT174" s="161"/>
      <c r="AU174" s="161"/>
      <c r="AY174" s="161"/>
    </row>
    <row r="175" spans="2:51" s="10" customFormat="1" ht="42.75" customHeight="1">
      <c r="B175" s="156"/>
      <c r="C175" s="202">
        <v>53</v>
      </c>
      <c r="D175" s="202" t="s">
        <v>120</v>
      </c>
      <c r="E175" s="203" t="s">
        <v>168</v>
      </c>
      <c r="F175" s="303" t="s">
        <v>306</v>
      </c>
      <c r="G175" s="304"/>
      <c r="H175" s="304"/>
      <c r="I175" s="304"/>
      <c r="J175" s="204" t="s">
        <v>126</v>
      </c>
      <c r="K175" s="205">
        <v>114</v>
      </c>
      <c r="L175" s="301"/>
      <c r="M175" s="301"/>
      <c r="N175" s="301">
        <f>ROUND(L175*K175,2)</f>
        <v>0</v>
      </c>
      <c r="O175" s="301"/>
      <c r="P175" s="301"/>
      <c r="Q175" s="301"/>
      <c r="R175" s="158"/>
      <c r="T175" s="159"/>
      <c r="U175" s="168"/>
      <c r="V175" s="168"/>
      <c r="W175" s="168"/>
      <c r="X175" s="168"/>
      <c r="Y175" s="168"/>
      <c r="Z175" s="168"/>
      <c r="AA175" s="160"/>
      <c r="AT175" s="161"/>
      <c r="AU175" s="161"/>
      <c r="AY175" s="161"/>
    </row>
    <row r="176" spans="2:51" s="10" customFormat="1" ht="28.5" customHeight="1">
      <c r="B176" s="156"/>
      <c r="C176" s="202">
        <v>54</v>
      </c>
      <c r="D176" s="202" t="s">
        <v>120</v>
      </c>
      <c r="E176" s="192" t="s">
        <v>423</v>
      </c>
      <c r="F176" s="303" t="s">
        <v>424</v>
      </c>
      <c r="G176" s="304"/>
      <c r="H176" s="304"/>
      <c r="I176" s="304"/>
      <c r="J176" s="204" t="s">
        <v>126</v>
      </c>
      <c r="K176" s="205">
        <v>5</v>
      </c>
      <c r="L176" s="301"/>
      <c r="M176" s="301"/>
      <c r="N176" s="301">
        <f>ROUND(L176*K176,2)</f>
        <v>0</v>
      </c>
      <c r="O176" s="301"/>
      <c r="P176" s="301"/>
      <c r="Q176" s="301"/>
      <c r="R176" s="158"/>
      <c r="T176" s="159"/>
      <c r="U176" s="168"/>
      <c r="V176" s="168"/>
      <c r="W176" s="168"/>
      <c r="X176" s="168"/>
      <c r="Y176" s="168"/>
      <c r="Z176" s="168"/>
      <c r="AA176" s="160"/>
      <c r="AT176" s="161"/>
      <c r="AU176" s="161"/>
      <c r="AY176" s="161"/>
    </row>
    <row r="177" spans="2:63" s="9" customFormat="1" ht="29.85" customHeight="1">
      <c r="B177" s="137"/>
      <c r="C177" s="148">
        <v>55</v>
      </c>
      <c r="D177" s="148" t="s">
        <v>120</v>
      </c>
      <c r="E177" s="149" t="s">
        <v>170</v>
      </c>
      <c r="F177" s="304" t="s">
        <v>171</v>
      </c>
      <c r="G177" s="304"/>
      <c r="H177" s="304"/>
      <c r="I177" s="304"/>
      <c r="J177" s="150" t="s">
        <v>127</v>
      </c>
      <c r="K177" s="151">
        <f>SUM(N123:Q176)/100</f>
        <v>0</v>
      </c>
      <c r="L177" s="301">
        <v>1.68</v>
      </c>
      <c r="M177" s="301"/>
      <c r="N177" s="301">
        <f>ROUND(L177*K177,2)</f>
        <v>0</v>
      </c>
      <c r="O177" s="301"/>
      <c r="P177" s="301"/>
      <c r="Q177" s="301"/>
      <c r="R177" s="140"/>
      <c r="T177" s="141"/>
      <c r="U177" s="138"/>
      <c r="V177" s="138"/>
      <c r="W177" s="142" t="e">
        <f>SUM(W178:W193)</f>
        <v>#REF!</v>
      </c>
      <c r="X177" s="138"/>
      <c r="Y177" s="142" t="e">
        <f>SUM(Y178:Y193)</f>
        <v>#REF!</v>
      </c>
      <c r="Z177" s="138"/>
      <c r="AA177" s="143" t="e">
        <f>SUM(AA178:AA193)</f>
        <v>#REF!</v>
      </c>
      <c r="AR177" s="144" t="s">
        <v>74</v>
      </c>
      <c r="AT177" s="145" t="s">
        <v>67</v>
      </c>
      <c r="AU177" s="145" t="s">
        <v>74</v>
      </c>
      <c r="AY177" s="144" t="s">
        <v>119</v>
      </c>
      <c r="BK177" s="146" t="e">
        <f>SUM(BK178:BK193)</f>
        <v>#REF!</v>
      </c>
    </row>
    <row r="178" spans="2:65" s="1" customFormat="1" ht="25.5" customHeight="1">
      <c r="B178" s="119"/>
      <c r="C178" s="138"/>
      <c r="D178" s="147" t="s">
        <v>307</v>
      </c>
      <c r="E178" s="147"/>
      <c r="F178" s="147"/>
      <c r="G178" s="147"/>
      <c r="H178" s="147"/>
      <c r="I178" s="147"/>
      <c r="J178" s="147"/>
      <c r="K178" s="147"/>
      <c r="L178" s="147"/>
      <c r="M178" s="147"/>
      <c r="N178" s="329">
        <f>SUM(N179:Q193)</f>
        <v>0</v>
      </c>
      <c r="O178" s="330"/>
      <c r="P178" s="330"/>
      <c r="Q178" s="330"/>
      <c r="R178" s="122"/>
      <c r="T178" s="152" t="s">
        <v>5</v>
      </c>
      <c r="U178" s="40" t="s">
        <v>33</v>
      </c>
      <c r="V178" s="153">
        <v>1.208</v>
      </c>
      <c r="W178" s="153">
        <f>V178*K192</f>
        <v>10.872</v>
      </c>
      <c r="X178" s="153">
        <v>2.429</v>
      </c>
      <c r="Y178" s="153">
        <f>X178*K192</f>
        <v>21.860999999999997</v>
      </c>
      <c r="Z178" s="153">
        <v>0</v>
      </c>
      <c r="AA178" s="154">
        <f>Z178*K192</f>
        <v>0</v>
      </c>
      <c r="AR178" s="18" t="s">
        <v>125</v>
      </c>
      <c r="AT178" s="18" t="s">
        <v>120</v>
      </c>
      <c r="AU178" s="18" t="s">
        <v>88</v>
      </c>
      <c r="AY178" s="18" t="s">
        <v>119</v>
      </c>
      <c r="BE178" s="155">
        <f>IF(U178="základní",N192,0)</f>
        <v>0</v>
      </c>
      <c r="BF178" s="155">
        <f>IF(U178="snížená",N192,0)</f>
        <v>0</v>
      </c>
      <c r="BG178" s="155">
        <f>IF(U178="zákl. přenesená",N192,0)</f>
        <v>0</v>
      </c>
      <c r="BH178" s="155">
        <f>IF(U178="sníž. přenesená",N192,0)</f>
        <v>0</v>
      </c>
      <c r="BI178" s="155">
        <f>IF(U178="nulová",N192,0)</f>
        <v>0</v>
      </c>
      <c r="BJ178" s="18" t="s">
        <v>74</v>
      </c>
      <c r="BK178" s="155">
        <f>ROUND(L192*K192,2)</f>
        <v>0</v>
      </c>
      <c r="BL178" s="18" t="s">
        <v>125</v>
      </c>
      <c r="BM178" s="18" t="s">
        <v>140</v>
      </c>
    </row>
    <row r="179" spans="2:65" s="198" customFormat="1" ht="25.5" customHeight="1">
      <c r="B179" s="200"/>
      <c r="C179" s="202">
        <v>56</v>
      </c>
      <c r="D179" s="202" t="s">
        <v>120</v>
      </c>
      <c r="E179" s="203" t="s">
        <v>246</v>
      </c>
      <c r="F179" s="304" t="s">
        <v>308</v>
      </c>
      <c r="G179" s="304"/>
      <c r="H179" s="304"/>
      <c r="I179" s="304"/>
      <c r="J179" s="204" t="s">
        <v>247</v>
      </c>
      <c r="K179" s="205">
        <v>25</v>
      </c>
      <c r="L179" s="301"/>
      <c r="M179" s="301"/>
      <c r="N179" s="301">
        <f aca="true" t="shared" si="17" ref="N179:N193">ROUND(L179*K179,2)</f>
        <v>0</v>
      </c>
      <c r="O179" s="301"/>
      <c r="P179" s="301"/>
      <c r="Q179" s="301"/>
      <c r="R179" s="201"/>
      <c r="T179" s="234"/>
      <c r="U179" s="183"/>
      <c r="V179" s="185"/>
      <c r="W179" s="185"/>
      <c r="X179" s="185"/>
      <c r="Y179" s="185"/>
      <c r="Z179" s="185"/>
      <c r="AA179" s="186"/>
      <c r="AR179" s="199"/>
      <c r="AT179" s="199"/>
      <c r="AU179" s="199"/>
      <c r="AY179" s="199"/>
      <c r="BE179" s="206"/>
      <c r="BF179" s="206"/>
      <c r="BG179" s="206"/>
      <c r="BH179" s="206"/>
      <c r="BI179" s="206"/>
      <c r="BJ179" s="199"/>
      <c r="BK179" s="206"/>
      <c r="BL179" s="199"/>
      <c r="BM179" s="199"/>
    </row>
    <row r="180" spans="2:65" s="198" customFormat="1" ht="25.5" customHeight="1">
      <c r="B180" s="200"/>
      <c r="C180" s="187">
        <v>57</v>
      </c>
      <c r="D180" s="187" t="s">
        <v>124</v>
      </c>
      <c r="E180" s="188" t="s">
        <v>431</v>
      </c>
      <c r="F180" s="302" t="s">
        <v>432</v>
      </c>
      <c r="G180" s="302"/>
      <c r="H180" s="302"/>
      <c r="I180" s="302"/>
      <c r="J180" s="189" t="s">
        <v>128</v>
      </c>
      <c r="K180" s="190">
        <v>10</v>
      </c>
      <c r="L180" s="300"/>
      <c r="M180" s="300"/>
      <c r="N180" s="300">
        <f t="shared" si="17"/>
        <v>0</v>
      </c>
      <c r="O180" s="301"/>
      <c r="P180" s="301"/>
      <c r="Q180" s="301"/>
      <c r="R180" s="201"/>
      <c r="T180" s="250"/>
      <c r="U180" s="183"/>
      <c r="V180" s="185"/>
      <c r="W180" s="185"/>
      <c r="X180" s="185"/>
      <c r="Y180" s="185"/>
      <c r="Z180" s="185"/>
      <c r="AA180" s="186"/>
      <c r="AR180" s="199"/>
      <c r="AT180" s="199"/>
      <c r="AU180" s="199"/>
      <c r="AY180" s="199"/>
      <c r="BE180" s="206"/>
      <c r="BF180" s="206"/>
      <c r="BG180" s="206"/>
      <c r="BH180" s="206"/>
      <c r="BI180" s="206"/>
      <c r="BJ180" s="199"/>
      <c r="BK180" s="206"/>
      <c r="BL180" s="199"/>
      <c r="BM180" s="199"/>
    </row>
    <row r="181" spans="2:65" s="198" customFormat="1" ht="25.5" customHeight="1">
      <c r="B181" s="200"/>
      <c r="C181" s="187">
        <v>58</v>
      </c>
      <c r="D181" s="187" t="s">
        <v>124</v>
      </c>
      <c r="E181" s="188" t="s">
        <v>433</v>
      </c>
      <c r="F181" s="302" t="s">
        <v>434</v>
      </c>
      <c r="G181" s="302"/>
      <c r="H181" s="302"/>
      <c r="I181" s="302"/>
      <c r="J181" s="189" t="s">
        <v>128</v>
      </c>
      <c r="K181" s="190">
        <v>10</v>
      </c>
      <c r="L181" s="300"/>
      <c r="M181" s="300"/>
      <c r="N181" s="300">
        <f t="shared" si="17"/>
        <v>0</v>
      </c>
      <c r="O181" s="301"/>
      <c r="P181" s="301"/>
      <c r="Q181" s="301"/>
      <c r="R181" s="201"/>
      <c r="T181" s="250"/>
      <c r="U181" s="183"/>
      <c r="V181" s="185"/>
      <c r="W181" s="185"/>
      <c r="X181" s="185"/>
      <c r="Y181" s="185"/>
      <c r="Z181" s="185"/>
      <c r="AA181" s="186"/>
      <c r="AR181" s="199"/>
      <c r="AT181" s="199"/>
      <c r="AU181" s="199"/>
      <c r="AY181" s="199"/>
      <c r="BE181" s="206"/>
      <c r="BF181" s="206"/>
      <c r="BG181" s="206"/>
      <c r="BH181" s="206"/>
      <c r="BI181" s="206"/>
      <c r="BJ181" s="199"/>
      <c r="BK181" s="206"/>
      <c r="BL181" s="199"/>
      <c r="BM181" s="199"/>
    </row>
    <row r="182" spans="2:65" s="198" customFormat="1" ht="25.5" customHeight="1">
      <c r="B182" s="200"/>
      <c r="C182" s="187">
        <v>59</v>
      </c>
      <c r="D182" s="187" t="s">
        <v>124</v>
      </c>
      <c r="E182" s="188" t="s">
        <v>435</v>
      </c>
      <c r="F182" s="302" t="s">
        <v>436</v>
      </c>
      <c r="G182" s="302"/>
      <c r="H182" s="302"/>
      <c r="I182" s="302"/>
      <c r="J182" s="189" t="s">
        <v>128</v>
      </c>
      <c r="K182" s="190">
        <v>10</v>
      </c>
      <c r="L182" s="300"/>
      <c r="M182" s="300"/>
      <c r="N182" s="300">
        <f t="shared" si="17"/>
        <v>0</v>
      </c>
      <c r="O182" s="301"/>
      <c r="P182" s="301"/>
      <c r="Q182" s="301"/>
      <c r="R182" s="201"/>
      <c r="T182" s="250"/>
      <c r="U182" s="183"/>
      <c r="V182" s="185"/>
      <c r="W182" s="185"/>
      <c r="X182" s="185"/>
      <c r="Y182" s="185"/>
      <c r="Z182" s="185"/>
      <c r="AA182" s="186"/>
      <c r="AR182" s="199"/>
      <c r="AT182" s="199"/>
      <c r="AU182" s="199"/>
      <c r="AY182" s="199"/>
      <c r="BE182" s="206"/>
      <c r="BF182" s="206"/>
      <c r="BG182" s="206"/>
      <c r="BH182" s="206"/>
      <c r="BI182" s="206"/>
      <c r="BJ182" s="199"/>
      <c r="BK182" s="206"/>
      <c r="BL182" s="199"/>
      <c r="BM182" s="199"/>
    </row>
    <row r="183" spans="2:65" s="198" customFormat="1" ht="25.5" customHeight="1">
      <c r="B183" s="200"/>
      <c r="C183" s="187">
        <v>60</v>
      </c>
      <c r="D183" s="187" t="s">
        <v>124</v>
      </c>
      <c r="E183" s="188" t="s">
        <v>437</v>
      </c>
      <c r="F183" s="302" t="s">
        <v>442</v>
      </c>
      <c r="G183" s="302"/>
      <c r="H183" s="302"/>
      <c r="I183" s="302"/>
      <c r="J183" s="189" t="s">
        <v>128</v>
      </c>
      <c r="K183" s="190">
        <v>18</v>
      </c>
      <c r="L183" s="300"/>
      <c r="M183" s="300"/>
      <c r="N183" s="300">
        <f aca="true" t="shared" si="18" ref="N183:N191">ROUND(L183*K183,2)</f>
        <v>0</v>
      </c>
      <c r="O183" s="301"/>
      <c r="P183" s="301"/>
      <c r="Q183" s="301"/>
      <c r="R183" s="201"/>
      <c r="T183" s="250"/>
      <c r="U183" s="183"/>
      <c r="V183" s="185"/>
      <c r="W183" s="185"/>
      <c r="X183" s="185"/>
      <c r="Y183" s="185"/>
      <c r="Z183" s="185"/>
      <c r="AA183" s="186"/>
      <c r="AR183" s="199"/>
      <c r="AT183" s="199"/>
      <c r="AU183" s="199"/>
      <c r="AY183" s="199"/>
      <c r="BE183" s="206"/>
      <c r="BF183" s="206"/>
      <c r="BG183" s="206"/>
      <c r="BH183" s="206"/>
      <c r="BI183" s="206"/>
      <c r="BJ183" s="199"/>
      <c r="BK183" s="206"/>
      <c r="BL183" s="199"/>
      <c r="BM183" s="199"/>
    </row>
    <row r="184" spans="2:65" s="198" customFormat="1" ht="25.5" customHeight="1">
      <c r="B184" s="200"/>
      <c r="C184" s="187">
        <v>61</v>
      </c>
      <c r="D184" s="187" t="s">
        <v>124</v>
      </c>
      <c r="E184" s="188" t="s">
        <v>309</v>
      </c>
      <c r="F184" s="302" t="s">
        <v>439</v>
      </c>
      <c r="G184" s="302"/>
      <c r="H184" s="302"/>
      <c r="I184" s="302"/>
      <c r="J184" s="189" t="s">
        <v>128</v>
      </c>
      <c r="K184" s="190">
        <v>10</v>
      </c>
      <c r="L184" s="300"/>
      <c r="M184" s="300"/>
      <c r="N184" s="300">
        <f t="shared" si="18"/>
        <v>0</v>
      </c>
      <c r="O184" s="301"/>
      <c r="P184" s="301"/>
      <c r="Q184" s="301"/>
      <c r="R184" s="201"/>
      <c r="T184" s="250"/>
      <c r="U184" s="183"/>
      <c r="V184" s="185"/>
      <c r="W184" s="185"/>
      <c r="X184" s="185"/>
      <c r="Y184" s="185"/>
      <c r="Z184" s="185"/>
      <c r="AA184" s="186"/>
      <c r="AR184" s="199"/>
      <c r="AT184" s="199"/>
      <c r="AU184" s="199"/>
      <c r="AY184" s="199"/>
      <c r="BE184" s="206"/>
      <c r="BF184" s="206"/>
      <c r="BG184" s="206"/>
      <c r="BH184" s="206"/>
      <c r="BI184" s="206"/>
      <c r="BJ184" s="199"/>
      <c r="BK184" s="206"/>
      <c r="BL184" s="199"/>
      <c r="BM184" s="199"/>
    </row>
    <row r="185" spans="2:65" s="198" customFormat="1" ht="25.5" customHeight="1">
      <c r="B185" s="200"/>
      <c r="C185" s="187">
        <v>62</v>
      </c>
      <c r="D185" s="187" t="s">
        <v>124</v>
      </c>
      <c r="E185" s="188" t="s">
        <v>249</v>
      </c>
      <c r="F185" s="302" t="s">
        <v>438</v>
      </c>
      <c r="G185" s="302"/>
      <c r="H185" s="302"/>
      <c r="I185" s="302"/>
      <c r="J185" s="189" t="s">
        <v>128</v>
      </c>
      <c r="K185" s="190">
        <v>38</v>
      </c>
      <c r="L185" s="300"/>
      <c r="M185" s="300"/>
      <c r="N185" s="300">
        <f t="shared" si="18"/>
        <v>0</v>
      </c>
      <c r="O185" s="301"/>
      <c r="P185" s="301"/>
      <c r="Q185" s="301"/>
      <c r="R185" s="201"/>
      <c r="T185" s="250"/>
      <c r="U185" s="183"/>
      <c r="V185" s="185"/>
      <c r="W185" s="185"/>
      <c r="X185" s="185"/>
      <c r="Y185" s="185"/>
      <c r="Z185" s="185"/>
      <c r="AA185" s="186"/>
      <c r="AR185" s="199"/>
      <c r="AT185" s="199"/>
      <c r="AU185" s="199"/>
      <c r="AY185" s="199"/>
      <c r="BE185" s="206"/>
      <c r="BF185" s="206"/>
      <c r="BG185" s="206"/>
      <c r="BH185" s="206"/>
      <c r="BI185" s="206"/>
      <c r="BJ185" s="199"/>
      <c r="BK185" s="206"/>
      <c r="BL185" s="199"/>
      <c r="BM185" s="199"/>
    </row>
    <row r="186" spans="2:65" s="198" customFormat="1" ht="25.5" customHeight="1">
      <c r="B186" s="200"/>
      <c r="C186" s="187">
        <v>63</v>
      </c>
      <c r="D186" s="187" t="s">
        <v>124</v>
      </c>
      <c r="E186" s="188" t="s">
        <v>310</v>
      </c>
      <c r="F186" s="302" t="s">
        <v>311</v>
      </c>
      <c r="G186" s="302"/>
      <c r="H186" s="302"/>
      <c r="I186" s="302"/>
      <c r="J186" s="189" t="s">
        <v>128</v>
      </c>
      <c r="K186" s="190">
        <v>6</v>
      </c>
      <c r="L186" s="300"/>
      <c r="M186" s="300"/>
      <c r="N186" s="300">
        <f t="shared" si="18"/>
        <v>0</v>
      </c>
      <c r="O186" s="301"/>
      <c r="P186" s="301"/>
      <c r="Q186" s="301"/>
      <c r="R186" s="201"/>
      <c r="T186" s="234"/>
      <c r="U186" s="183"/>
      <c r="V186" s="185"/>
      <c r="W186" s="185"/>
      <c r="X186" s="185"/>
      <c r="Y186" s="185"/>
      <c r="Z186" s="185"/>
      <c r="AA186" s="186"/>
      <c r="AR186" s="199"/>
      <c r="AT186" s="199"/>
      <c r="AU186" s="199"/>
      <c r="AY186" s="199"/>
      <c r="BE186" s="206"/>
      <c r="BF186" s="206"/>
      <c r="BG186" s="206"/>
      <c r="BH186" s="206"/>
      <c r="BI186" s="206"/>
      <c r="BJ186" s="199"/>
      <c r="BK186" s="206"/>
      <c r="BL186" s="199"/>
      <c r="BM186" s="199"/>
    </row>
    <row r="187" spans="2:65" s="198" customFormat="1" ht="25.5" customHeight="1">
      <c r="B187" s="200"/>
      <c r="C187" s="187">
        <v>64</v>
      </c>
      <c r="D187" s="187" t="s">
        <v>124</v>
      </c>
      <c r="E187" s="188" t="s">
        <v>355</v>
      </c>
      <c r="F187" s="302" t="s">
        <v>441</v>
      </c>
      <c r="G187" s="302"/>
      <c r="H187" s="302"/>
      <c r="I187" s="302"/>
      <c r="J187" s="189" t="s">
        <v>128</v>
      </c>
      <c r="K187" s="190">
        <v>3</v>
      </c>
      <c r="L187" s="300"/>
      <c r="M187" s="300"/>
      <c r="N187" s="300">
        <f t="shared" si="18"/>
        <v>0</v>
      </c>
      <c r="O187" s="301"/>
      <c r="P187" s="301"/>
      <c r="Q187" s="301"/>
      <c r="R187" s="201"/>
      <c r="T187" s="234"/>
      <c r="U187" s="183"/>
      <c r="V187" s="185"/>
      <c r="W187" s="185"/>
      <c r="X187" s="185"/>
      <c r="Y187" s="185"/>
      <c r="Z187" s="185"/>
      <c r="AA187" s="186"/>
      <c r="AR187" s="199"/>
      <c r="AT187" s="199"/>
      <c r="AU187" s="199"/>
      <c r="AY187" s="199"/>
      <c r="BE187" s="206"/>
      <c r="BF187" s="206"/>
      <c r="BG187" s="206"/>
      <c r="BH187" s="206"/>
      <c r="BI187" s="206"/>
      <c r="BJ187" s="199"/>
      <c r="BK187" s="206"/>
      <c r="BL187" s="199"/>
      <c r="BM187" s="199"/>
    </row>
    <row r="188" spans="2:65" s="198" customFormat="1" ht="25.5" customHeight="1">
      <c r="B188" s="200"/>
      <c r="C188" s="187">
        <v>65</v>
      </c>
      <c r="D188" s="187" t="s">
        <v>124</v>
      </c>
      <c r="E188" s="188" t="s">
        <v>250</v>
      </c>
      <c r="F188" s="339" t="s">
        <v>251</v>
      </c>
      <c r="G188" s="340"/>
      <c r="H188" s="340"/>
      <c r="I188" s="341"/>
      <c r="J188" s="189" t="s">
        <v>252</v>
      </c>
      <c r="K188" s="190">
        <v>10</v>
      </c>
      <c r="L188" s="342"/>
      <c r="M188" s="343"/>
      <c r="N188" s="342">
        <f t="shared" si="18"/>
        <v>0</v>
      </c>
      <c r="O188" s="344"/>
      <c r="P188" s="344"/>
      <c r="Q188" s="343"/>
      <c r="R188" s="201"/>
      <c r="T188" s="234"/>
      <c r="U188" s="183"/>
      <c r="V188" s="185"/>
      <c r="W188" s="185"/>
      <c r="X188" s="185"/>
      <c r="Y188" s="185"/>
      <c r="Z188" s="185"/>
      <c r="AA188" s="186"/>
      <c r="AR188" s="199"/>
      <c r="AT188" s="199"/>
      <c r="AU188" s="199"/>
      <c r="AY188" s="199"/>
      <c r="BE188" s="206"/>
      <c r="BF188" s="206"/>
      <c r="BG188" s="206"/>
      <c r="BH188" s="206"/>
      <c r="BI188" s="206"/>
      <c r="BJ188" s="199"/>
      <c r="BK188" s="206"/>
      <c r="BL188" s="199"/>
      <c r="BM188" s="199"/>
    </row>
    <row r="189" spans="2:65" s="198" customFormat="1" ht="25.5" customHeight="1">
      <c r="B189" s="200"/>
      <c r="C189" s="187">
        <v>66</v>
      </c>
      <c r="D189" s="187" t="s">
        <v>124</v>
      </c>
      <c r="E189" s="188" t="s">
        <v>440</v>
      </c>
      <c r="F189" s="339" t="s">
        <v>255</v>
      </c>
      <c r="G189" s="340"/>
      <c r="H189" s="340"/>
      <c r="I189" s="341"/>
      <c r="J189" s="189" t="s">
        <v>128</v>
      </c>
      <c r="K189" s="190">
        <v>10</v>
      </c>
      <c r="L189" s="342"/>
      <c r="M189" s="343"/>
      <c r="N189" s="342">
        <f t="shared" si="18"/>
        <v>0</v>
      </c>
      <c r="O189" s="344"/>
      <c r="P189" s="344"/>
      <c r="Q189" s="343"/>
      <c r="R189" s="201"/>
      <c r="T189" s="234"/>
      <c r="U189" s="183"/>
      <c r="V189" s="185"/>
      <c r="W189" s="185"/>
      <c r="X189" s="185"/>
      <c r="Y189" s="185"/>
      <c r="Z189" s="185"/>
      <c r="AA189" s="186"/>
      <c r="AR189" s="199"/>
      <c r="AT189" s="199"/>
      <c r="AU189" s="199"/>
      <c r="AY189" s="199"/>
      <c r="BE189" s="206"/>
      <c r="BF189" s="206"/>
      <c r="BG189" s="206"/>
      <c r="BH189" s="206"/>
      <c r="BI189" s="206"/>
      <c r="BJ189" s="199"/>
      <c r="BK189" s="206"/>
      <c r="BL189" s="199"/>
      <c r="BM189" s="199"/>
    </row>
    <row r="190" spans="2:65" s="198" customFormat="1" ht="25.5" customHeight="1">
      <c r="B190" s="200"/>
      <c r="C190" s="187">
        <v>67</v>
      </c>
      <c r="D190" s="187" t="s">
        <v>124</v>
      </c>
      <c r="E190" s="188" t="s">
        <v>253</v>
      </c>
      <c r="F190" s="339" t="s">
        <v>254</v>
      </c>
      <c r="G190" s="340"/>
      <c r="H190" s="340"/>
      <c r="I190" s="341"/>
      <c r="J190" s="189" t="s">
        <v>252</v>
      </c>
      <c r="K190" s="190">
        <v>38</v>
      </c>
      <c r="L190" s="342"/>
      <c r="M190" s="343"/>
      <c r="N190" s="342">
        <f t="shared" si="18"/>
        <v>0</v>
      </c>
      <c r="O190" s="344"/>
      <c r="P190" s="344"/>
      <c r="Q190" s="343"/>
      <c r="R190" s="201"/>
      <c r="T190" s="234"/>
      <c r="U190" s="183"/>
      <c r="V190" s="185"/>
      <c r="W190" s="185"/>
      <c r="X190" s="185"/>
      <c r="Y190" s="185"/>
      <c r="Z190" s="185"/>
      <c r="AA190" s="186"/>
      <c r="AR190" s="199"/>
      <c r="AT190" s="199"/>
      <c r="AU190" s="199"/>
      <c r="AY190" s="199"/>
      <c r="BE190" s="206"/>
      <c r="BF190" s="206"/>
      <c r="BG190" s="206"/>
      <c r="BH190" s="206"/>
      <c r="BI190" s="206"/>
      <c r="BJ190" s="199"/>
      <c r="BK190" s="206"/>
      <c r="BL190" s="199"/>
      <c r="BM190" s="199"/>
    </row>
    <row r="191" spans="2:65" s="198" customFormat="1" ht="25.5" customHeight="1">
      <c r="B191" s="200"/>
      <c r="C191" s="187">
        <v>68</v>
      </c>
      <c r="D191" s="187" t="s">
        <v>124</v>
      </c>
      <c r="E191" s="188" t="s">
        <v>440</v>
      </c>
      <c r="F191" s="339" t="s">
        <v>256</v>
      </c>
      <c r="G191" s="340"/>
      <c r="H191" s="340"/>
      <c r="I191" s="341"/>
      <c r="J191" s="189" t="s">
        <v>128</v>
      </c>
      <c r="K191" s="190">
        <v>38</v>
      </c>
      <c r="L191" s="342"/>
      <c r="M191" s="343"/>
      <c r="N191" s="342">
        <f t="shared" si="18"/>
        <v>0</v>
      </c>
      <c r="O191" s="344"/>
      <c r="P191" s="344"/>
      <c r="Q191" s="343"/>
      <c r="R191" s="201"/>
      <c r="T191" s="234"/>
      <c r="U191" s="183"/>
      <c r="V191" s="185"/>
      <c r="W191" s="185"/>
      <c r="X191" s="185"/>
      <c r="Y191" s="185"/>
      <c r="Z191" s="185"/>
      <c r="AA191" s="186"/>
      <c r="AR191" s="199"/>
      <c r="AT191" s="199"/>
      <c r="AU191" s="199"/>
      <c r="AY191" s="199"/>
      <c r="BE191" s="206"/>
      <c r="BF191" s="206"/>
      <c r="BG191" s="206"/>
      <c r="BH191" s="206"/>
      <c r="BI191" s="206"/>
      <c r="BJ191" s="199"/>
      <c r="BK191" s="206"/>
      <c r="BL191" s="199"/>
      <c r="BM191" s="199"/>
    </row>
    <row r="192" spans="2:65" s="1" customFormat="1" ht="27.75" customHeight="1">
      <c r="B192" s="119"/>
      <c r="C192" s="187">
        <v>69</v>
      </c>
      <c r="D192" s="187" t="s">
        <v>124</v>
      </c>
      <c r="E192" s="188" t="s">
        <v>444</v>
      </c>
      <c r="F192" s="302" t="s">
        <v>443</v>
      </c>
      <c r="G192" s="302"/>
      <c r="H192" s="302"/>
      <c r="I192" s="302"/>
      <c r="J192" s="189" t="s">
        <v>128</v>
      </c>
      <c r="K192" s="190">
        <v>9</v>
      </c>
      <c r="L192" s="300"/>
      <c r="M192" s="300"/>
      <c r="N192" s="300">
        <f t="shared" si="17"/>
        <v>0</v>
      </c>
      <c r="O192" s="301"/>
      <c r="P192" s="301"/>
      <c r="Q192" s="301"/>
      <c r="R192" s="122"/>
      <c r="T192" s="152" t="s">
        <v>5</v>
      </c>
      <c r="U192" s="40" t="s">
        <v>33</v>
      </c>
      <c r="V192" s="153">
        <v>0.821</v>
      </c>
      <c r="W192" s="153" t="e">
        <f>V192*#REF!</f>
        <v>#REF!</v>
      </c>
      <c r="X192" s="153">
        <v>0.00632</v>
      </c>
      <c r="Y192" s="153" t="e">
        <f>X192*#REF!</f>
        <v>#REF!</v>
      </c>
      <c r="Z192" s="153">
        <v>0</v>
      </c>
      <c r="AA192" s="154" t="e">
        <f>Z192*#REF!</f>
        <v>#REF!</v>
      </c>
      <c r="AR192" s="18" t="s">
        <v>125</v>
      </c>
      <c r="AT192" s="18" t="s">
        <v>120</v>
      </c>
      <c r="AU192" s="18" t="s">
        <v>88</v>
      </c>
      <c r="AY192" s="18" t="s">
        <v>119</v>
      </c>
      <c r="BE192" s="155" t="e">
        <f>IF(U192="základní",#REF!,0)</f>
        <v>#REF!</v>
      </c>
      <c r="BF192" s="155">
        <f>IF(U192="snížená",#REF!,0)</f>
        <v>0</v>
      </c>
      <c r="BG192" s="155">
        <f>IF(U192="zákl. přenesená",#REF!,0)</f>
        <v>0</v>
      </c>
      <c r="BH192" s="155">
        <f>IF(U192="sníž. přenesená",#REF!,0)</f>
        <v>0</v>
      </c>
      <c r="BI192" s="155">
        <f>IF(U192="nulová",#REF!,0)</f>
        <v>0</v>
      </c>
      <c r="BJ192" s="18" t="s">
        <v>74</v>
      </c>
      <c r="BK192" s="155" t="e">
        <f>ROUND(#REF!*#REF!,2)</f>
        <v>#REF!</v>
      </c>
      <c r="BL192" s="18" t="s">
        <v>125</v>
      </c>
      <c r="BM192" s="18" t="s">
        <v>141</v>
      </c>
    </row>
    <row r="193" spans="2:51" s="10" customFormat="1" ht="33.75" customHeight="1">
      <c r="B193" s="156"/>
      <c r="C193" s="202">
        <v>70</v>
      </c>
      <c r="D193" s="202" t="s">
        <v>120</v>
      </c>
      <c r="E193" s="192" t="s">
        <v>312</v>
      </c>
      <c r="F193" s="303" t="s">
        <v>313</v>
      </c>
      <c r="G193" s="304"/>
      <c r="H193" s="304"/>
      <c r="I193" s="304"/>
      <c r="J193" s="204" t="s">
        <v>127</v>
      </c>
      <c r="K193" s="205">
        <f>SUM(N179:Q192)/100</f>
        <v>0</v>
      </c>
      <c r="L193" s="301">
        <v>1.35</v>
      </c>
      <c r="M193" s="301"/>
      <c r="N193" s="301">
        <f t="shared" si="17"/>
        <v>0</v>
      </c>
      <c r="O193" s="301"/>
      <c r="P193" s="301"/>
      <c r="Q193" s="301"/>
      <c r="R193" s="158"/>
      <c r="T193" s="159"/>
      <c r="U193" s="157"/>
      <c r="V193" s="157"/>
      <c r="W193" s="157"/>
      <c r="X193" s="157"/>
      <c r="Y193" s="157"/>
      <c r="Z193" s="157"/>
      <c r="AA193" s="160"/>
      <c r="AT193" s="161" t="s">
        <v>123</v>
      </c>
      <c r="AU193" s="161" t="s">
        <v>88</v>
      </c>
      <c r="AV193" s="10" t="s">
        <v>88</v>
      </c>
      <c r="AW193" s="10" t="s">
        <v>26</v>
      </c>
      <c r="AX193" s="10" t="s">
        <v>68</v>
      </c>
      <c r="AY193" s="161" t="s">
        <v>119</v>
      </c>
    </row>
    <row r="194" spans="2:18" ht="13.5">
      <c r="B194" s="55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7"/>
    </row>
  </sheetData>
  <mergeCells count="275">
    <mergeCell ref="F184:I184"/>
    <mergeCell ref="L184:M184"/>
    <mergeCell ref="N184:Q184"/>
    <mergeCell ref="F185:I185"/>
    <mergeCell ref="L185:M185"/>
    <mergeCell ref="N185:Q185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68:I168"/>
    <mergeCell ref="L168:M168"/>
    <mergeCell ref="N168:Q168"/>
    <mergeCell ref="F169:I169"/>
    <mergeCell ref="L169:M169"/>
    <mergeCell ref="N169:Q169"/>
    <mergeCell ref="F180:I180"/>
    <mergeCell ref="L180:M180"/>
    <mergeCell ref="N180:Q180"/>
    <mergeCell ref="F176:I176"/>
    <mergeCell ref="L176:M176"/>
    <mergeCell ref="N176:Q176"/>
    <mergeCell ref="L179:M179"/>
    <mergeCell ref="N179:Q179"/>
    <mergeCell ref="L170:M170"/>
    <mergeCell ref="N170:Q170"/>
    <mergeCell ref="F172:I172"/>
    <mergeCell ref="L172:M172"/>
    <mergeCell ref="N172:Q172"/>
    <mergeCell ref="F174:I174"/>
    <mergeCell ref="L174:M174"/>
    <mergeCell ref="N174:Q174"/>
    <mergeCell ref="F171:I171"/>
    <mergeCell ref="L171:M171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44:I144"/>
    <mergeCell ref="L144:M144"/>
    <mergeCell ref="N144:Q144"/>
    <mergeCell ref="F149:I149"/>
    <mergeCell ref="L149:M149"/>
    <mergeCell ref="N149:Q149"/>
    <mergeCell ref="L155:M155"/>
    <mergeCell ref="N155:Q155"/>
    <mergeCell ref="L154:M154"/>
    <mergeCell ref="N154:Q154"/>
    <mergeCell ref="F150:I150"/>
    <mergeCell ref="L150:M150"/>
    <mergeCell ref="N150:Q150"/>
    <mergeCell ref="F151:I151"/>
    <mergeCell ref="L151:M151"/>
    <mergeCell ref="N152:Q152"/>
    <mergeCell ref="F163:I163"/>
    <mergeCell ref="L163:M163"/>
    <mergeCell ref="N163:Q163"/>
    <mergeCell ref="F164:I164"/>
    <mergeCell ref="L164:M164"/>
    <mergeCell ref="N164:Q164"/>
    <mergeCell ref="N190:Q190"/>
    <mergeCell ref="L193:M193"/>
    <mergeCell ref="N193:Q193"/>
    <mergeCell ref="F191:I191"/>
    <mergeCell ref="L191:M191"/>
    <mergeCell ref="N191:Q191"/>
    <mergeCell ref="F193:I193"/>
    <mergeCell ref="N178:Q178"/>
    <mergeCell ref="F192:I192"/>
    <mergeCell ref="L192:M192"/>
    <mergeCell ref="N192:Q192"/>
    <mergeCell ref="F177:I177"/>
    <mergeCell ref="L177:M177"/>
    <mergeCell ref="N177:Q177"/>
    <mergeCell ref="L188:M188"/>
    <mergeCell ref="N188:Q188"/>
    <mergeCell ref="F188:I188"/>
    <mergeCell ref="F179:I179"/>
    <mergeCell ref="F186:I186"/>
    <mergeCell ref="L186:M186"/>
    <mergeCell ref="N186:Q186"/>
    <mergeCell ref="F187:I187"/>
    <mergeCell ref="L187:M187"/>
    <mergeCell ref="N187:Q187"/>
    <mergeCell ref="F189:I189"/>
    <mergeCell ref="L189:M189"/>
    <mergeCell ref="N189:Q189"/>
    <mergeCell ref="F190:I190"/>
    <mergeCell ref="L190:M19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53:I153"/>
    <mergeCell ref="L153:M153"/>
    <mergeCell ref="N153:Q153"/>
    <mergeCell ref="F162:I162"/>
    <mergeCell ref="N151:Q151"/>
    <mergeCell ref="F156:I156"/>
    <mergeCell ref="L156:M156"/>
    <mergeCell ref="N156:Q156"/>
    <mergeCell ref="F159:I159"/>
    <mergeCell ref="L159:M159"/>
    <mergeCell ref="H1:K1"/>
    <mergeCell ref="N120:Q120"/>
    <mergeCell ref="N121:Q121"/>
    <mergeCell ref="N122:Q122"/>
    <mergeCell ref="N126:Q126"/>
    <mergeCell ref="F129:I129"/>
    <mergeCell ref="L129:M129"/>
    <mergeCell ref="N129:Q129"/>
    <mergeCell ref="F130:I130"/>
    <mergeCell ref="L130:M130"/>
    <mergeCell ref="N130:Q130"/>
    <mergeCell ref="F112:P112"/>
    <mergeCell ref="M114:P114"/>
    <mergeCell ref="M116:Q116"/>
    <mergeCell ref="M117:Q117"/>
    <mergeCell ref="F119:I119"/>
    <mergeCell ref="L119:M119"/>
    <mergeCell ref="N119:Q119"/>
    <mergeCell ref="F127:I127"/>
    <mergeCell ref="L127:M127"/>
    <mergeCell ref="N127:Q127"/>
    <mergeCell ref="F128:I128"/>
    <mergeCell ref="L128:M128"/>
    <mergeCell ref="N128:Q128"/>
    <mergeCell ref="F131:I131"/>
    <mergeCell ref="L131:M131"/>
    <mergeCell ref="N131:Q131"/>
    <mergeCell ref="F132:I132"/>
    <mergeCell ref="L132:M132"/>
    <mergeCell ref="F143:I143"/>
    <mergeCell ref="L143:M143"/>
    <mergeCell ref="N143:Q143"/>
    <mergeCell ref="L140:M140"/>
    <mergeCell ref="N140:Q140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40:I140"/>
    <mergeCell ref="F142:I142"/>
    <mergeCell ref="F135:I135"/>
    <mergeCell ref="L135:M135"/>
    <mergeCell ref="N135:Q135"/>
    <mergeCell ref="F139:I139"/>
    <mergeCell ref="F123:I123"/>
    <mergeCell ref="L123:M123"/>
    <mergeCell ref="N123:Q123"/>
    <mergeCell ref="F124:I124"/>
    <mergeCell ref="L124:M124"/>
    <mergeCell ref="N124:Q124"/>
    <mergeCell ref="F126:I126"/>
    <mergeCell ref="L126:M126"/>
    <mergeCell ref="N96:Q96"/>
    <mergeCell ref="N97:Q97"/>
    <mergeCell ref="N99:Q99"/>
    <mergeCell ref="D100:H100"/>
    <mergeCell ref="N100:Q100"/>
    <mergeCell ref="N101:Q101"/>
    <mergeCell ref="L103:Q103"/>
    <mergeCell ref="C109:Q109"/>
    <mergeCell ref="F111:P111"/>
    <mergeCell ref="F125:I125"/>
    <mergeCell ref="L125:M125"/>
    <mergeCell ref="N125:Q125"/>
    <mergeCell ref="N91:Q91"/>
    <mergeCell ref="N92:Q92"/>
    <mergeCell ref="N93:Q93"/>
    <mergeCell ref="N94:Q94"/>
    <mergeCell ref="N95:Q95"/>
    <mergeCell ref="F175:I175"/>
    <mergeCell ref="L175:M175"/>
    <mergeCell ref="N175:Q175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O17:P17"/>
    <mergeCell ref="O18:P18"/>
    <mergeCell ref="O20:P20"/>
    <mergeCell ref="O21:P21"/>
    <mergeCell ref="E24:L24"/>
    <mergeCell ref="M27:P27"/>
    <mergeCell ref="M28:P28"/>
    <mergeCell ref="N89:Q89"/>
    <mergeCell ref="N90:Q90"/>
    <mergeCell ref="M83:Q83"/>
    <mergeCell ref="M84:Q84"/>
    <mergeCell ref="C86:G86"/>
    <mergeCell ref="N86:Q86"/>
    <mergeCell ref="N88:Q88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L139:M139"/>
    <mergeCell ref="N139:Q139"/>
    <mergeCell ref="F141:I141"/>
    <mergeCell ref="L141:M141"/>
    <mergeCell ref="N141:Q141"/>
    <mergeCell ref="N132:Q132"/>
    <mergeCell ref="F133:I133"/>
    <mergeCell ref="L133:M133"/>
    <mergeCell ref="N133:Q133"/>
    <mergeCell ref="F134:I134"/>
    <mergeCell ref="L134:M134"/>
    <mergeCell ref="N134:Q134"/>
    <mergeCell ref="F136:I136"/>
    <mergeCell ref="L136:M136"/>
    <mergeCell ref="N136:Q136"/>
    <mergeCell ref="N171:Q171"/>
    <mergeCell ref="F173:I173"/>
    <mergeCell ref="L173:M173"/>
    <mergeCell ref="N173:Q173"/>
    <mergeCell ref="F170:I170"/>
    <mergeCell ref="L162:M162"/>
    <mergeCell ref="F152:I152"/>
    <mergeCell ref="N162:Q162"/>
    <mergeCell ref="F161:I161"/>
    <mergeCell ref="L161:M161"/>
    <mergeCell ref="N161:Q161"/>
    <mergeCell ref="F154:I154"/>
    <mergeCell ref="F155:I155"/>
    <mergeCell ref="L152:M152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N159:Q159"/>
  </mergeCell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27"/>
  <sheetViews>
    <sheetView showGridLines="0" workbookViewId="0" topLeftCell="A1">
      <pane ySplit="1" topLeftCell="A94" activePane="bottomLeft" state="frozen"/>
      <selection pane="bottomLeft" activeCell="N98" sqref="N97:Q9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2"/>
      <c r="C1" s="12"/>
      <c r="D1" s="13" t="s">
        <v>1</v>
      </c>
      <c r="E1" s="12"/>
      <c r="F1" s="14" t="s">
        <v>83</v>
      </c>
      <c r="G1" s="14"/>
      <c r="H1" s="325" t="s">
        <v>84</v>
      </c>
      <c r="I1" s="325"/>
      <c r="J1" s="325"/>
      <c r="K1" s="325"/>
      <c r="L1" s="14" t="s">
        <v>85</v>
      </c>
      <c r="M1" s="12"/>
      <c r="N1" s="12"/>
      <c r="O1" s="13" t="s">
        <v>86</v>
      </c>
      <c r="P1" s="12"/>
      <c r="Q1" s="12"/>
      <c r="R1" s="12"/>
      <c r="S1" s="14" t="s">
        <v>87</v>
      </c>
      <c r="T1" s="14"/>
      <c r="U1" s="101"/>
      <c r="V1" s="10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68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S2" s="237"/>
      <c r="T2" s="236" t="s">
        <v>11</v>
      </c>
      <c r="U2" s="237"/>
      <c r="V2" s="237"/>
      <c r="W2" s="237"/>
      <c r="X2" s="237"/>
      <c r="Y2" s="237"/>
      <c r="Z2" s="237"/>
      <c r="AA2" s="237"/>
      <c r="AB2" s="237"/>
      <c r="AC2" s="237"/>
      <c r="AT2" s="18" t="s">
        <v>77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T3" s="18" t="s">
        <v>88</v>
      </c>
    </row>
    <row r="4" spans="2:46" ht="36.95" customHeight="1">
      <c r="B4" s="22"/>
      <c r="C4" s="270" t="s">
        <v>89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3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T4" s="18" t="s">
        <v>6</v>
      </c>
    </row>
    <row r="5" spans="2:29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</row>
    <row r="6" spans="2:29" ht="31.5" customHeight="1">
      <c r="B6" s="22"/>
      <c r="C6" s="24"/>
      <c r="D6" s="28" t="s">
        <v>14</v>
      </c>
      <c r="E6" s="24"/>
      <c r="F6" s="307" t="str">
        <f>'Rekapitulace stavby'!K6</f>
        <v>Výměna rozvodů vody,odpadů, oprava sociálního zázemí v družině ve Studénce-II.etapa</v>
      </c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24"/>
      <c r="R6" s="23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</row>
    <row r="7" spans="2:18" s="1" customFormat="1" ht="32.85" customHeight="1">
      <c r="B7" s="31"/>
      <c r="C7" s="32"/>
      <c r="D7" s="27" t="s">
        <v>90</v>
      </c>
      <c r="E7" s="32"/>
      <c r="F7" s="274" t="s">
        <v>187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2"/>
      <c r="R7" s="33"/>
    </row>
    <row r="8" spans="2:18" s="1" customFormat="1" ht="14.45" customHeight="1">
      <c r="B8" s="31"/>
      <c r="C8" s="32"/>
      <c r="D8" s="28" t="s">
        <v>15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16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17</v>
      </c>
      <c r="E9" s="32"/>
      <c r="F9" s="169" t="s">
        <v>183</v>
      </c>
      <c r="G9" s="32"/>
      <c r="H9" s="32"/>
      <c r="I9" s="32"/>
      <c r="J9" s="32"/>
      <c r="K9" s="32"/>
      <c r="L9" s="32"/>
      <c r="M9" s="28" t="s">
        <v>18</v>
      </c>
      <c r="N9" s="32"/>
      <c r="O9" s="310">
        <v>45143</v>
      </c>
      <c r="P9" s="310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19</v>
      </c>
      <c r="E11" s="32"/>
      <c r="F11" s="32"/>
      <c r="G11" s="32"/>
      <c r="H11" s="32"/>
      <c r="I11" s="32"/>
      <c r="J11" s="32"/>
      <c r="K11" s="32"/>
      <c r="L11" s="32"/>
      <c r="M11" s="28" t="s">
        <v>20</v>
      </c>
      <c r="N11" s="32"/>
      <c r="O11" s="272" t="s">
        <v>5</v>
      </c>
      <c r="P11" s="272"/>
      <c r="Q11" s="32"/>
      <c r="R11" s="33"/>
    </row>
    <row r="12" spans="2:18" s="1" customFormat="1" ht="18" customHeight="1">
      <c r="B12" s="31"/>
      <c r="C12" s="32"/>
      <c r="D12" s="32"/>
      <c r="E12" s="169" t="s">
        <v>184</v>
      </c>
      <c r="F12" s="32"/>
      <c r="G12" s="32"/>
      <c r="H12" s="32"/>
      <c r="I12" s="32"/>
      <c r="J12" s="32"/>
      <c r="K12" s="32"/>
      <c r="L12" s="32"/>
      <c r="M12" s="28" t="s">
        <v>21</v>
      </c>
      <c r="N12" s="32"/>
      <c r="O12" s="272" t="s">
        <v>5</v>
      </c>
      <c r="P12" s="272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22</v>
      </c>
      <c r="E14" s="32"/>
      <c r="F14" s="32"/>
      <c r="G14" s="32"/>
      <c r="H14" s="32"/>
      <c r="I14" s="32"/>
      <c r="J14" s="32"/>
      <c r="K14" s="32"/>
      <c r="L14" s="32"/>
      <c r="M14" s="28" t="s">
        <v>20</v>
      </c>
      <c r="N14" s="32"/>
      <c r="O14" s="272" t="s">
        <v>5</v>
      </c>
      <c r="P14" s="272"/>
      <c r="Q14" s="32"/>
      <c r="R14" s="33"/>
    </row>
    <row r="15" spans="2:18" s="1" customFormat="1" ht="18" customHeight="1">
      <c r="B15" s="31"/>
      <c r="C15" s="32"/>
      <c r="D15" s="32"/>
      <c r="E15" s="26" t="s">
        <v>23</v>
      </c>
      <c r="F15" s="32"/>
      <c r="G15" s="32"/>
      <c r="H15" s="32"/>
      <c r="I15" s="32"/>
      <c r="J15" s="32"/>
      <c r="K15" s="32"/>
      <c r="L15" s="32"/>
      <c r="M15" s="28" t="s">
        <v>21</v>
      </c>
      <c r="N15" s="32"/>
      <c r="O15" s="272" t="s">
        <v>5</v>
      </c>
      <c r="P15" s="272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24</v>
      </c>
      <c r="E17" s="32"/>
      <c r="F17" s="32"/>
      <c r="G17" s="32"/>
      <c r="H17" s="32"/>
      <c r="I17" s="32"/>
      <c r="J17" s="32"/>
      <c r="K17" s="32"/>
      <c r="L17" s="32"/>
      <c r="M17" s="28" t="s">
        <v>20</v>
      </c>
      <c r="N17" s="32"/>
      <c r="O17" s="272" t="s">
        <v>5</v>
      </c>
      <c r="P17" s="272"/>
      <c r="Q17" s="32"/>
      <c r="R17" s="33"/>
    </row>
    <row r="18" spans="2:18" s="1" customFormat="1" ht="18" customHeight="1">
      <c r="B18" s="31"/>
      <c r="C18" s="32"/>
      <c r="D18" s="32"/>
      <c r="E18" s="26" t="s">
        <v>25</v>
      </c>
      <c r="F18" s="32"/>
      <c r="G18" s="32"/>
      <c r="H18" s="32"/>
      <c r="I18" s="32"/>
      <c r="J18" s="32"/>
      <c r="K18" s="32"/>
      <c r="L18" s="32"/>
      <c r="M18" s="28" t="s">
        <v>21</v>
      </c>
      <c r="N18" s="32"/>
      <c r="O18" s="272" t="s">
        <v>5</v>
      </c>
      <c r="P18" s="272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27</v>
      </c>
      <c r="E20" s="32"/>
      <c r="F20" s="32"/>
      <c r="G20" s="32"/>
      <c r="H20" s="32"/>
      <c r="I20" s="32"/>
      <c r="J20" s="32"/>
      <c r="K20" s="32"/>
      <c r="L20" s="32"/>
      <c r="M20" s="28" t="s">
        <v>20</v>
      </c>
      <c r="N20" s="32"/>
      <c r="O20" s="272" t="s">
        <v>5</v>
      </c>
      <c r="P20" s="272"/>
      <c r="Q20" s="32"/>
      <c r="R20" s="33"/>
    </row>
    <row r="21" spans="2:18" s="1" customFormat="1" ht="18" customHeight="1">
      <c r="B21" s="31"/>
      <c r="C21" s="32"/>
      <c r="D21" s="32"/>
      <c r="E21" s="26"/>
      <c r="F21" s="32"/>
      <c r="G21" s="32"/>
      <c r="H21" s="32"/>
      <c r="I21" s="32"/>
      <c r="J21" s="32"/>
      <c r="K21" s="32"/>
      <c r="L21" s="32"/>
      <c r="M21" s="28" t="s">
        <v>21</v>
      </c>
      <c r="N21" s="32"/>
      <c r="O21" s="272" t="s">
        <v>5</v>
      </c>
      <c r="P21" s="272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28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275" t="s">
        <v>5</v>
      </c>
      <c r="F24" s="275"/>
      <c r="G24" s="275"/>
      <c r="H24" s="275"/>
      <c r="I24" s="275"/>
      <c r="J24" s="275"/>
      <c r="K24" s="275"/>
      <c r="L24" s="275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91</v>
      </c>
      <c r="E27" s="32"/>
      <c r="F27" s="32"/>
      <c r="G27" s="32"/>
      <c r="H27" s="32"/>
      <c r="I27" s="32"/>
      <c r="J27" s="32"/>
      <c r="K27" s="32"/>
      <c r="L27" s="32"/>
      <c r="M27" s="295">
        <f>N88</f>
        <v>0</v>
      </c>
      <c r="N27" s="295"/>
      <c r="O27" s="295"/>
      <c r="P27" s="295"/>
      <c r="Q27" s="32"/>
      <c r="R27" s="33"/>
    </row>
    <row r="28" spans="2:18" s="1" customFormat="1" ht="14.45" customHeight="1">
      <c r="B28" s="31"/>
      <c r="C28" s="32"/>
      <c r="D28" s="30" t="s">
        <v>92</v>
      </c>
      <c r="E28" s="32"/>
      <c r="F28" s="32"/>
      <c r="G28" s="32"/>
      <c r="H28" s="32"/>
      <c r="I28" s="32"/>
      <c r="J28" s="32"/>
      <c r="K28" s="32"/>
      <c r="L28" s="32"/>
      <c r="M28" s="295">
        <f>N96</f>
        <v>0</v>
      </c>
      <c r="N28" s="295"/>
      <c r="O28" s="295"/>
      <c r="P28" s="295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31</v>
      </c>
      <c r="E30" s="32"/>
      <c r="F30" s="32"/>
      <c r="G30" s="32"/>
      <c r="H30" s="32"/>
      <c r="I30" s="32"/>
      <c r="J30" s="32"/>
      <c r="K30" s="32"/>
      <c r="L30" s="32"/>
      <c r="M30" s="318">
        <f>ROUND(M27+M28,2)</f>
        <v>0</v>
      </c>
      <c r="N30" s="309"/>
      <c r="O30" s="309"/>
      <c r="P30" s="309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32</v>
      </c>
      <c r="E32" s="38" t="s">
        <v>33</v>
      </c>
      <c r="F32" s="39">
        <v>0.21</v>
      </c>
      <c r="G32" s="104" t="s">
        <v>34</v>
      </c>
      <c r="H32" s="319">
        <f>M30</f>
        <v>0</v>
      </c>
      <c r="I32" s="309"/>
      <c r="J32" s="309"/>
      <c r="K32" s="32"/>
      <c r="L32" s="32"/>
      <c r="M32" s="319">
        <f>SUM(H32*0.21)</f>
        <v>0</v>
      </c>
      <c r="N32" s="309"/>
      <c r="O32" s="309"/>
      <c r="P32" s="309"/>
      <c r="Q32" s="32"/>
      <c r="R32" s="33"/>
    </row>
    <row r="33" spans="2:18" s="1" customFormat="1" ht="14.45" customHeight="1">
      <c r="B33" s="31"/>
      <c r="C33" s="32"/>
      <c r="D33" s="32"/>
      <c r="E33" s="38" t="s">
        <v>35</v>
      </c>
      <c r="F33" s="39">
        <v>0.15</v>
      </c>
      <c r="G33" s="104" t="s">
        <v>34</v>
      </c>
      <c r="H33" s="319">
        <f>ROUND((SUM(BF96:BF99)+SUM(BF117:BF226)),2)</f>
        <v>0</v>
      </c>
      <c r="I33" s="309"/>
      <c r="J33" s="309"/>
      <c r="K33" s="32"/>
      <c r="L33" s="32"/>
      <c r="M33" s="319">
        <f>ROUND(ROUND((SUM(BF96:BF99)+SUM(BF117:BF226)),2)*F33,2)</f>
        <v>0</v>
      </c>
      <c r="N33" s="309"/>
      <c r="O33" s="309"/>
      <c r="P33" s="309"/>
      <c r="Q33" s="32"/>
      <c r="R33" s="33"/>
    </row>
    <row r="34" spans="2:18" s="1" customFormat="1" ht="14.45" customHeight="1" hidden="1">
      <c r="B34" s="31"/>
      <c r="C34" s="32"/>
      <c r="D34" s="32"/>
      <c r="E34" s="38" t="s">
        <v>36</v>
      </c>
      <c r="F34" s="39">
        <v>0.21</v>
      </c>
      <c r="G34" s="104" t="s">
        <v>34</v>
      </c>
      <c r="H34" s="319">
        <f>ROUND((SUM(BG96:BG99)+SUM(BG117:BG226)),2)</f>
        <v>0</v>
      </c>
      <c r="I34" s="309"/>
      <c r="J34" s="309"/>
      <c r="K34" s="32"/>
      <c r="L34" s="32"/>
      <c r="M34" s="319">
        <v>0</v>
      </c>
      <c r="N34" s="309"/>
      <c r="O34" s="309"/>
      <c r="P34" s="309"/>
      <c r="Q34" s="32"/>
      <c r="R34" s="33"/>
    </row>
    <row r="35" spans="2:18" s="1" customFormat="1" ht="14.45" customHeight="1" hidden="1">
      <c r="B35" s="31"/>
      <c r="C35" s="32"/>
      <c r="D35" s="32"/>
      <c r="E35" s="38" t="s">
        <v>37</v>
      </c>
      <c r="F35" s="39">
        <v>0.15</v>
      </c>
      <c r="G35" s="104" t="s">
        <v>34</v>
      </c>
      <c r="H35" s="319">
        <f>ROUND((SUM(BH96:BH99)+SUM(BH117:BH226)),2)</f>
        <v>0</v>
      </c>
      <c r="I35" s="309"/>
      <c r="J35" s="309"/>
      <c r="K35" s="32"/>
      <c r="L35" s="32"/>
      <c r="M35" s="319">
        <v>0</v>
      </c>
      <c r="N35" s="309"/>
      <c r="O35" s="309"/>
      <c r="P35" s="309"/>
      <c r="Q35" s="32"/>
      <c r="R35" s="33"/>
    </row>
    <row r="36" spans="2:18" s="1" customFormat="1" ht="14.45" customHeight="1" hidden="1">
      <c r="B36" s="31"/>
      <c r="C36" s="32"/>
      <c r="D36" s="32"/>
      <c r="E36" s="38" t="s">
        <v>38</v>
      </c>
      <c r="F36" s="39">
        <v>0</v>
      </c>
      <c r="G36" s="104" t="s">
        <v>34</v>
      </c>
      <c r="H36" s="319">
        <f>ROUND((SUM(BI96:BI99)+SUM(BI117:BI226)),2)</f>
        <v>0</v>
      </c>
      <c r="I36" s="309"/>
      <c r="J36" s="309"/>
      <c r="K36" s="32"/>
      <c r="L36" s="32"/>
      <c r="M36" s="319">
        <v>0</v>
      </c>
      <c r="N36" s="309"/>
      <c r="O36" s="309"/>
      <c r="P36" s="309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39</v>
      </c>
      <c r="E38" s="71"/>
      <c r="F38" s="71"/>
      <c r="G38" s="106" t="s">
        <v>40</v>
      </c>
      <c r="H38" s="107" t="s">
        <v>41</v>
      </c>
      <c r="I38" s="71"/>
      <c r="J38" s="71"/>
      <c r="K38" s="71"/>
      <c r="L38" s="320">
        <f>SUM(M30:M36)</f>
        <v>0</v>
      </c>
      <c r="M38" s="320"/>
      <c r="N38" s="320"/>
      <c r="O38" s="320"/>
      <c r="P38" s="321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3.5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42</v>
      </c>
      <c r="E50" s="47"/>
      <c r="F50" s="47"/>
      <c r="G50" s="47"/>
      <c r="H50" s="48"/>
      <c r="I50" s="32"/>
      <c r="J50" s="46" t="s">
        <v>43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3.5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3.5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3.5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3.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3.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3.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3.5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44</v>
      </c>
      <c r="E59" s="52"/>
      <c r="F59" s="52"/>
      <c r="G59" s="53" t="s">
        <v>45</v>
      </c>
      <c r="H59" s="54"/>
      <c r="I59" s="32"/>
      <c r="J59" s="51" t="s">
        <v>44</v>
      </c>
      <c r="K59" s="52"/>
      <c r="L59" s="52"/>
      <c r="M59" s="52"/>
      <c r="N59" s="53" t="s">
        <v>45</v>
      </c>
      <c r="O59" s="52"/>
      <c r="P59" s="54"/>
      <c r="Q59" s="32"/>
      <c r="R59" s="33"/>
    </row>
    <row r="60" spans="2:18" ht="13.5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46</v>
      </c>
      <c r="E61" s="47"/>
      <c r="F61" s="47"/>
      <c r="G61" s="47"/>
      <c r="H61" s="48"/>
      <c r="I61" s="32"/>
      <c r="J61" s="46" t="s">
        <v>47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ht="13.5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3.5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 ht="13.5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 ht="13.5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 ht="13.5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 ht="13.5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 ht="13.5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44</v>
      </c>
      <c r="E70" s="52"/>
      <c r="F70" s="52"/>
      <c r="G70" s="53" t="s">
        <v>45</v>
      </c>
      <c r="H70" s="54"/>
      <c r="I70" s="32"/>
      <c r="J70" s="51" t="s">
        <v>44</v>
      </c>
      <c r="K70" s="52"/>
      <c r="L70" s="52"/>
      <c r="M70" s="52"/>
      <c r="N70" s="53" t="s">
        <v>45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270" t="s">
        <v>93</v>
      </c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14</v>
      </c>
      <c r="D78" s="32"/>
      <c r="E78" s="32"/>
      <c r="F78" s="307" t="str">
        <f>F6</f>
        <v>Výměna rozvodů vody,odpadů, oprava sociálního zázemí v družině ve Studénce-II.etapa</v>
      </c>
      <c r="G78" s="308"/>
      <c r="H78" s="308"/>
      <c r="I78" s="308"/>
      <c r="J78" s="308"/>
      <c r="K78" s="308"/>
      <c r="L78" s="308"/>
      <c r="M78" s="308"/>
      <c r="N78" s="308"/>
      <c r="O78" s="308"/>
      <c r="P78" s="308"/>
      <c r="Q78" s="32"/>
      <c r="R78" s="33"/>
    </row>
    <row r="79" spans="2:18" s="1" customFormat="1" ht="36.95" customHeight="1">
      <c r="B79" s="31"/>
      <c r="C79" s="65" t="s">
        <v>90</v>
      </c>
      <c r="D79" s="32"/>
      <c r="E79" s="32"/>
      <c r="F79" s="284" t="str">
        <f>F7</f>
        <v>Vodovod</v>
      </c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17</v>
      </c>
      <c r="D81" s="32"/>
      <c r="E81" s="32"/>
      <c r="F81" s="26" t="str">
        <f>F9</f>
        <v>Studénka</v>
      </c>
      <c r="G81" s="32"/>
      <c r="H81" s="32"/>
      <c r="I81" s="32"/>
      <c r="J81" s="32"/>
      <c r="K81" s="28" t="s">
        <v>18</v>
      </c>
      <c r="L81" s="32"/>
      <c r="M81" s="310">
        <f>IF(O9="","",O9)</f>
        <v>45143</v>
      </c>
      <c r="N81" s="310"/>
      <c r="O81" s="310"/>
      <c r="P81" s="310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19</v>
      </c>
      <c r="D83" s="32"/>
      <c r="E83" s="32"/>
      <c r="F83" s="26" t="str">
        <f>E12</f>
        <v>Město Studénka</v>
      </c>
      <c r="G83" s="32"/>
      <c r="H83" s="32"/>
      <c r="I83" s="32"/>
      <c r="J83" s="32"/>
      <c r="K83" s="28" t="s">
        <v>24</v>
      </c>
      <c r="L83" s="32"/>
      <c r="M83" s="272" t="str">
        <f>E18</f>
        <v>ing. Krhovský</v>
      </c>
      <c r="N83" s="272"/>
      <c r="O83" s="272"/>
      <c r="P83" s="272"/>
      <c r="Q83" s="272"/>
      <c r="R83" s="33"/>
    </row>
    <row r="84" spans="2:18" s="1" customFormat="1" ht="14.45" customHeight="1">
      <c r="B84" s="31"/>
      <c r="C84" s="28" t="s">
        <v>22</v>
      </c>
      <c r="D84" s="32"/>
      <c r="E84" s="32"/>
      <c r="F84" s="26" t="str">
        <f>IF(E15="","",E15)</f>
        <v>bude určen výběrem</v>
      </c>
      <c r="G84" s="32"/>
      <c r="H84" s="32"/>
      <c r="I84" s="32"/>
      <c r="J84" s="32"/>
      <c r="K84" s="28" t="s">
        <v>27</v>
      </c>
      <c r="L84" s="32"/>
      <c r="M84" s="272"/>
      <c r="N84" s="272"/>
      <c r="O84" s="272"/>
      <c r="P84" s="272"/>
      <c r="Q84" s="272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315" t="s">
        <v>94</v>
      </c>
      <c r="D86" s="316"/>
      <c r="E86" s="316"/>
      <c r="F86" s="316"/>
      <c r="G86" s="316"/>
      <c r="H86" s="100"/>
      <c r="I86" s="100"/>
      <c r="J86" s="100"/>
      <c r="K86" s="100"/>
      <c r="L86" s="100"/>
      <c r="M86" s="100"/>
      <c r="N86" s="315" t="s">
        <v>95</v>
      </c>
      <c r="O86" s="316"/>
      <c r="P86" s="316"/>
      <c r="Q86" s="316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96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99">
        <f>N117</f>
        <v>0</v>
      </c>
      <c r="O88" s="317"/>
      <c r="P88" s="317"/>
      <c r="Q88" s="317"/>
      <c r="R88" s="33"/>
      <c r="AU88" s="18" t="s">
        <v>97</v>
      </c>
    </row>
    <row r="89" spans="2:18" s="6" customFormat="1" ht="24.95" customHeight="1">
      <c r="B89" s="109"/>
      <c r="C89" s="110"/>
      <c r="D89" s="111" t="s">
        <v>98</v>
      </c>
      <c r="E89" s="110"/>
      <c r="F89" s="110"/>
      <c r="G89" s="110"/>
      <c r="H89" s="110"/>
      <c r="I89" s="110"/>
      <c r="J89" s="110"/>
      <c r="K89" s="110"/>
      <c r="L89" s="110"/>
      <c r="M89" s="110"/>
      <c r="N89" s="311">
        <f>N118</f>
        <v>0</v>
      </c>
      <c r="O89" s="312"/>
      <c r="P89" s="312"/>
      <c r="Q89" s="312"/>
      <c r="R89" s="112"/>
    </row>
    <row r="90" spans="2:18" s="7" customFormat="1" ht="19.9" customHeight="1">
      <c r="B90" s="113"/>
      <c r="C90" s="114"/>
      <c r="D90" s="115" t="s">
        <v>228</v>
      </c>
      <c r="E90" s="114"/>
      <c r="F90" s="114"/>
      <c r="G90" s="114"/>
      <c r="H90" s="114"/>
      <c r="I90" s="114"/>
      <c r="J90" s="114"/>
      <c r="K90" s="114"/>
      <c r="L90" s="114"/>
      <c r="M90" s="114"/>
      <c r="N90" s="313">
        <f>N119</f>
        <v>0</v>
      </c>
      <c r="O90" s="314"/>
      <c r="P90" s="314"/>
      <c r="Q90" s="314"/>
      <c r="R90" s="116"/>
    </row>
    <row r="91" spans="2:18" s="7" customFormat="1" ht="19.9" customHeight="1">
      <c r="B91" s="113"/>
      <c r="C91" s="114"/>
      <c r="D91" s="115" t="s">
        <v>229</v>
      </c>
      <c r="E91" s="114"/>
      <c r="F91" s="114"/>
      <c r="G91" s="114"/>
      <c r="H91" s="114"/>
      <c r="I91" s="114"/>
      <c r="J91" s="114"/>
      <c r="K91" s="114"/>
      <c r="L91" s="114"/>
      <c r="M91" s="114"/>
      <c r="N91" s="313">
        <f>N127</f>
        <v>0</v>
      </c>
      <c r="O91" s="314"/>
      <c r="P91" s="314"/>
      <c r="Q91" s="314"/>
      <c r="R91" s="116"/>
    </row>
    <row r="92" spans="2:18" s="7" customFormat="1" ht="19.9" customHeight="1">
      <c r="B92" s="113"/>
      <c r="C92" s="114"/>
      <c r="D92" s="193" t="s">
        <v>230</v>
      </c>
      <c r="E92" s="114"/>
      <c r="F92" s="114"/>
      <c r="G92" s="114"/>
      <c r="H92" s="114"/>
      <c r="I92" s="114"/>
      <c r="J92" s="114"/>
      <c r="K92" s="114"/>
      <c r="L92" s="114"/>
      <c r="M92" s="114"/>
      <c r="N92" s="313">
        <f>N154</f>
        <v>0</v>
      </c>
      <c r="O92" s="314"/>
      <c r="P92" s="314"/>
      <c r="Q92" s="314"/>
      <c r="R92" s="116"/>
    </row>
    <row r="93" spans="2:18" s="7" customFormat="1" ht="19.9" customHeight="1">
      <c r="B93" s="113"/>
      <c r="C93" s="114"/>
      <c r="D93" s="194" t="s">
        <v>232</v>
      </c>
      <c r="E93" s="114"/>
      <c r="F93" s="114"/>
      <c r="G93" s="114"/>
      <c r="H93" s="114"/>
      <c r="I93" s="114"/>
      <c r="J93" s="114"/>
      <c r="K93" s="114"/>
      <c r="L93" s="114"/>
      <c r="M93" s="114"/>
      <c r="N93" s="313">
        <f>N171</f>
        <v>0</v>
      </c>
      <c r="O93" s="314"/>
      <c r="P93" s="314"/>
      <c r="Q93" s="314"/>
      <c r="R93" s="116"/>
    </row>
    <row r="94" spans="2:18" s="7" customFormat="1" ht="19.9" customHeight="1">
      <c r="B94" s="113"/>
      <c r="C94" s="114"/>
      <c r="D94" s="194" t="s">
        <v>99</v>
      </c>
      <c r="E94" s="114"/>
      <c r="F94" s="114"/>
      <c r="G94" s="114"/>
      <c r="H94" s="114"/>
      <c r="I94" s="114"/>
      <c r="J94" s="114"/>
      <c r="K94" s="114"/>
      <c r="L94" s="114"/>
      <c r="M94" s="114"/>
      <c r="N94" s="313">
        <f>N203</f>
        <v>0</v>
      </c>
      <c r="O94" s="314"/>
      <c r="P94" s="314"/>
      <c r="Q94" s="314"/>
      <c r="R94" s="116"/>
    </row>
    <row r="95" spans="2:18" s="1" customFormat="1" ht="21.75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21" s="1" customFormat="1" ht="29.25" customHeight="1">
      <c r="B96" s="31"/>
      <c r="C96" s="108" t="s">
        <v>100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17">
        <f>ROUND(N97+N98,2)</f>
        <v>0</v>
      </c>
      <c r="O96" s="322"/>
      <c r="P96" s="322"/>
      <c r="Q96" s="322"/>
      <c r="R96" s="33"/>
      <c r="T96" s="117"/>
      <c r="U96" s="118" t="s">
        <v>32</v>
      </c>
    </row>
    <row r="97" spans="2:65" s="1" customFormat="1" ht="18" customHeight="1">
      <c r="B97" s="119"/>
      <c r="C97" s="120"/>
      <c r="D97" s="323" t="s">
        <v>101</v>
      </c>
      <c r="E97" s="323"/>
      <c r="F97" s="323"/>
      <c r="G97" s="323"/>
      <c r="H97" s="323"/>
      <c r="I97" s="120"/>
      <c r="J97" s="120"/>
      <c r="K97" s="120"/>
      <c r="L97" s="120"/>
      <c r="M97" s="120"/>
      <c r="N97" s="324"/>
      <c r="O97" s="324"/>
      <c r="P97" s="324"/>
      <c r="Q97" s="324"/>
      <c r="R97" s="122"/>
      <c r="S97" s="123"/>
      <c r="T97" s="124"/>
      <c r="U97" s="125" t="s">
        <v>33</v>
      </c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6" t="s">
        <v>102</v>
      </c>
      <c r="AZ97" s="123"/>
      <c r="BA97" s="123"/>
      <c r="BB97" s="123"/>
      <c r="BC97" s="123"/>
      <c r="BD97" s="123"/>
      <c r="BE97" s="127">
        <f>IF(U97="základní",N97,0)</f>
        <v>0</v>
      </c>
      <c r="BF97" s="127">
        <f>IF(U97="snížená",N97,0)</f>
        <v>0</v>
      </c>
      <c r="BG97" s="127">
        <f>IF(U97="zákl. přenesená",N97,0)</f>
        <v>0</v>
      </c>
      <c r="BH97" s="127">
        <f>IF(U97="sníž. přenesená",N97,0)</f>
        <v>0</v>
      </c>
      <c r="BI97" s="127">
        <f>IF(U97="nulová",N97,0)</f>
        <v>0</v>
      </c>
      <c r="BJ97" s="126" t="s">
        <v>74</v>
      </c>
      <c r="BK97" s="123"/>
      <c r="BL97" s="123"/>
      <c r="BM97" s="123"/>
    </row>
    <row r="98" spans="2:65" s="1" customFormat="1" ht="18" customHeight="1">
      <c r="B98" s="119"/>
      <c r="C98" s="120"/>
      <c r="D98" s="121" t="s">
        <v>103</v>
      </c>
      <c r="E98" s="120"/>
      <c r="F98" s="120"/>
      <c r="G98" s="120"/>
      <c r="H98" s="120"/>
      <c r="I98" s="120"/>
      <c r="J98" s="120"/>
      <c r="K98" s="120"/>
      <c r="L98" s="120"/>
      <c r="M98" s="120"/>
      <c r="N98" s="324"/>
      <c r="O98" s="324"/>
      <c r="P98" s="324"/>
      <c r="Q98" s="324"/>
      <c r="R98" s="122"/>
      <c r="S98" s="123"/>
      <c r="T98" s="128"/>
      <c r="U98" s="129" t="s">
        <v>33</v>
      </c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6" t="s">
        <v>104</v>
      </c>
      <c r="AZ98" s="123"/>
      <c r="BA98" s="123"/>
      <c r="BB98" s="123"/>
      <c r="BC98" s="123"/>
      <c r="BD98" s="123"/>
      <c r="BE98" s="127">
        <f>IF(U98="základní",N98,0)</f>
        <v>0</v>
      </c>
      <c r="BF98" s="127">
        <f>IF(U98="snížená",N98,0)</f>
        <v>0</v>
      </c>
      <c r="BG98" s="127">
        <f>IF(U98="zákl. přenesená",N98,0)</f>
        <v>0</v>
      </c>
      <c r="BH98" s="127">
        <f>IF(U98="sníž. přenesená",N98,0)</f>
        <v>0</v>
      </c>
      <c r="BI98" s="127">
        <f>IF(U98="nulová",N98,0)</f>
        <v>0</v>
      </c>
      <c r="BJ98" s="126" t="s">
        <v>74</v>
      </c>
      <c r="BK98" s="123"/>
      <c r="BL98" s="123"/>
      <c r="BM98" s="123"/>
    </row>
    <row r="99" spans="2:18" s="1" customFormat="1" ht="13.5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3"/>
    </row>
    <row r="100" spans="2:18" s="1" customFormat="1" ht="29.25" customHeight="1">
      <c r="B100" s="31"/>
      <c r="C100" s="99" t="s">
        <v>82</v>
      </c>
      <c r="D100" s="100"/>
      <c r="E100" s="100"/>
      <c r="F100" s="100"/>
      <c r="G100" s="100"/>
      <c r="H100" s="100"/>
      <c r="I100" s="100"/>
      <c r="J100" s="100"/>
      <c r="K100" s="100"/>
      <c r="L100" s="290">
        <f>ROUND(SUM(N88+N96),2)</f>
        <v>0</v>
      </c>
      <c r="M100" s="290"/>
      <c r="N100" s="290"/>
      <c r="O100" s="290"/>
      <c r="P100" s="290"/>
      <c r="Q100" s="290"/>
      <c r="R100" s="33"/>
    </row>
    <row r="101" spans="2:18" s="1" customFormat="1" ht="6.95" customHeight="1"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7"/>
    </row>
    <row r="105" spans="2:18" s="1" customFormat="1" ht="6.95" customHeight="1"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60"/>
    </row>
    <row r="106" spans="2:18" s="1" customFormat="1" ht="36.95" customHeight="1">
      <c r="B106" s="31"/>
      <c r="C106" s="270" t="s">
        <v>105</v>
      </c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30" customHeight="1">
      <c r="B108" s="31"/>
      <c r="C108" s="28" t="s">
        <v>14</v>
      </c>
      <c r="D108" s="32"/>
      <c r="E108" s="32"/>
      <c r="F108" s="307" t="str">
        <f>F6</f>
        <v>Výměna rozvodů vody,odpadů, oprava sociálního zázemí v družině ve Studénce-II.etapa</v>
      </c>
      <c r="G108" s="308"/>
      <c r="H108" s="308"/>
      <c r="I108" s="308"/>
      <c r="J108" s="308"/>
      <c r="K108" s="308"/>
      <c r="L108" s="308"/>
      <c r="M108" s="308"/>
      <c r="N108" s="308"/>
      <c r="O108" s="308"/>
      <c r="P108" s="308"/>
      <c r="Q108" s="32"/>
      <c r="R108" s="33"/>
    </row>
    <row r="109" spans="2:18" s="1" customFormat="1" ht="36.95" customHeight="1">
      <c r="B109" s="31"/>
      <c r="C109" s="65" t="s">
        <v>90</v>
      </c>
      <c r="D109" s="32"/>
      <c r="E109" s="32"/>
      <c r="F109" s="284" t="str">
        <f>F7</f>
        <v>Vodovod</v>
      </c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  <c r="Q109" s="32"/>
      <c r="R109" s="33"/>
    </row>
    <row r="110" spans="2:18" s="1" customFormat="1" ht="6.9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18" s="1" customFormat="1" ht="18" customHeight="1">
      <c r="B111" s="31"/>
      <c r="C111" s="28" t="s">
        <v>17</v>
      </c>
      <c r="D111" s="32"/>
      <c r="E111" s="32"/>
      <c r="F111" s="26" t="str">
        <f>F9</f>
        <v>Studénka</v>
      </c>
      <c r="G111" s="32"/>
      <c r="H111" s="32"/>
      <c r="I111" s="32"/>
      <c r="J111" s="32"/>
      <c r="K111" s="28" t="s">
        <v>18</v>
      </c>
      <c r="L111" s="32"/>
      <c r="M111" s="310">
        <v>44676</v>
      </c>
      <c r="N111" s="310"/>
      <c r="O111" s="310"/>
      <c r="P111" s="310"/>
      <c r="Q111" s="32"/>
      <c r="R111" s="33"/>
    </row>
    <row r="112" spans="2:18" s="1" customFormat="1" ht="6.9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18" s="1" customFormat="1" ht="15">
      <c r="B113" s="31"/>
      <c r="C113" s="28" t="s">
        <v>19</v>
      </c>
      <c r="D113" s="32"/>
      <c r="E113" s="32"/>
      <c r="F113" s="26" t="str">
        <f>E12</f>
        <v>Město Studénka</v>
      </c>
      <c r="G113" s="32"/>
      <c r="H113" s="32"/>
      <c r="I113" s="32"/>
      <c r="J113" s="32"/>
      <c r="K113" s="28" t="s">
        <v>24</v>
      </c>
      <c r="L113" s="32"/>
      <c r="M113" s="272" t="str">
        <f>E18</f>
        <v>ing. Krhovský</v>
      </c>
      <c r="N113" s="272"/>
      <c r="O113" s="272"/>
      <c r="P113" s="272"/>
      <c r="Q113" s="272"/>
      <c r="R113" s="33"/>
    </row>
    <row r="114" spans="2:18" s="1" customFormat="1" ht="14.45" customHeight="1">
      <c r="B114" s="31"/>
      <c r="C114" s="28" t="s">
        <v>22</v>
      </c>
      <c r="D114" s="32"/>
      <c r="E114" s="32"/>
      <c r="F114" s="26" t="str">
        <f>IF(E15="","",E15)</f>
        <v>bude určen výběrem</v>
      </c>
      <c r="G114" s="32"/>
      <c r="H114" s="32"/>
      <c r="I114" s="32"/>
      <c r="J114" s="32"/>
      <c r="K114" s="28" t="s">
        <v>27</v>
      </c>
      <c r="L114" s="32"/>
      <c r="M114" s="272">
        <f>E21</f>
        <v>0</v>
      </c>
      <c r="N114" s="272"/>
      <c r="O114" s="272"/>
      <c r="P114" s="272"/>
      <c r="Q114" s="272"/>
      <c r="R114" s="33"/>
    </row>
    <row r="115" spans="2:18" s="1" customFormat="1" ht="10.3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27" s="8" customFormat="1" ht="29.25" customHeight="1">
      <c r="B116" s="130"/>
      <c r="C116" s="131" t="s">
        <v>106</v>
      </c>
      <c r="D116" s="132" t="s">
        <v>107</v>
      </c>
      <c r="E116" s="132" t="s">
        <v>50</v>
      </c>
      <c r="F116" s="337" t="s">
        <v>108</v>
      </c>
      <c r="G116" s="337"/>
      <c r="H116" s="337"/>
      <c r="I116" s="337"/>
      <c r="J116" s="132" t="s">
        <v>109</v>
      </c>
      <c r="K116" s="132" t="s">
        <v>110</v>
      </c>
      <c r="L116" s="337" t="s">
        <v>111</v>
      </c>
      <c r="M116" s="337"/>
      <c r="N116" s="337" t="s">
        <v>95</v>
      </c>
      <c r="O116" s="337"/>
      <c r="P116" s="337"/>
      <c r="Q116" s="338"/>
      <c r="R116" s="133"/>
      <c r="T116" s="72" t="s">
        <v>112</v>
      </c>
      <c r="U116" s="73" t="s">
        <v>32</v>
      </c>
      <c r="V116" s="73" t="s">
        <v>113</v>
      </c>
      <c r="W116" s="73" t="s">
        <v>114</v>
      </c>
      <c r="X116" s="73" t="s">
        <v>115</v>
      </c>
      <c r="Y116" s="73" t="s">
        <v>116</v>
      </c>
      <c r="Z116" s="73" t="s">
        <v>117</v>
      </c>
      <c r="AA116" s="74" t="s">
        <v>118</v>
      </c>
    </row>
    <row r="117" spans="2:63" s="1" customFormat="1" ht="29.25" customHeight="1">
      <c r="B117" s="31"/>
      <c r="C117" s="76" t="s">
        <v>91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8">
        <f>SUM(N118)</f>
        <v>0</v>
      </c>
      <c r="O117" s="311"/>
      <c r="P117" s="311"/>
      <c r="Q117" s="311"/>
      <c r="R117" s="33"/>
      <c r="T117" s="75"/>
      <c r="U117" s="47"/>
      <c r="V117" s="47"/>
      <c r="W117" s="134" t="e">
        <f>W118</f>
        <v>#REF!</v>
      </c>
      <c r="X117" s="47"/>
      <c r="Y117" s="134" t="e">
        <f>Y118</f>
        <v>#REF!</v>
      </c>
      <c r="Z117" s="47"/>
      <c r="AA117" s="135" t="e">
        <f>AA118</f>
        <v>#REF!</v>
      </c>
      <c r="AT117" s="18" t="s">
        <v>67</v>
      </c>
      <c r="AU117" s="18" t="s">
        <v>97</v>
      </c>
      <c r="BK117" s="136" t="e">
        <f>BK118</f>
        <v>#REF!</v>
      </c>
    </row>
    <row r="118" spans="2:63" s="9" customFormat="1" ht="37.35" customHeight="1">
      <c r="B118" s="137"/>
      <c r="C118" s="138"/>
      <c r="D118" s="139" t="s">
        <v>98</v>
      </c>
      <c r="E118" s="139"/>
      <c r="F118" s="139"/>
      <c r="G118" s="139"/>
      <c r="H118" s="139"/>
      <c r="I118" s="139"/>
      <c r="J118" s="139"/>
      <c r="K118" s="139"/>
      <c r="L118" s="139"/>
      <c r="M118" s="139"/>
      <c r="N118" s="328">
        <f>SUM(N119+N127+N154+N171+N203)</f>
        <v>0</v>
      </c>
      <c r="O118" s="311"/>
      <c r="P118" s="311"/>
      <c r="Q118" s="311"/>
      <c r="R118" s="140"/>
      <c r="T118" s="141"/>
      <c r="U118" s="138"/>
      <c r="V118" s="138"/>
      <c r="W118" s="142" t="e">
        <f>W119+W127+W154+W171+W202</f>
        <v>#REF!</v>
      </c>
      <c r="X118" s="138"/>
      <c r="Y118" s="142" t="e">
        <f>Y119+Y127+Y154+Y171+Y202</f>
        <v>#REF!</v>
      </c>
      <c r="Z118" s="138"/>
      <c r="AA118" s="143" t="e">
        <f>AA119+AA127+AA154+AA171+AA202</f>
        <v>#REF!</v>
      </c>
      <c r="AR118" s="144" t="s">
        <v>88</v>
      </c>
      <c r="AT118" s="145" t="s">
        <v>67</v>
      </c>
      <c r="AU118" s="145" t="s">
        <v>68</v>
      </c>
      <c r="AY118" s="144" t="s">
        <v>119</v>
      </c>
      <c r="BK118" s="146" t="e">
        <f>BK119+BK127+BK154+BK171+BK202</f>
        <v>#REF!</v>
      </c>
    </row>
    <row r="119" spans="2:63" s="9" customFormat="1" ht="19.9" customHeight="1">
      <c r="B119" s="137"/>
      <c r="C119" s="138"/>
      <c r="D119" s="147" t="s">
        <v>214</v>
      </c>
      <c r="E119" s="147"/>
      <c r="F119" s="147"/>
      <c r="G119" s="147"/>
      <c r="H119" s="147"/>
      <c r="I119" s="147"/>
      <c r="J119" s="147"/>
      <c r="K119" s="147"/>
      <c r="L119" s="147"/>
      <c r="M119" s="147"/>
      <c r="N119" s="329">
        <f>SUM(N120:Q126)</f>
        <v>0</v>
      </c>
      <c r="O119" s="330"/>
      <c r="P119" s="330"/>
      <c r="Q119" s="330"/>
      <c r="R119" s="140"/>
      <c r="T119" s="141"/>
      <c r="U119" s="138"/>
      <c r="V119" s="138"/>
      <c r="W119" s="142">
        <f>SUM(W126:W126)</f>
        <v>0</v>
      </c>
      <c r="X119" s="138"/>
      <c r="Y119" s="142">
        <f>SUM(Y126:Y126)</f>
        <v>0</v>
      </c>
      <c r="Z119" s="138"/>
      <c r="AA119" s="143">
        <f>SUM(AA126:AA126)</f>
        <v>0</v>
      </c>
      <c r="AR119" s="144" t="s">
        <v>88</v>
      </c>
      <c r="AT119" s="145" t="s">
        <v>67</v>
      </c>
      <c r="AU119" s="145" t="s">
        <v>74</v>
      </c>
      <c r="AY119" s="144" t="s">
        <v>119</v>
      </c>
      <c r="BK119" s="146">
        <f>SUM(BK126:BK126)</f>
        <v>0</v>
      </c>
    </row>
    <row r="120" spans="2:63" s="9" customFormat="1" ht="30.75" customHeight="1">
      <c r="B120" s="137"/>
      <c r="C120" s="187">
        <v>1</v>
      </c>
      <c r="D120" s="187" t="s">
        <v>124</v>
      </c>
      <c r="E120" s="188" t="s">
        <v>349</v>
      </c>
      <c r="F120" s="302" t="s">
        <v>445</v>
      </c>
      <c r="G120" s="302"/>
      <c r="H120" s="302"/>
      <c r="I120" s="302"/>
      <c r="J120" s="189" t="s">
        <v>126</v>
      </c>
      <c r="K120" s="190">
        <v>75</v>
      </c>
      <c r="L120" s="300"/>
      <c r="M120" s="300"/>
      <c r="N120" s="300">
        <f aca="true" t="shared" si="0" ref="N120:N123">ROUND(L120*K120,2)</f>
        <v>0</v>
      </c>
      <c r="O120" s="301"/>
      <c r="P120" s="301"/>
      <c r="Q120" s="301"/>
      <c r="R120" s="140"/>
      <c r="T120" s="141"/>
      <c r="U120" s="138"/>
      <c r="V120" s="138"/>
      <c r="W120" s="142"/>
      <c r="X120" s="138"/>
      <c r="Y120" s="142"/>
      <c r="Z120" s="138"/>
      <c r="AA120" s="143"/>
      <c r="AR120" s="144"/>
      <c r="AT120" s="145"/>
      <c r="AU120" s="145"/>
      <c r="AY120" s="144"/>
      <c r="BK120" s="146"/>
    </row>
    <row r="121" spans="2:63" s="9" customFormat="1" ht="30.75" customHeight="1">
      <c r="B121" s="137"/>
      <c r="C121" s="187">
        <v>2</v>
      </c>
      <c r="D121" s="187" t="s">
        <v>124</v>
      </c>
      <c r="E121" s="188" t="s">
        <v>314</v>
      </c>
      <c r="F121" s="302" t="s">
        <v>446</v>
      </c>
      <c r="G121" s="302"/>
      <c r="H121" s="302"/>
      <c r="I121" s="302"/>
      <c r="J121" s="189" t="s">
        <v>126</v>
      </c>
      <c r="K121" s="190">
        <v>19</v>
      </c>
      <c r="L121" s="300"/>
      <c r="M121" s="300"/>
      <c r="N121" s="300">
        <f t="shared" si="0"/>
        <v>0</v>
      </c>
      <c r="O121" s="301"/>
      <c r="P121" s="301"/>
      <c r="Q121" s="301"/>
      <c r="R121" s="140"/>
      <c r="T121" s="141"/>
      <c r="U121" s="138"/>
      <c r="V121" s="138"/>
      <c r="W121" s="142"/>
      <c r="X121" s="138"/>
      <c r="Y121" s="142"/>
      <c r="Z121" s="138"/>
      <c r="AA121" s="143"/>
      <c r="AR121" s="144"/>
      <c r="AT121" s="145"/>
      <c r="AU121" s="145"/>
      <c r="AY121" s="144"/>
      <c r="BK121" s="146"/>
    </row>
    <row r="122" spans="2:63" s="9" customFormat="1" ht="30.75" customHeight="1">
      <c r="B122" s="137"/>
      <c r="C122" s="187">
        <v>3</v>
      </c>
      <c r="D122" s="187" t="s">
        <v>124</v>
      </c>
      <c r="E122" s="188" t="s">
        <v>447</v>
      </c>
      <c r="F122" s="302" t="s">
        <v>448</v>
      </c>
      <c r="G122" s="302"/>
      <c r="H122" s="302"/>
      <c r="I122" s="302"/>
      <c r="J122" s="189" t="s">
        <v>126</v>
      </c>
      <c r="K122" s="190">
        <v>48</v>
      </c>
      <c r="L122" s="300"/>
      <c r="M122" s="300"/>
      <c r="N122" s="300">
        <f t="shared" si="0"/>
        <v>0</v>
      </c>
      <c r="O122" s="301"/>
      <c r="P122" s="301"/>
      <c r="Q122" s="301"/>
      <c r="R122" s="140"/>
      <c r="T122" s="141"/>
      <c r="U122" s="138"/>
      <c r="V122" s="138"/>
      <c r="W122" s="142"/>
      <c r="X122" s="138"/>
      <c r="Y122" s="142"/>
      <c r="Z122" s="138"/>
      <c r="AA122" s="143"/>
      <c r="AR122" s="144"/>
      <c r="AT122" s="145"/>
      <c r="AU122" s="145"/>
      <c r="AY122" s="144"/>
      <c r="BK122" s="146"/>
    </row>
    <row r="123" spans="2:63" s="9" customFormat="1" ht="30.75" customHeight="1">
      <c r="B123" s="137"/>
      <c r="C123" s="187">
        <v>4</v>
      </c>
      <c r="D123" s="187" t="s">
        <v>124</v>
      </c>
      <c r="E123" s="188" t="s">
        <v>449</v>
      </c>
      <c r="F123" s="302" t="s">
        <v>450</v>
      </c>
      <c r="G123" s="302"/>
      <c r="H123" s="302"/>
      <c r="I123" s="302"/>
      <c r="J123" s="189" t="s">
        <v>126</v>
      </c>
      <c r="K123" s="190">
        <v>55</v>
      </c>
      <c r="L123" s="300"/>
      <c r="M123" s="300"/>
      <c r="N123" s="300">
        <f t="shared" si="0"/>
        <v>0</v>
      </c>
      <c r="O123" s="301"/>
      <c r="P123" s="301"/>
      <c r="Q123" s="301"/>
      <c r="R123" s="140"/>
      <c r="T123" s="141"/>
      <c r="U123" s="138"/>
      <c r="V123" s="138"/>
      <c r="W123" s="142"/>
      <c r="X123" s="138"/>
      <c r="Y123" s="142"/>
      <c r="Z123" s="138"/>
      <c r="AA123" s="143"/>
      <c r="AR123" s="144"/>
      <c r="AT123" s="145"/>
      <c r="AU123" s="145"/>
      <c r="AY123" s="144"/>
      <c r="BK123" s="146"/>
    </row>
    <row r="124" spans="2:63" s="9" customFormat="1" ht="30.75" customHeight="1">
      <c r="B124" s="137"/>
      <c r="C124" s="187">
        <v>5</v>
      </c>
      <c r="D124" s="187" t="s">
        <v>124</v>
      </c>
      <c r="E124" s="188" t="s">
        <v>451</v>
      </c>
      <c r="F124" s="302" t="s">
        <v>452</v>
      </c>
      <c r="G124" s="302"/>
      <c r="H124" s="302"/>
      <c r="I124" s="302"/>
      <c r="J124" s="189" t="s">
        <v>126</v>
      </c>
      <c r="K124" s="190">
        <v>6</v>
      </c>
      <c r="L124" s="300"/>
      <c r="M124" s="300"/>
      <c r="N124" s="300">
        <f aca="true" t="shared" si="1" ref="N124">ROUND(L124*K124,2)</f>
        <v>0</v>
      </c>
      <c r="O124" s="301"/>
      <c r="P124" s="301"/>
      <c r="Q124" s="301"/>
      <c r="R124" s="140"/>
      <c r="T124" s="141"/>
      <c r="U124" s="138"/>
      <c r="V124" s="138"/>
      <c r="W124" s="142"/>
      <c r="X124" s="138"/>
      <c r="Y124" s="142"/>
      <c r="Z124" s="138"/>
      <c r="AA124" s="143"/>
      <c r="AR124" s="144"/>
      <c r="AT124" s="145"/>
      <c r="AU124" s="145"/>
      <c r="AY124" s="144"/>
      <c r="BK124" s="146"/>
    </row>
    <row r="125" spans="2:63" s="9" customFormat="1" ht="30.75" customHeight="1">
      <c r="B125" s="137"/>
      <c r="C125" s="202">
        <v>6</v>
      </c>
      <c r="D125" s="202" t="s">
        <v>120</v>
      </c>
      <c r="E125" s="203" t="s">
        <v>453</v>
      </c>
      <c r="F125" s="303" t="s">
        <v>454</v>
      </c>
      <c r="G125" s="304"/>
      <c r="H125" s="304"/>
      <c r="I125" s="304"/>
      <c r="J125" s="204" t="s">
        <v>126</v>
      </c>
      <c r="K125" s="252">
        <v>203</v>
      </c>
      <c r="L125" s="301"/>
      <c r="M125" s="301"/>
      <c r="N125" s="301">
        <f>ROUND(L125*K125,2)</f>
        <v>0</v>
      </c>
      <c r="O125" s="301"/>
      <c r="P125" s="301"/>
      <c r="Q125" s="301"/>
      <c r="R125" s="140"/>
      <c r="T125" s="141"/>
      <c r="U125" s="138"/>
      <c r="V125" s="138"/>
      <c r="W125" s="142"/>
      <c r="X125" s="138"/>
      <c r="Y125" s="142"/>
      <c r="Z125" s="138"/>
      <c r="AA125" s="143"/>
      <c r="AR125" s="144"/>
      <c r="AT125" s="145"/>
      <c r="AU125" s="145"/>
      <c r="AY125" s="144"/>
      <c r="BK125" s="146"/>
    </row>
    <row r="126" spans="2:65" s="172" customFormat="1" ht="25.5" customHeight="1">
      <c r="B126" s="174"/>
      <c r="C126" s="177">
        <v>7</v>
      </c>
      <c r="D126" s="177" t="s">
        <v>120</v>
      </c>
      <c r="E126" s="178" t="s">
        <v>215</v>
      </c>
      <c r="F126" s="304" t="s">
        <v>216</v>
      </c>
      <c r="G126" s="304"/>
      <c r="H126" s="304"/>
      <c r="I126" s="304"/>
      <c r="J126" s="179" t="s">
        <v>127</v>
      </c>
      <c r="K126" s="191">
        <f>SUM(N120:Q125)/100</f>
        <v>0</v>
      </c>
      <c r="L126" s="301">
        <v>1.77</v>
      </c>
      <c r="M126" s="301"/>
      <c r="N126" s="301">
        <f aca="true" t="shared" si="2" ref="N126">ROUND(L126*K126,2)</f>
        <v>0</v>
      </c>
      <c r="O126" s="301"/>
      <c r="P126" s="301"/>
      <c r="Q126" s="301"/>
      <c r="R126" s="175"/>
      <c r="T126" s="152"/>
      <c r="U126" s="40"/>
      <c r="V126" s="153"/>
      <c r="W126" s="153"/>
      <c r="X126" s="153"/>
      <c r="Y126" s="153"/>
      <c r="Z126" s="153"/>
      <c r="AA126" s="154"/>
      <c r="AR126" s="173"/>
      <c r="AT126" s="173"/>
      <c r="AU126" s="173"/>
      <c r="AY126" s="173"/>
      <c r="BE126" s="176"/>
      <c r="BF126" s="176"/>
      <c r="BG126" s="176"/>
      <c r="BH126" s="176"/>
      <c r="BI126" s="176"/>
      <c r="BJ126" s="173"/>
      <c r="BK126" s="176"/>
      <c r="BL126" s="173"/>
      <c r="BM126" s="173"/>
    </row>
    <row r="127" spans="2:63" s="9" customFormat="1" ht="29.85" customHeight="1">
      <c r="B127" s="137"/>
      <c r="C127" s="138"/>
      <c r="D127" s="147" t="s">
        <v>217</v>
      </c>
      <c r="E127" s="147"/>
      <c r="F127" s="147"/>
      <c r="G127" s="147"/>
      <c r="H127" s="147"/>
      <c r="I127" s="147"/>
      <c r="J127" s="147"/>
      <c r="K127" s="147"/>
      <c r="L127" s="147"/>
      <c r="M127" s="147"/>
      <c r="N127" s="329">
        <f>SUM(N128:Q153)</f>
        <v>0</v>
      </c>
      <c r="O127" s="330"/>
      <c r="P127" s="330"/>
      <c r="Q127" s="330"/>
      <c r="R127" s="140"/>
      <c r="T127" s="141"/>
      <c r="U127" s="138"/>
      <c r="V127" s="138"/>
      <c r="W127" s="142">
        <f>SUM(W153:W153)</f>
        <v>0</v>
      </c>
      <c r="X127" s="138"/>
      <c r="Y127" s="142">
        <f>SUM(Y153:Y153)</f>
        <v>0</v>
      </c>
      <c r="Z127" s="138"/>
      <c r="AA127" s="143">
        <f>SUM(AA153:AA153)</f>
        <v>0</v>
      </c>
      <c r="AR127" s="144" t="s">
        <v>88</v>
      </c>
      <c r="AT127" s="145" t="s">
        <v>67</v>
      </c>
      <c r="AU127" s="145" t="s">
        <v>74</v>
      </c>
      <c r="AY127" s="144" t="s">
        <v>119</v>
      </c>
      <c r="BK127" s="146">
        <f>SUM(BK153:BK153)</f>
        <v>0</v>
      </c>
    </row>
    <row r="128" spans="2:63" s="9" customFormat="1" ht="29.85" customHeight="1">
      <c r="B128" s="137"/>
      <c r="C128" s="202">
        <v>8</v>
      </c>
      <c r="D128" s="202" t="s">
        <v>120</v>
      </c>
      <c r="E128" s="192" t="s">
        <v>218</v>
      </c>
      <c r="F128" s="303" t="s">
        <v>455</v>
      </c>
      <c r="G128" s="304"/>
      <c r="H128" s="304"/>
      <c r="I128" s="304"/>
      <c r="J128" s="204" t="s">
        <v>126</v>
      </c>
      <c r="K128" s="224">
        <v>136</v>
      </c>
      <c r="L128" s="301"/>
      <c r="M128" s="301"/>
      <c r="N128" s="301">
        <f aca="true" t="shared" si="3" ref="N128">ROUND(L128*K128,2)</f>
        <v>0</v>
      </c>
      <c r="O128" s="301"/>
      <c r="P128" s="301"/>
      <c r="Q128" s="301"/>
      <c r="R128" s="140"/>
      <c r="T128" s="141"/>
      <c r="U128" s="138"/>
      <c r="V128" s="138"/>
      <c r="W128" s="142"/>
      <c r="X128" s="138"/>
      <c r="Y128" s="142"/>
      <c r="Z128" s="138"/>
      <c r="AA128" s="143"/>
      <c r="AR128" s="144"/>
      <c r="AT128" s="145"/>
      <c r="AU128" s="145"/>
      <c r="AY128" s="144"/>
      <c r="BK128" s="146"/>
    </row>
    <row r="129" spans="2:63" s="9" customFormat="1" ht="29.85" customHeight="1">
      <c r="B129" s="137"/>
      <c r="C129" s="202">
        <v>9</v>
      </c>
      <c r="D129" s="202" t="s">
        <v>120</v>
      </c>
      <c r="E129" s="192" t="s">
        <v>219</v>
      </c>
      <c r="F129" s="303" t="s">
        <v>456</v>
      </c>
      <c r="G129" s="304"/>
      <c r="H129" s="304"/>
      <c r="I129" s="304"/>
      <c r="J129" s="204" t="s">
        <v>126</v>
      </c>
      <c r="K129" s="205">
        <v>31</v>
      </c>
      <c r="L129" s="301"/>
      <c r="M129" s="301"/>
      <c r="N129" s="301">
        <f>ROUND(L129*K129,2)</f>
        <v>0</v>
      </c>
      <c r="O129" s="301"/>
      <c r="P129" s="301"/>
      <c r="Q129" s="301"/>
      <c r="R129" s="140"/>
      <c r="T129" s="141"/>
      <c r="U129" s="138"/>
      <c r="V129" s="138"/>
      <c r="W129" s="142"/>
      <c r="X129" s="138"/>
      <c r="Y129" s="142"/>
      <c r="Z129" s="138"/>
      <c r="AA129" s="143"/>
      <c r="AR129" s="144"/>
      <c r="AT129" s="145"/>
      <c r="AU129" s="145"/>
      <c r="AY129" s="144"/>
      <c r="BK129" s="146"/>
    </row>
    <row r="130" spans="2:63" s="9" customFormat="1" ht="29.85" customHeight="1">
      <c r="B130" s="137"/>
      <c r="C130" s="202">
        <v>10</v>
      </c>
      <c r="D130" s="202" t="s">
        <v>120</v>
      </c>
      <c r="E130" s="192" t="s">
        <v>457</v>
      </c>
      <c r="F130" s="303" t="s">
        <v>458</v>
      </c>
      <c r="G130" s="304"/>
      <c r="H130" s="304"/>
      <c r="I130" s="304"/>
      <c r="J130" s="204" t="s">
        <v>126</v>
      </c>
      <c r="K130" s="205">
        <v>57</v>
      </c>
      <c r="L130" s="301"/>
      <c r="M130" s="301"/>
      <c r="N130" s="301">
        <f>ROUND(L130*K130,2)</f>
        <v>0</v>
      </c>
      <c r="O130" s="301"/>
      <c r="P130" s="301"/>
      <c r="Q130" s="301"/>
      <c r="R130" s="140"/>
      <c r="T130" s="141"/>
      <c r="U130" s="138"/>
      <c r="V130" s="138"/>
      <c r="W130" s="142"/>
      <c r="X130" s="138"/>
      <c r="Y130" s="142"/>
      <c r="Z130" s="138"/>
      <c r="AA130" s="143"/>
      <c r="AR130" s="144"/>
      <c r="AT130" s="145"/>
      <c r="AU130" s="145"/>
      <c r="AY130" s="144"/>
      <c r="BK130" s="146"/>
    </row>
    <row r="131" spans="2:63" s="9" customFormat="1" ht="29.85" customHeight="1">
      <c r="B131" s="137"/>
      <c r="C131" s="202">
        <v>11</v>
      </c>
      <c r="D131" s="202" t="s">
        <v>120</v>
      </c>
      <c r="E131" s="192" t="s">
        <v>459</v>
      </c>
      <c r="F131" s="303" t="s">
        <v>460</v>
      </c>
      <c r="G131" s="304"/>
      <c r="H131" s="304"/>
      <c r="I131" s="304"/>
      <c r="J131" s="204" t="s">
        <v>126</v>
      </c>
      <c r="K131" s="205">
        <v>96</v>
      </c>
      <c r="L131" s="301"/>
      <c r="M131" s="301"/>
      <c r="N131" s="301">
        <f aca="true" t="shared" si="4" ref="N131">ROUND(L131*K131,2)</f>
        <v>0</v>
      </c>
      <c r="O131" s="301"/>
      <c r="P131" s="301"/>
      <c r="Q131" s="301"/>
      <c r="R131" s="140"/>
      <c r="T131" s="141"/>
      <c r="U131" s="138"/>
      <c r="V131" s="138"/>
      <c r="W131" s="142"/>
      <c r="X131" s="138"/>
      <c r="Y131" s="142"/>
      <c r="Z131" s="138"/>
      <c r="AA131" s="143"/>
      <c r="AR131" s="144"/>
      <c r="AT131" s="145"/>
      <c r="AU131" s="145"/>
      <c r="AY131" s="144"/>
      <c r="BK131" s="146"/>
    </row>
    <row r="132" spans="2:63" s="9" customFormat="1" ht="29.85" customHeight="1">
      <c r="B132" s="137"/>
      <c r="C132" s="202">
        <v>12</v>
      </c>
      <c r="D132" s="202" t="s">
        <v>120</v>
      </c>
      <c r="E132" s="192" t="s">
        <v>461</v>
      </c>
      <c r="F132" s="303" t="s">
        <v>462</v>
      </c>
      <c r="G132" s="304"/>
      <c r="H132" s="304"/>
      <c r="I132" s="304"/>
      <c r="J132" s="204" t="s">
        <v>126</v>
      </c>
      <c r="K132" s="205">
        <v>19</v>
      </c>
      <c r="L132" s="301"/>
      <c r="M132" s="301"/>
      <c r="N132" s="301">
        <f aca="true" t="shared" si="5" ref="N132:N133">ROUND(L132*K132,2)</f>
        <v>0</v>
      </c>
      <c r="O132" s="301"/>
      <c r="P132" s="301"/>
      <c r="Q132" s="301"/>
      <c r="R132" s="140"/>
      <c r="T132" s="141"/>
      <c r="U132" s="138"/>
      <c r="V132" s="138"/>
      <c r="W132" s="142"/>
      <c r="X132" s="138"/>
      <c r="Y132" s="142"/>
      <c r="Z132" s="138"/>
      <c r="AA132" s="143"/>
      <c r="AR132" s="144"/>
      <c r="AT132" s="145"/>
      <c r="AU132" s="145"/>
      <c r="AY132" s="144"/>
      <c r="BK132" s="146"/>
    </row>
    <row r="133" spans="2:63" s="9" customFormat="1" ht="29.85" customHeight="1">
      <c r="B133" s="137"/>
      <c r="C133" s="240">
        <v>13</v>
      </c>
      <c r="D133" s="240" t="s">
        <v>120</v>
      </c>
      <c r="E133" s="241" t="s">
        <v>463</v>
      </c>
      <c r="F133" s="345" t="s">
        <v>464</v>
      </c>
      <c r="G133" s="346"/>
      <c r="H133" s="346"/>
      <c r="I133" s="346"/>
      <c r="J133" s="242" t="s">
        <v>126</v>
      </c>
      <c r="K133" s="205">
        <v>47</v>
      </c>
      <c r="L133" s="301"/>
      <c r="M133" s="301"/>
      <c r="N133" s="301">
        <f t="shared" si="5"/>
        <v>0</v>
      </c>
      <c r="O133" s="301"/>
      <c r="P133" s="301"/>
      <c r="Q133" s="301"/>
      <c r="R133" s="140"/>
      <c r="T133" s="141"/>
      <c r="U133" s="138"/>
      <c r="V133" s="138"/>
      <c r="W133" s="142"/>
      <c r="X133" s="138"/>
      <c r="Y133" s="142"/>
      <c r="Z133" s="138"/>
      <c r="AA133" s="143"/>
      <c r="AR133" s="144"/>
      <c r="AT133" s="145"/>
      <c r="AU133" s="145"/>
      <c r="AY133" s="144"/>
      <c r="BK133" s="146"/>
    </row>
    <row r="134" spans="2:63" s="9" customFormat="1" ht="22.5" customHeight="1">
      <c r="B134" s="137"/>
      <c r="C134" s="240">
        <v>14</v>
      </c>
      <c r="D134" s="240" t="s">
        <v>120</v>
      </c>
      <c r="E134" s="241" t="s">
        <v>642</v>
      </c>
      <c r="F134" s="345" t="s">
        <v>643</v>
      </c>
      <c r="G134" s="346"/>
      <c r="H134" s="346"/>
      <c r="I134" s="346"/>
      <c r="J134" s="263" t="s">
        <v>227</v>
      </c>
      <c r="K134" s="205">
        <v>78</v>
      </c>
      <c r="L134" s="301"/>
      <c r="M134" s="301"/>
      <c r="N134" s="301">
        <f aca="true" t="shared" si="6" ref="N134">ROUND(L134*K134,2)</f>
        <v>0</v>
      </c>
      <c r="O134" s="301"/>
      <c r="P134" s="301"/>
      <c r="Q134" s="301"/>
      <c r="R134" s="140"/>
      <c r="T134" s="141"/>
      <c r="U134" s="138"/>
      <c r="V134" s="138"/>
      <c r="W134" s="142"/>
      <c r="X134" s="138"/>
      <c r="Y134" s="142"/>
      <c r="Z134" s="138"/>
      <c r="AA134" s="143"/>
      <c r="AR134" s="144"/>
      <c r="AT134" s="145"/>
      <c r="AU134" s="145"/>
      <c r="AY134" s="144"/>
      <c r="BK134" s="146"/>
    </row>
    <row r="135" spans="2:63" s="9" customFormat="1" ht="24.75" customHeight="1">
      <c r="B135" s="137"/>
      <c r="C135" s="240">
        <v>15</v>
      </c>
      <c r="D135" s="240" t="s">
        <v>120</v>
      </c>
      <c r="E135" s="241" t="s">
        <v>644</v>
      </c>
      <c r="F135" s="345" t="s">
        <v>645</v>
      </c>
      <c r="G135" s="346"/>
      <c r="H135" s="346"/>
      <c r="I135" s="346"/>
      <c r="J135" s="263" t="s">
        <v>227</v>
      </c>
      <c r="K135" s="205">
        <v>25</v>
      </c>
      <c r="L135" s="301"/>
      <c r="M135" s="301"/>
      <c r="N135" s="301">
        <f aca="true" t="shared" si="7" ref="N135">ROUND(L135*K135,2)</f>
        <v>0</v>
      </c>
      <c r="O135" s="301"/>
      <c r="P135" s="301"/>
      <c r="Q135" s="301"/>
      <c r="R135" s="140"/>
      <c r="T135" s="141"/>
      <c r="U135" s="138"/>
      <c r="V135" s="138"/>
      <c r="W135" s="142"/>
      <c r="X135" s="138"/>
      <c r="Y135" s="142"/>
      <c r="Z135" s="138"/>
      <c r="AA135" s="143"/>
      <c r="AR135" s="144"/>
      <c r="AT135" s="145"/>
      <c r="AU135" s="145"/>
      <c r="AY135" s="144"/>
      <c r="BK135" s="146"/>
    </row>
    <row r="136" spans="2:63" s="9" customFormat="1" ht="22.5" customHeight="1">
      <c r="B136" s="137"/>
      <c r="C136" s="240">
        <v>16</v>
      </c>
      <c r="D136" s="240" t="s">
        <v>120</v>
      </c>
      <c r="E136" s="241" t="s">
        <v>646</v>
      </c>
      <c r="F136" s="345" t="s">
        <v>647</v>
      </c>
      <c r="G136" s="346"/>
      <c r="H136" s="346"/>
      <c r="I136" s="346"/>
      <c r="J136" s="263" t="s">
        <v>227</v>
      </c>
      <c r="K136" s="205">
        <v>30</v>
      </c>
      <c r="L136" s="301"/>
      <c r="M136" s="301"/>
      <c r="N136" s="301">
        <f aca="true" t="shared" si="8" ref="N136">ROUND(L136*K136,2)</f>
        <v>0</v>
      </c>
      <c r="O136" s="301"/>
      <c r="P136" s="301"/>
      <c r="Q136" s="301"/>
      <c r="R136" s="140"/>
      <c r="T136" s="141"/>
      <c r="U136" s="138"/>
      <c r="V136" s="138"/>
      <c r="W136" s="142"/>
      <c r="X136" s="138"/>
      <c r="Y136" s="142"/>
      <c r="Z136" s="138"/>
      <c r="AA136" s="143"/>
      <c r="AR136" s="144"/>
      <c r="AT136" s="145"/>
      <c r="AU136" s="145"/>
      <c r="AY136" s="144"/>
      <c r="BK136" s="146"/>
    </row>
    <row r="137" spans="2:63" s="9" customFormat="1" ht="24" customHeight="1">
      <c r="B137" s="137"/>
      <c r="C137" s="240">
        <v>17</v>
      </c>
      <c r="D137" s="240" t="s">
        <v>120</v>
      </c>
      <c r="E137" s="241" t="s">
        <v>648</v>
      </c>
      <c r="F137" s="345" t="s">
        <v>649</v>
      </c>
      <c r="G137" s="346"/>
      <c r="H137" s="346"/>
      <c r="I137" s="346"/>
      <c r="J137" s="263" t="s">
        <v>227</v>
      </c>
      <c r="K137" s="205">
        <v>41</v>
      </c>
      <c r="L137" s="301"/>
      <c r="M137" s="301"/>
      <c r="N137" s="301">
        <f aca="true" t="shared" si="9" ref="N137">ROUND(L137*K137,2)</f>
        <v>0</v>
      </c>
      <c r="O137" s="301"/>
      <c r="P137" s="301"/>
      <c r="Q137" s="301"/>
      <c r="R137" s="140"/>
      <c r="T137" s="141"/>
      <c r="U137" s="138"/>
      <c r="V137" s="138"/>
      <c r="W137" s="142"/>
      <c r="X137" s="138"/>
      <c r="Y137" s="142"/>
      <c r="Z137" s="138"/>
      <c r="AA137" s="143"/>
      <c r="AR137" s="144"/>
      <c r="AT137" s="145"/>
      <c r="AU137" s="145"/>
      <c r="AY137" s="144"/>
      <c r="BK137" s="146"/>
    </row>
    <row r="138" spans="2:63" s="9" customFormat="1" ht="24" customHeight="1">
      <c r="B138" s="137"/>
      <c r="C138" s="240">
        <v>18</v>
      </c>
      <c r="D138" s="240" t="s">
        <v>120</v>
      </c>
      <c r="E138" s="241" t="s">
        <v>650</v>
      </c>
      <c r="F138" s="345" t="s">
        <v>651</v>
      </c>
      <c r="G138" s="346"/>
      <c r="H138" s="346"/>
      <c r="I138" s="346"/>
      <c r="J138" s="263" t="s">
        <v>227</v>
      </c>
      <c r="K138" s="205">
        <v>4</v>
      </c>
      <c r="L138" s="301"/>
      <c r="M138" s="301"/>
      <c r="N138" s="301">
        <f aca="true" t="shared" si="10" ref="N138:N139">ROUND(L138*K138,2)</f>
        <v>0</v>
      </c>
      <c r="O138" s="301"/>
      <c r="P138" s="301"/>
      <c r="Q138" s="301"/>
      <c r="R138" s="140"/>
      <c r="T138" s="141"/>
      <c r="U138" s="138"/>
      <c r="V138" s="138"/>
      <c r="W138" s="142"/>
      <c r="X138" s="138"/>
      <c r="Y138" s="142"/>
      <c r="Z138" s="138"/>
      <c r="AA138" s="143"/>
      <c r="AR138" s="144"/>
      <c r="AT138" s="145"/>
      <c r="AU138" s="145"/>
      <c r="AY138" s="144"/>
      <c r="BK138" s="146"/>
    </row>
    <row r="139" spans="2:63" s="9" customFormat="1" ht="23.25" customHeight="1">
      <c r="B139" s="137"/>
      <c r="C139" s="240">
        <v>19</v>
      </c>
      <c r="D139" s="240" t="s">
        <v>120</v>
      </c>
      <c r="E139" s="241" t="s">
        <v>658</v>
      </c>
      <c r="F139" s="345" t="s">
        <v>655</v>
      </c>
      <c r="G139" s="346"/>
      <c r="H139" s="346"/>
      <c r="I139" s="346"/>
      <c r="J139" s="263" t="s">
        <v>227</v>
      </c>
      <c r="K139" s="205">
        <v>30</v>
      </c>
      <c r="L139" s="301"/>
      <c r="M139" s="301"/>
      <c r="N139" s="301">
        <f t="shared" si="10"/>
        <v>0</v>
      </c>
      <c r="O139" s="301"/>
      <c r="P139" s="301"/>
      <c r="Q139" s="301"/>
      <c r="R139" s="140"/>
      <c r="T139" s="141"/>
      <c r="U139" s="138"/>
      <c r="V139" s="138"/>
      <c r="W139" s="142"/>
      <c r="X139" s="138"/>
      <c r="Y139" s="142"/>
      <c r="Z139" s="138"/>
      <c r="AA139" s="143"/>
      <c r="AR139" s="144"/>
      <c r="AT139" s="145"/>
      <c r="AU139" s="145"/>
      <c r="AY139" s="144"/>
      <c r="BK139" s="146"/>
    </row>
    <row r="140" spans="2:63" s="9" customFormat="1" ht="23.25" customHeight="1">
      <c r="B140" s="137"/>
      <c r="C140" s="240">
        <v>20</v>
      </c>
      <c r="D140" s="240" t="s">
        <v>120</v>
      </c>
      <c r="E140" s="241" t="s">
        <v>656</v>
      </c>
      <c r="F140" s="345" t="s">
        <v>657</v>
      </c>
      <c r="G140" s="346"/>
      <c r="H140" s="346"/>
      <c r="I140" s="346"/>
      <c r="J140" s="263" t="s">
        <v>227</v>
      </c>
      <c r="K140" s="205">
        <v>12</v>
      </c>
      <c r="L140" s="301"/>
      <c r="M140" s="301"/>
      <c r="N140" s="301">
        <f aca="true" t="shared" si="11" ref="N140">ROUND(L140*K140,2)</f>
        <v>0</v>
      </c>
      <c r="O140" s="301"/>
      <c r="P140" s="301"/>
      <c r="Q140" s="301"/>
      <c r="R140" s="140"/>
      <c r="T140" s="141"/>
      <c r="U140" s="138"/>
      <c r="V140" s="138"/>
      <c r="W140" s="142"/>
      <c r="X140" s="138"/>
      <c r="Y140" s="142"/>
      <c r="Z140" s="138"/>
      <c r="AA140" s="143"/>
      <c r="AR140" s="144"/>
      <c r="AT140" s="145"/>
      <c r="AU140" s="145"/>
      <c r="AY140" s="144"/>
      <c r="BK140" s="146"/>
    </row>
    <row r="141" spans="2:63" s="9" customFormat="1" ht="24" customHeight="1">
      <c r="B141" s="137"/>
      <c r="C141" s="240">
        <v>21</v>
      </c>
      <c r="D141" s="240" t="s">
        <v>120</v>
      </c>
      <c r="E141" s="241" t="s">
        <v>654</v>
      </c>
      <c r="F141" s="345" t="s">
        <v>660</v>
      </c>
      <c r="G141" s="346"/>
      <c r="H141" s="346"/>
      <c r="I141" s="346"/>
      <c r="J141" s="263" t="s">
        <v>227</v>
      </c>
      <c r="K141" s="205">
        <v>2</v>
      </c>
      <c r="L141" s="301"/>
      <c r="M141" s="301"/>
      <c r="N141" s="301">
        <f aca="true" t="shared" si="12" ref="N141">ROUND(L141*K141,2)</f>
        <v>0</v>
      </c>
      <c r="O141" s="301"/>
      <c r="P141" s="301"/>
      <c r="Q141" s="301"/>
      <c r="R141" s="140"/>
      <c r="T141" s="141"/>
      <c r="U141" s="138"/>
      <c r="V141" s="138"/>
      <c r="W141" s="142"/>
      <c r="X141" s="138"/>
      <c r="Y141" s="142"/>
      <c r="Z141" s="138"/>
      <c r="AA141" s="143"/>
      <c r="AR141" s="144"/>
      <c r="AT141" s="145"/>
      <c r="AU141" s="145"/>
      <c r="AY141" s="144"/>
      <c r="BK141" s="146"/>
    </row>
    <row r="142" spans="2:63" s="9" customFormat="1" ht="25.5" customHeight="1">
      <c r="B142" s="137"/>
      <c r="C142" s="240">
        <v>22</v>
      </c>
      <c r="D142" s="240" t="s">
        <v>120</v>
      </c>
      <c r="E142" s="241" t="s">
        <v>659</v>
      </c>
      <c r="F142" s="345" t="s">
        <v>661</v>
      </c>
      <c r="G142" s="346"/>
      <c r="H142" s="346"/>
      <c r="I142" s="346"/>
      <c r="J142" s="263" t="s">
        <v>227</v>
      </c>
      <c r="K142" s="205">
        <v>2</v>
      </c>
      <c r="L142" s="301"/>
      <c r="M142" s="301"/>
      <c r="N142" s="301">
        <f aca="true" t="shared" si="13" ref="N142">ROUND(L142*K142,2)</f>
        <v>0</v>
      </c>
      <c r="O142" s="301"/>
      <c r="P142" s="301"/>
      <c r="Q142" s="301"/>
      <c r="R142" s="140"/>
      <c r="T142" s="141"/>
      <c r="U142" s="138"/>
      <c r="V142" s="138"/>
      <c r="W142" s="142"/>
      <c r="X142" s="138"/>
      <c r="Y142" s="142"/>
      <c r="Z142" s="138"/>
      <c r="AA142" s="143"/>
      <c r="AR142" s="144"/>
      <c r="AT142" s="145"/>
      <c r="AU142" s="145"/>
      <c r="AY142" s="144"/>
      <c r="BK142" s="146"/>
    </row>
    <row r="143" spans="2:63" s="9" customFormat="1" ht="21.75" customHeight="1">
      <c r="B143" s="137"/>
      <c r="C143" s="240">
        <v>23</v>
      </c>
      <c r="D143" s="240" t="s">
        <v>120</v>
      </c>
      <c r="E143" s="241" t="s">
        <v>652</v>
      </c>
      <c r="F143" s="345" t="s">
        <v>653</v>
      </c>
      <c r="G143" s="346"/>
      <c r="H143" s="346"/>
      <c r="I143" s="346"/>
      <c r="J143" s="263" t="s">
        <v>227</v>
      </c>
      <c r="K143" s="205">
        <v>2</v>
      </c>
      <c r="L143" s="301"/>
      <c r="M143" s="301"/>
      <c r="N143" s="301">
        <f aca="true" t="shared" si="14" ref="N143">ROUND(L143*K143,2)</f>
        <v>0</v>
      </c>
      <c r="O143" s="301"/>
      <c r="P143" s="301"/>
      <c r="Q143" s="301"/>
      <c r="R143" s="140"/>
      <c r="T143" s="141"/>
      <c r="U143" s="138"/>
      <c r="V143" s="138"/>
      <c r="W143" s="142"/>
      <c r="X143" s="138"/>
      <c r="Y143" s="142"/>
      <c r="Z143" s="138"/>
      <c r="AA143" s="143"/>
      <c r="AR143" s="144"/>
      <c r="AT143" s="145"/>
      <c r="AU143" s="145"/>
      <c r="AY143" s="144"/>
      <c r="BK143" s="146"/>
    </row>
    <row r="144" spans="2:63" s="9" customFormat="1" ht="29.85" customHeight="1">
      <c r="B144" s="137"/>
      <c r="C144" s="240">
        <v>24</v>
      </c>
      <c r="D144" s="240" t="s">
        <v>120</v>
      </c>
      <c r="E144" s="241" t="s">
        <v>662</v>
      </c>
      <c r="F144" s="345" t="s">
        <v>663</v>
      </c>
      <c r="G144" s="346"/>
      <c r="H144" s="346"/>
      <c r="I144" s="346"/>
      <c r="J144" s="263" t="s">
        <v>227</v>
      </c>
      <c r="K144" s="205">
        <v>8</v>
      </c>
      <c r="L144" s="301"/>
      <c r="M144" s="301"/>
      <c r="N144" s="301">
        <f aca="true" t="shared" si="15" ref="N144:N145">ROUND(L144*K144,2)</f>
        <v>0</v>
      </c>
      <c r="O144" s="301"/>
      <c r="P144" s="301"/>
      <c r="Q144" s="301"/>
      <c r="R144" s="140"/>
      <c r="T144" s="141"/>
      <c r="U144" s="138"/>
      <c r="V144" s="138"/>
      <c r="W144" s="142"/>
      <c r="X144" s="138"/>
      <c r="Y144" s="142"/>
      <c r="Z144" s="138"/>
      <c r="AA144" s="143"/>
      <c r="AR144" s="144"/>
      <c r="AT144" s="145"/>
      <c r="AU144" s="145"/>
      <c r="AY144" s="144"/>
      <c r="BK144" s="146"/>
    </row>
    <row r="145" spans="2:63" s="9" customFormat="1" ht="29.85" customHeight="1">
      <c r="B145" s="137"/>
      <c r="C145" s="240">
        <v>25</v>
      </c>
      <c r="D145" s="240" t="s">
        <v>120</v>
      </c>
      <c r="E145" s="241" t="s">
        <v>670</v>
      </c>
      <c r="F145" s="345" t="s">
        <v>671</v>
      </c>
      <c r="G145" s="346"/>
      <c r="H145" s="346"/>
      <c r="I145" s="346"/>
      <c r="J145" s="263" t="s">
        <v>227</v>
      </c>
      <c r="K145" s="205">
        <v>3</v>
      </c>
      <c r="L145" s="301"/>
      <c r="M145" s="301"/>
      <c r="N145" s="301">
        <f t="shared" si="15"/>
        <v>0</v>
      </c>
      <c r="O145" s="301"/>
      <c r="P145" s="301"/>
      <c r="Q145" s="301"/>
      <c r="R145" s="140"/>
      <c r="T145" s="141"/>
      <c r="U145" s="138"/>
      <c r="V145" s="138"/>
      <c r="W145" s="142"/>
      <c r="X145" s="138"/>
      <c r="Y145" s="142"/>
      <c r="Z145" s="138"/>
      <c r="AA145" s="143"/>
      <c r="AR145" s="144"/>
      <c r="AT145" s="145"/>
      <c r="AU145" s="145"/>
      <c r="AY145" s="144"/>
      <c r="BK145" s="146"/>
    </row>
    <row r="146" spans="2:63" s="9" customFormat="1" ht="26.25" customHeight="1">
      <c r="B146" s="137"/>
      <c r="C146" s="240">
        <v>26</v>
      </c>
      <c r="D146" s="240" t="s">
        <v>120</v>
      </c>
      <c r="E146" s="241" t="s">
        <v>664</v>
      </c>
      <c r="F146" s="345" t="s">
        <v>665</v>
      </c>
      <c r="G146" s="346"/>
      <c r="H146" s="346"/>
      <c r="I146" s="346"/>
      <c r="J146" s="263" t="s">
        <v>227</v>
      </c>
      <c r="K146" s="205">
        <v>3</v>
      </c>
      <c r="L146" s="301"/>
      <c r="M146" s="301"/>
      <c r="N146" s="301">
        <f aca="true" t="shared" si="16" ref="N146">ROUND(L146*K146,2)</f>
        <v>0</v>
      </c>
      <c r="O146" s="301"/>
      <c r="P146" s="301"/>
      <c r="Q146" s="301"/>
      <c r="R146" s="140"/>
      <c r="T146" s="141"/>
      <c r="U146" s="138"/>
      <c r="V146" s="138"/>
      <c r="W146" s="142"/>
      <c r="X146" s="138"/>
      <c r="Y146" s="142"/>
      <c r="Z146" s="138"/>
      <c r="AA146" s="143"/>
      <c r="AR146" s="144"/>
      <c r="AT146" s="145"/>
      <c r="AU146" s="145"/>
      <c r="AY146" s="144"/>
      <c r="BK146" s="146"/>
    </row>
    <row r="147" spans="2:63" s="9" customFormat="1" ht="27" customHeight="1">
      <c r="B147" s="137"/>
      <c r="C147" s="240">
        <v>27</v>
      </c>
      <c r="D147" s="240" t="s">
        <v>120</v>
      </c>
      <c r="E147" s="241" t="s">
        <v>666</v>
      </c>
      <c r="F147" s="345" t="s">
        <v>669</v>
      </c>
      <c r="G147" s="346"/>
      <c r="H147" s="346"/>
      <c r="I147" s="346"/>
      <c r="J147" s="263" t="s">
        <v>227</v>
      </c>
      <c r="K147" s="205">
        <v>3</v>
      </c>
      <c r="L147" s="301"/>
      <c r="M147" s="301"/>
      <c r="N147" s="301">
        <f aca="true" t="shared" si="17" ref="N147">ROUND(L147*K147,2)</f>
        <v>0</v>
      </c>
      <c r="O147" s="301"/>
      <c r="P147" s="301"/>
      <c r="Q147" s="301"/>
      <c r="R147" s="140"/>
      <c r="T147" s="141"/>
      <c r="U147" s="138"/>
      <c r="V147" s="138"/>
      <c r="W147" s="142"/>
      <c r="X147" s="138"/>
      <c r="Y147" s="142"/>
      <c r="Z147" s="138"/>
      <c r="AA147" s="143"/>
      <c r="AR147" s="144"/>
      <c r="AT147" s="145"/>
      <c r="AU147" s="145"/>
      <c r="AY147" s="144"/>
      <c r="BK147" s="146"/>
    </row>
    <row r="148" spans="2:63" s="9" customFormat="1" ht="26.25" customHeight="1">
      <c r="B148" s="137"/>
      <c r="C148" s="240">
        <v>28</v>
      </c>
      <c r="D148" s="240" t="s">
        <v>120</v>
      </c>
      <c r="E148" s="241" t="s">
        <v>668</v>
      </c>
      <c r="F148" s="345" t="s">
        <v>667</v>
      </c>
      <c r="G148" s="346"/>
      <c r="H148" s="346"/>
      <c r="I148" s="346"/>
      <c r="J148" s="263" t="s">
        <v>227</v>
      </c>
      <c r="K148" s="205">
        <v>3</v>
      </c>
      <c r="L148" s="301"/>
      <c r="M148" s="301"/>
      <c r="N148" s="301">
        <f aca="true" t="shared" si="18" ref="N148">ROUND(L148*K148,2)</f>
        <v>0</v>
      </c>
      <c r="O148" s="301"/>
      <c r="P148" s="301"/>
      <c r="Q148" s="301"/>
      <c r="R148" s="140"/>
      <c r="T148" s="141"/>
      <c r="U148" s="138"/>
      <c r="V148" s="138"/>
      <c r="W148" s="142"/>
      <c r="X148" s="138"/>
      <c r="Y148" s="142"/>
      <c r="Z148" s="138"/>
      <c r="AA148" s="143"/>
      <c r="AR148" s="144"/>
      <c r="AT148" s="145"/>
      <c r="AU148" s="145"/>
      <c r="AY148" s="144"/>
      <c r="BK148" s="146"/>
    </row>
    <row r="149" spans="2:63" s="9" customFormat="1" ht="29.85" customHeight="1">
      <c r="B149" s="137"/>
      <c r="C149" s="202">
        <v>29</v>
      </c>
      <c r="D149" s="202" t="s">
        <v>120</v>
      </c>
      <c r="E149" s="192" t="s">
        <v>315</v>
      </c>
      <c r="F149" s="303" t="s">
        <v>466</v>
      </c>
      <c r="G149" s="304"/>
      <c r="H149" s="304"/>
      <c r="I149" s="304"/>
      <c r="J149" s="204" t="s">
        <v>126</v>
      </c>
      <c r="K149" s="205">
        <v>47</v>
      </c>
      <c r="L149" s="301"/>
      <c r="M149" s="301"/>
      <c r="N149" s="301">
        <f>ROUND(L149*K149,2)</f>
        <v>0</v>
      </c>
      <c r="O149" s="301"/>
      <c r="P149" s="301"/>
      <c r="Q149" s="301"/>
      <c r="R149" s="140"/>
      <c r="T149" s="141"/>
      <c r="U149" s="138"/>
      <c r="V149" s="138"/>
      <c r="W149" s="142"/>
      <c r="X149" s="138"/>
      <c r="Y149" s="142"/>
      <c r="Z149" s="138"/>
      <c r="AA149" s="143"/>
      <c r="AR149" s="144"/>
      <c r="AT149" s="145"/>
      <c r="AU149" s="145"/>
      <c r="AY149" s="144"/>
      <c r="BK149" s="146"/>
    </row>
    <row r="150" spans="2:63" s="9" customFormat="1" ht="29.85" customHeight="1">
      <c r="B150" s="137"/>
      <c r="C150" s="202">
        <v>30</v>
      </c>
      <c r="D150" s="202" t="s">
        <v>120</v>
      </c>
      <c r="E150" s="192" t="s">
        <v>465</v>
      </c>
      <c r="F150" s="303" t="s">
        <v>467</v>
      </c>
      <c r="G150" s="304"/>
      <c r="H150" s="304"/>
      <c r="I150" s="304"/>
      <c r="J150" s="204" t="s">
        <v>126</v>
      </c>
      <c r="K150" s="205">
        <v>320</v>
      </c>
      <c r="L150" s="301"/>
      <c r="M150" s="301"/>
      <c r="N150" s="301">
        <f>ROUND(L150*K150,2)</f>
        <v>0</v>
      </c>
      <c r="O150" s="301"/>
      <c r="P150" s="301"/>
      <c r="Q150" s="301"/>
      <c r="R150" s="140"/>
      <c r="T150" s="141"/>
      <c r="U150" s="138"/>
      <c r="V150" s="138"/>
      <c r="W150" s="142"/>
      <c r="X150" s="138"/>
      <c r="Y150" s="142"/>
      <c r="Z150" s="138"/>
      <c r="AA150" s="143"/>
      <c r="AR150" s="144"/>
      <c r="AT150" s="145"/>
      <c r="AU150" s="145"/>
      <c r="AY150" s="144"/>
      <c r="BK150" s="146"/>
    </row>
    <row r="151" spans="2:63" s="9" customFormat="1" ht="29.85" customHeight="1">
      <c r="B151" s="137"/>
      <c r="C151" s="202">
        <v>31</v>
      </c>
      <c r="D151" s="202" t="s">
        <v>120</v>
      </c>
      <c r="E151" s="192" t="s">
        <v>468</v>
      </c>
      <c r="F151" s="303" t="s">
        <v>469</v>
      </c>
      <c r="G151" s="304"/>
      <c r="H151" s="304"/>
      <c r="I151" s="304"/>
      <c r="J151" s="204" t="s">
        <v>126</v>
      </c>
      <c r="K151" s="205">
        <v>19</v>
      </c>
      <c r="L151" s="301"/>
      <c r="M151" s="301"/>
      <c r="N151" s="301">
        <f>ROUND(L151*K151,2)</f>
        <v>0</v>
      </c>
      <c r="O151" s="301"/>
      <c r="P151" s="301"/>
      <c r="Q151" s="301"/>
      <c r="R151" s="140"/>
      <c r="T151" s="141"/>
      <c r="U151" s="138"/>
      <c r="V151" s="138"/>
      <c r="W151" s="142"/>
      <c r="X151" s="138"/>
      <c r="Y151" s="142"/>
      <c r="Z151" s="138"/>
      <c r="AA151" s="143"/>
      <c r="AR151" s="144"/>
      <c r="AT151" s="145"/>
      <c r="AU151" s="145"/>
      <c r="AY151" s="144"/>
      <c r="BK151" s="146"/>
    </row>
    <row r="152" spans="2:63" s="9" customFormat="1" ht="29.85" customHeight="1">
      <c r="B152" s="137"/>
      <c r="C152" s="202">
        <v>32</v>
      </c>
      <c r="D152" s="202" t="s">
        <v>120</v>
      </c>
      <c r="E152" s="203" t="s">
        <v>220</v>
      </c>
      <c r="F152" s="304" t="s">
        <v>221</v>
      </c>
      <c r="G152" s="304"/>
      <c r="H152" s="304"/>
      <c r="I152" s="304"/>
      <c r="J152" s="204" t="s">
        <v>126</v>
      </c>
      <c r="K152" s="205">
        <v>386</v>
      </c>
      <c r="L152" s="301"/>
      <c r="M152" s="301"/>
      <c r="N152" s="301">
        <f>ROUND(L152*K152,2)</f>
        <v>0</v>
      </c>
      <c r="O152" s="301"/>
      <c r="P152" s="301"/>
      <c r="Q152" s="301"/>
      <c r="R152" s="140"/>
      <c r="T152" s="141"/>
      <c r="U152" s="138"/>
      <c r="V152" s="138"/>
      <c r="W152" s="142"/>
      <c r="X152" s="138"/>
      <c r="Y152" s="142"/>
      <c r="Z152" s="138"/>
      <c r="AA152" s="143"/>
      <c r="AR152" s="144"/>
      <c r="AT152" s="145"/>
      <c r="AU152" s="145"/>
      <c r="AY152" s="144"/>
      <c r="BK152" s="146"/>
    </row>
    <row r="153" spans="2:65" s="1" customFormat="1" ht="25.5" customHeight="1">
      <c r="B153" s="119"/>
      <c r="C153" s="180">
        <v>33</v>
      </c>
      <c r="D153" s="180" t="s">
        <v>120</v>
      </c>
      <c r="E153" s="181" t="s">
        <v>222</v>
      </c>
      <c r="F153" s="304" t="s">
        <v>223</v>
      </c>
      <c r="G153" s="304"/>
      <c r="H153" s="304"/>
      <c r="I153" s="304"/>
      <c r="J153" s="182" t="s">
        <v>127</v>
      </c>
      <c r="K153" s="205">
        <f>SUM(N128:Q152)/100</f>
        <v>0</v>
      </c>
      <c r="L153" s="334">
        <v>1.02</v>
      </c>
      <c r="M153" s="335"/>
      <c r="N153" s="301">
        <f aca="true" t="shared" si="19" ref="N153">ROUND(L153*K153,2)</f>
        <v>0</v>
      </c>
      <c r="O153" s="301"/>
      <c r="P153" s="301"/>
      <c r="Q153" s="301"/>
      <c r="R153" s="122"/>
      <c r="T153" s="152" t="s">
        <v>5</v>
      </c>
      <c r="U153" s="40" t="s">
        <v>33</v>
      </c>
      <c r="V153" s="153">
        <v>0</v>
      </c>
      <c r="W153" s="153">
        <f aca="true" t="shared" si="20" ref="W153">V153*K153</f>
        <v>0</v>
      </c>
      <c r="X153" s="153">
        <v>0</v>
      </c>
      <c r="Y153" s="153">
        <f aca="true" t="shared" si="21" ref="Y153">X153*K153</f>
        <v>0</v>
      </c>
      <c r="Z153" s="153">
        <v>0</v>
      </c>
      <c r="AA153" s="154">
        <f aca="true" t="shared" si="22" ref="AA153">Z153*K153</f>
        <v>0</v>
      </c>
      <c r="AR153" s="18" t="s">
        <v>122</v>
      </c>
      <c r="AT153" s="18" t="s">
        <v>120</v>
      </c>
      <c r="AU153" s="18" t="s">
        <v>88</v>
      </c>
      <c r="AY153" s="18" t="s">
        <v>119</v>
      </c>
      <c r="BE153" s="155">
        <f aca="true" t="shared" si="23" ref="BE153">IF(U153="základní",N153,0)</f>
        <v>0</v>
      </c>
      <c r="BF153" s="155">
        <f aca="true" t="shared" si="24" ref="BF153">IF(U153="snížená",N153,0)</f>
        <v>0</v>
      </c>
      <c r="BG153" s="155">
        <f aca="true" t="shared" si="25" ref="BG153">IF(U153="zákl. přenesená",N153,0)</f>
        <v>0</v>
      </c>
      <c r="BH153" s="155">
        <f aca="true" t="shared" si="26" ref="BH153">IF(U153="sníž. přenesená",N153,0)</f>
        <v>0</v>
      </c>
      <c r="BI153" s="155">
        <f aca="true" t="shared" si="27" ref="BI153">IF(U153="nulová",N153,0)</f>
        <v>0</v>
      </c>
      <c r="BJ153" s="18" t="s">
        <v>74</v>
      </c>
      <c r="BK153" s="155">
        <f aca="true" t="shared" si="28" ref="BK153">ROUND(L153*K153,2)</f>
        <v>0</v>
      </c>
      <c r="BL153" s="18" t="s">
        <v>122</v>
      </c>
      <c r="BM153" s="18" t="s">
        <v>142</v>
      </c>
    </row>
    <row r="154" spans="2:63" s="9" customFormat="1" ht="29.85" customHeight="1">
      <c r="B154" s="137"/>
      <c r="C154" s="138"/>
      <c r="D154" s="232" t="s">
        <v>286</v>
      </c>
      <c r="E154" s="231"/>
      <c r="F154" s="231"/>
      <c r="G154" s="231"/>
      <c r="H154" s="231"/>
      <c r="I154" s="231"/>
      <c r="J154" s="231"/>
      <c r="K154" s="147"/>
      <c r="L154" s="147"/>
      <c r="M154" s="147"/>
      <c r="N154" s="329">
        <f>SUM(N155:Q170)</f>
        <v>0</v>
      </c>
      <c r="O154" s="330"/>
      <c r="P154" s="330"/>
      <c r="Q154" s="330"/>
      <c r="R154" s="140"/>
      <c r="T154" s="141"/>
      <c r="U154" s="138"/>
      <c r="V154" s="138"/>
      <c r="W154" s="142">
        <f>SUM(W170:W170)</f>
        <v>0</v>
      </c>
      <c r="X154" s="138"/>
      <c r="Y154" s="142">
        <f>SUM(Y170:Y170)</f>
        <v>0</v>
      </c>
      <c r="Z154" s="138"/>
      <c r="AA154" s="143">
        <f>SUM(AA170:AA170)</f>
        <v>0</v>
      </c>
      <c r="AR154" s="144" t="s">
        <v>88</v>
      </c>
      <c r="AT154" s="145" t="s">
        <v>67</v>
      </c>
      <c r="AU154" s="145" t="s">
        <v>74</v>
      </c>
      <c r="AY154" s="144" t="s">
        <v>119</v>
      </c>
      <c r="BK154" s="146">
        <f>SUM(BK170:BK170)</f>
        <v>0</v>
      </c>
    </row>
    <row r="155" spans="2:63" s="9" customFormat="1" ht="45.75" customHeight="1">
      <c r="B155" s="137"/>
      <c r="C155" s="196">
        <v>34</v>
      </c>
      <c r="D155" s="196" t="s">
        <v>124</v>
      </c>
      <c r="E155" s="207" t="s">
        <v>225</v>
      </c>
      <c r="F155" s="302" t="s">
        <v>523</v>
      </c>
      <c r="G155" s="306"/>
      <c r="H155" s="306"/>
      <c r="I155" s="306"/>
      <c r="J155" s="197" t="s">
        <v>128</v>
      </c>
      <c r="K155" s="190">
        <v>1</v>
      </c>
      <c r="L155" s="300"/>
      <c r="M155" s="300"/>
      <c r="N155" s="300">
        <f>ROUND(L155*K155,2)</f>
        <v>0</v>
      </c>
      <c r="O155" s="301"/>
      <c r="P155" s="301"/>
      <c r="Q155" s="301"/>
      <c r="R155" s="140"/>
      <c r="T155" s="141"/>
      <c r="U155" s="138"/>
      <c r="V155" s="138"/>
      <c r="W155" s="142"/>
      <c r="X155" s="138"/>
      <c r="Y155" s="142"/>
      <c r="Z155" s="138"/>
      <c r="AA155" s="143"/>
      <c r="AR155" s="144"/>
      <c r="AT155" s="145"/>
      <c r="AU155" s="145"/>
      <c r="AY155" s="144"/>
      <c r="BK155" s="146"/>
    </row>
    <row r="156" spans="2:63" s="9" customFormat="1" ht="29.25" customHeight="1">
      <c r="B156" s="137"/>
      <c r="C156" s="202">
        <v>35</v>
      </c>
      <c r="D156" s="202" t="s">
        <v>120</v>
      </c>
      <c r="E156" s="253" t="s">
        <v>353</v>
      </c>
      <c r="F156" s="303" t="s">
        <v>354</v>
      </c>
      <c r="G156" s="304"/>
      <c r="H156" s="304"/>
      <c r="I156" s="304"/>
      <c r="J156" s="204" t="s">
        <v>128</v>
      </c>
      <c r="K156" s="205">
        <v>2</v>
      </c>
      <c r="L156" s="301"/>
      <c r="M156" s="301"/>
      <c r="N156" s="301">
        <f aca="true" t="shared" si="29" ref="N156:N169">ROUND(L156*K156,2)</f>
        <v>0</v>
      </c>
      <c r="O156" s="301"/>
      <c r="P156" s="301"/>
      <c r="Q156" s="301"/>
      <c r="R156" s="140"/>
      <c r="T156" s="141"/>
      <c r="U156" s="138"/>
      <c r="V156" s="138"/>
      <c r="W156" s="142"/>
      <c r="X156" s="138"/>
      <c r="Y156" s="142"/>
      <c r="Z156" s="138"/>
      <c r="AA156" s="143"/>
      <c r="AR156" s="144"/>
      <c r="AT156" s="145"/>
      <c r="AU156" s="145"/>
      <c r="AY156" s="144"/>
      <c r="BK156" s="146"/>
    </row>
    <row r="157" spans="2:63" s="9" customFormat="1" ht="32.25" customHeight="1">
      <c r="B157" s="137"/>
      <c r="C157" s="202">
        <v>36</v>
      </c>
      <c r="D157" s="202" t="s">
        <v>120</v>
      </c>
      <c r="E157" s="192" t="s">
        <v>350</v>
      </c>
      <c r="F157" s="303" t="s">
        <v>352</v>
      </c>
      <c r="G157" s="304"/>
      <c r="H157" s="304"/>
      <c r="I157" s="304"/>
      <c r="J157" s="204" t="s">
        <v>128</v>
      </c>
      <c r="K157" s="205">
        <v>1</v>
      </c>
      <c r="L157" s="301"/>
      <c r="M157" s="301"/>
      <c r="N157" s="301">
        <f t="shared" si="29"/>
        <v>0</v>
      </c>
      <c r="O157" s="301"/>
      <c r="P157" s="301"/>
      <c r="Q157" s="301"/>
      <c r="R157" s="140"/>
      <c r="T157" s="141"/>
      <c r="U157" s="138"/>
      <c r="V157" s="138"/>
      <c r="W157" s="142"/>
      <c r="X157" s="138"/>
      <c r="Y157" s="142"/>
      <c r="Z157" s="138"/>
      <c r="AA157" s="143"/>
      <c r="AR157" s="144"/>
      <c r="AT157" s="145"/>
      <c r="AU157" s="145"/>
      <c r="AY157" s="144"/>
      <c r="BK157" s="146"/>
    </row>
    <row r="158" spans="2:63" s="9" customFormat="1" ht="30" customHeight="1">
      <c r="B158" s="137"/>
      <c r="C158" s="202">
        <v>37</v>
      </c>
      <c r="D158" s="202" t="s">
        <v>120</v>
      </c>
      <c r="E158" s="203" t="s">
        <v>226</v>
      </c>
      <c r="F158" s="303" t="s">
        <v>351</v>
      </c>
      <c r="G158" s="304"/>
      <c r="H158" s="304"/>
      <c r="I158" s="304"/>
      <c r="J158" s="204" t="s">
        <v>128</v>
      </c>
      <c r="K158" s="205">
        <v>2</v>
      </c>
      <c r="L158" s="301"/>
      <c r="M158" s="301"/>
      <c r="N158" s="301">
        <f t="shared" si="29"/>
        <v>0</v>
      </c>
      <c r="O158" s="301"/>
      <c r="P158" s="301"/>
      <c r="Q158" s="301"/>
      <c r="R158" s="140"/>
      <c r="T158" s="141"/>
      <c r="U158" s="138"/>
      <c r="V158" s="138"/>
      <c r="W158" s="142"/>
      <c r="X158" s="138"/>
      <c r="Y158" s="142"/>
      <c r="Z158" s="138"/>
      <c r="AA158" s="143"/>
      <c r="AR158" s="144"/>
      <c r="AT158" s="145"/>
      <c r="AU158" s="145"/>
      <c r="AY158" s="144"/>
      <c r="BK158" s="146"/>
    </row>
    <row r="159" spans="2:63" s="9" customFormat="1" ht="29.25" customHeight="1">
      <c r="B159" s="137"/>
      <c r="C159" s="202">
        <v>38</v>
      </c>
      <c r="D159" s="202" t="s">
        <v>120</v>
      </c>
      <c r="E159" s="203" t="s">
        <v>470</v>
      </c>
      <c r="F159" s="303" t="s">
        <v>471</v>
      </c>
      <c r="G159" s="304"/>
      <c r="H159" s="304"/>
      <c r="I159" s="304"/>
      <c r="J159" s="204" t="s">
        <v>128</v>
      </c>
      <c r="K159" s="205">
        <v>3</v>
      </c>
      <c r="L159" s="301"/>
      <c r="M159" s="301"/>
      <c r="N159" s="301">
        <f t="shared" si="29"/>
        <v>0</v>
      </c>
      <c r="O159" s="301"/>
      <c r="P159" s="301"/>
      <c r="Q159" s="301"/>
      <c r="R159" s="140"/>
      <c r="T159" s="141"/>
      <c r="U159" s="138"/>
      <c r="V159" s="138"/>
      <c r="W159" s="142"/>
      <c r="X159" s="138"/>
      <c r="Y159" s="142"/>
      <c r="Z159" s="138"/>
      <c r="AA159" s="143"/>
      <c r="AR159" s="144"/>
      <c r="AT159" s="145"/>
      <c r="AU159" s="145"/>
      <c r="AY159" s="144"/>
      <c r="BK159" s="146"/>
    </row>
    <row r="160" spans="2:63" s="9" customFormat="1" ht="30" customHeight="1">
      <c r="B160" s="137"/>
      <c r="C160" s="202">
        <v>39</v>
      </c>
      <c r="D160" s="202" t="s">
        <v>120</v>
      </c>
      <c r="E160" s="192" t="s">
        <v>472</v>
      </c>
      <c r="F160" s="303" t="s">
        <v>473</v>
      </c>
      <c r="G160" s="304"/>
      <c r="H160" s="304"/>
      <c r="I160" s="304"/>
      <c r="J160" s="204" t="s">
        <v>128</v>
      </c>
      <c r="K160" s="205">
        <v>1</v>
      </c>
      <c r="L160" s="301"/>
      <c r="M160" s="301"/>
      <c r="N160" s="301">
        <f t="shared" si="29"/>
        <v>0</v>
      </c>
      <c r="O160" s="301"/>
      <c r="P160" s="301"/>
      <c r="Q160" s="301"/>
      <c r="R160" s="140"/>
      <c r="T160" s="141"/>
      <c r="U160" s="138"/>
      <c r="V160" s="138"/>
      <c r="W160" s="142"/>
      <c r="X160" s="138"/>
      <c r="Y160" s="142"/>
      <c r="Z160" s="138"/>
      <c r="AA160" s="143"/>
      <c r="AR160" s="144"/>
      <c r="AT160" s="145"/>
      <c r="AU160" s="145"/>
      <c r="AY160" s="144"/>
      <c r="BK160" s="146"/>
    </row>
    <row r="161" spans="2:63" s="9" customFormat="1" ht="23.25" customHeight="1">
      <c r="B161" s="137"/>
      <c r="C161" s="187">
        <v>40</v>
      </c>
      <c r="D161" s="187" t="s">
        <v>124</v>
      </c>
      <c r="E161" s="188" t="s">
        <v>474</v>
      </c>
      <c r="F161" s="351" t="s">
        <v>475</v>
      </c>
      <c r="G161" s="352"/>
      <c r="H161" s="352"/>
      <c r="I161" s="353"/>
      <c r="J161" s="189" t="s">
        <v>128</v>
      </c>
      <c r="K161" s="190">
        <v>1</v>
      </c>
      <c r="L161" s="342"/>
      <c r="M161" s="343"/>
      <c r="N161" s="342">
        <f t="shared" si="29"/>
        <v>0</v>
      </c>
      <c r="O161" s="344"/>
      <c r="P161" s="344"/>
      <c r="Q161" s="343"/>
      <c r="R161" s="140"/>
      <c r="T161" s="141"/>
      <c r="U161" s="138"/>
      <c r="V161" s="138"/>
      <c r="W161" s="142"/>
      <c r="X161" s="138"/>
      <c r="Y161" s="142"/>
      <c r="Z161" s="138"/>
      <c r="AA161" s="143"/>
      <c r="AR161" s="144"/>
      <c r="AT161" s="145"/>
      <c r="AU161" s="145"/>
      <c r="AY161" s="144"/>
      <c r="BK161" s="146"/>
    </row>
    <row r="162" spans="2:63" s="9" customFormat="1" ht="26.25" customHeight="1">
      <c r="B162" s="137"/>
      <c r="C162" s="187">
        <v>41</v>
      </c>
      <c r="D162" s="187" t="s">
        <v>124</v>
      </c>
      <c r="E162" s="188" t="s">
        <v>476</v>
      </c>
      <c r="F162" s="351" t="s">
        <v>477</v>
      </c>
      <c r="G162" s="352"/>
      <c r="H162" s="352"/>
      <c r="I162" s="353"/>
      <c r="J162" s="189" t="s">
        <v>128</v>
      </c>
      <c r="K162" s="190">
        <v>2</v>
      </c>
      <c r="L162" s="342"/>
      <c r="M162" s="343"/>
      <c r="N162" s="342">
        <f t="shared" si="29"/>
        <v>0</v>
      </c>
      <c r="O162" s="344"/>
      <c r="P162" s="344"/>
      <c r="Q162" s="343"/>
      <c r="R162" s="140"/>
      <c r="T162" s="141"/>
      <c r="U162" s="138"/>
      <c r="V162" s="138"/>
      <c r="W162" s="142"/>
      <c r="X162" s="138"/>
      <c r="Y162" s="142"/>
      <c r="Z162" s="138"/>
      <c r="AA162" s="143"/>
      <c r="AR162" s="144"/>
      <c r="AT162" s="145"/>
      <c r="AU162" s="145"/>
      <c r="AY162" s="144"/>
      <c r="BK162" s="146"/>
    </row>
    <row r="163" spans="2:63" s="9" customFormat="1" ht="29.85" customHeight="1">
      <c r="B163" s="137"/>
      <c r="C163" s="202">
        <v>42</v>
      </c>
      <c r="D163" s="202" t="s">
        <v>120</v>
      </c>
      <c r="E163" s="192" t="s">
        <v>478</v>
      </c>
      <c r="F163" s="331" t="s">
        <v>316</v>
      </c>
      <c r="G163" s="332"/>
      <c r="H163" s="332"/>
      <c r="I163" s="333"/>
      <c r="J163" s="204" t="s">
        <v>128</v>
      </c>
      <c r="K163" s="205">
        <v>2</v>
      </c>
      <c r="L163" s="334"/>
      <c r="M163" s="335"/>
      <c r="N163" s="334">
        <f t="shared" si="29"/>
        <v>0</v>
      </c>
      <c r="O163" s="336"/>
      <c r="P163" s="336"/>
      <c r="Q163" s="335"/>
      <c r="R163" s="140"/>
      <c r="T163" s="141"/>
      <c r="U163" s="138"/>
      <c r="V163" s="138"/>
      <c r="W163" s="142"/>
      <c r="X163" s="138"/>
      <c r="Y163" s="142"/>
      <c r="Z163" s="138"/>
      <c r="AA163" s="143"/>
      <c r="AR163" s="144"/>
      <c r="AT163" s="145"/>
      <c r="AU163" s="145"/>
      <c r="AY163" s="144"/>
      <c r="BK163" s="146"/>
    </row>
    <row r="164" spans="2:63" s="9" customFormat="1" ht="29.85" customHeight="1">
      <c r="B164" s="137"/>
      <c r="C164" s="202">
        <v>43</v>
      </c>
      <c r="D164" s="202" t="s">
        <v>120</v>
      </c>
      <c r="E164" s="192" t="s">
        <v>479</v>
      </c>
      <c r="F164" s="331" t="s">
        <v>480</v>
      </c>
      <c r="G164" s="332"/>
      <c r="H164" s="332"/>
      <c r="I164" s="333"/>
      <c r="J164" s="204" t="s">
        <v>128</v>
      </c>
      <c r="K164" s="205">
        <v>1</v>
      </c>
      <c r="L164" s="334"/>
      <c r="M164" s="335"/>
      <c r="N164" s="334">
        <f t="shared" si="29"/>
        <v>0</v>
      </c>
      <c r="O164" s="336"/>
      <c r="P164" s="336"/>
      <c r="Q164" s="335"/>
      <c r="R164" s="140"/>
      <c r="T164" s="141"/>
      <c r="U164" s="138"/>
      <c r="V164" s="138"/>
      <c r="W164" s="142"/>
      <c r="X164" s="138"/>
      <c r="Y164" s="142"/>
      <c r="Z164" s="138"/>
      <c r="AA164" s="143"/>
      <c r="AR164" s="144"/>
      <c r="AT164" s="145"/>
      <c r="AU164" s="145"/>
      <c r="AY164" s="144"/>
      <c r="BK164" s="146"/>
    </row>
    <row r="165" spans="2:63" s="9" customFormat="1" ht="29.85" customHeight="1">
      <c r="B165" s="137"/>
      <c r="C165" s="202">
        <v>44</v>
      </c>
      <c r="D165" s="202" t="s">
        <v>120</v>
      </c>
      <c r="E165" s="203" t="s">
        <v>481</v>
      </c>
      <c r="F165" s="331" t="s">
        <v>482</v>
      </c>
      <c r="G165" s="332"/>
      <c r="H165" s="332"/>
      <c r="I165" s="333"/>
      <c r="J165" s="204" t="s">
        <v>128</v>
      </c>
      <c r="K165" s="205">
        <v>2</v>
      </c>
      <c r="L165" s="334"/>
      <c r="M165" s="335"/>
      <c r="N165" s="334">
        <f t="shared" si="29"/>
        <v>0</v>
      </c>
      <c r="O165" s="336"/>
      <c r="P165" s="336"/>
      <c r="Q165" s="335"/>
      <c r="R165" s="140"/>
      <c r="T165" s="141"/>
      <c r="U165" s="138"/>
      <c r="V165" s="138"/>
      <c r="W165" s="142"/>
      <c r="X165" s="138"/>
      <c r="Y165" s="142"/>
      <c r="Z165" s="138"/>
      <c r="AA165" s="143"/>
      <c r="AR165" s="144"/>
      <c r="AT165" s="145"/>
      <c r="AU165" s="145"/>
      <c r="AY165" s="144"/>
      <c r="BK165" s="146"/>
    </row>
    <row r="166" spans="2:63" s="9" customFormat="1" ht="29.85" customHeight="1">
      <c r="B166" s="137"/>
      <c r="C166" s="202">
        <v>45</v>
      </c>
      <c r="D166" s="202" t="s">
        <v>120</v>
      </c>
      <c r="E166" s="203" t="s">
        <v>483</v>
      </c>
      <c r="F166" s="303" t="s">
        <v>484</v>
      </c>
      <c r="G166" s="304"/>
      <c r="H166" s="304"/>
      <c r="I166" s="304"/>
      <c r="J166" s="204" t="s">
        <v>128</v>
      </c>
      <c r="K166" s="205">
        <v>3</v>
      </c>
      <c r="L166" s="301"/>
      <c r="M166" s="301"/>
      <c r="N166" s="301">
        <f t="shared" si="29"/>
        <v>0</v>
      </c>
      <c r="O166" s="301"/>
      <c r="P166" s="301"/>
      <c r="Q166" s="301"/>
      <c r="R166" s="140"/>
      <c r="T166" s="141"/>
      <c r="U166" s="138"/>
      <c r="V166" s="138"/>
      <c r="W166" s="142"/>
      <c r="X166" s="138"/>
      <c r="Y166" s="142"/>
      <c r="Z166" s="138"/>
      <c r="AA166" s="143"/>
      <c r="AR166" s="144"/>
      <c r="AT166" s="145"/>
      <c r="AU166" s="145"/>
      <c r="AY166" s="144"/>
      <c r="BK166" s="146"/>
    </row>
    <row r="167" spans="2:63" s="9" customFormat="1" ht="48" customHeight="1">
      <c r="B167" s="137"/>
      <c r="C167" s="202">
        <v>46</v>
      </c>
      <c r="D167" s="202" t="s">
        <v>120</v>
      </c>
      <c r="E167" s="192" t="s">
        <v>485</v>
      </c>
      <c r="F167" s="303" t="s">
        <v>486</v>
      </c>
      <c r="G167" s="304"/>
      <c r="H167" s="304"/>
      <c r="I167" s="304"/>
      <c r="J167" s="204" t="s">
        <v>227</v>
      </c>
      <c r="K167" s="205">
        <v>12</v>
      </c>
      <c r="L167" s="301"/>
      <c r="M167" s="301"/>
      <c r="N167" s="301">
        <f t="shared" si="29"/>
        <v>0</v>
      </c>
      <c r="O167" s="301"/>
      <c r="P167" s="301"/>
      <c r="Q167" s="301"/>
      <c r="R167" s="140"/>
      <c r="T167" s="141"/>
      <c r="U167" s="138"/>
      <c r="V167" s="138"/>
      <c r="W167" s="142"/>
      <c r="X167" s="138"/>
      <c r="Y167" s="142"/>
      <c r="Z167" s="138"/>
      <c r="AA167" s="143"/>
      <c r="AR167" s="144"/>
      <c r="AT167" s="145"/>
      <c r="AU167" s="145"/>
      <c r="AY167" s="144"/>
      <c r="BK167" s="146"/>
    </row>
    <row r="168" spans="2:63" s="9" customFormat="1" ht="43.5" customHeight="1">
      <c r="B168" s="137"/>
      <c r="C168" s="202">
        <v>47</v>
      </c>
      <c r="D168" s="202" t="s">
        <v>120</v>
      </c>
      <c r="E168" s="192" t="s">
        <v>487</v>
      </c>
      <c r="F168" s="303" t="s">
        <v>488</v>
      </c>
      <c r="G168" s="304"/>
      <c r="H168" s="304"/>
      <c r="I168" s="304"/>
      <c r="J168" s="204" t="s">
        <v>227</v>
      </c>
      <c r="K168" s="205">
        <v>11</v>
      </c>
      <c r="L168" s="301"/>
      <c r="M168" s="301"/>
      <c r="N168" s="301">
        <f t="shared" si="29"/>
        <v>0</v>
      </c>
      <c r="O168" s="301"/>
      <c r="P168" s="301"/>
      <c r="Q168" s="301"/>
      <c r="R168" s="140"/>
      <c r="T168" s="141"/>
      <c r="U168" s="138"/>
      <c r="V168" s="138"/>
      <c r="W168" s="142"/>
      <c r="X168" s="138"/>
      <c r="Y168" s="142"/>
      <c r="Z168" s="138"/>
      <c r="AA168" s="143"/>
      <c r="AR168" s="144"/>
      <c r="AT168" s="145"/>
      <c r="AU168" s="145"/>
      <c r="AY168" s="144"/>
      <c r="BK168" s="146"/>
    </row>
    <row r="169" spans="2:63" s="9" customFormat="1" ht="51.75" customHeight="1">
      <c r="B169" s="137"/>
      <c r="C169" s="202">
        <v>48</v>
      </c>
      <c r="D169" s="202" t="s">
        <v>120</v>
      </c>
      <c r="E169" s="192" t="s">
        <v>489</v>
      </c>
      <c r="F169" s="303" t="s">
        <v>490</v>
      </c>
      <c r="G169" s="304"/>
      <c r="H169" s="304"/>
      <c r="I169" s="304"/>
      <c r="J169" s="204" t="s">
        <v>227</v>
      </c>
      <c r="K169" s="205">
        <v>16</v>
      </c>
      <c r="L169" s="301"/>
      <c r="M169" s="301"/>
      <c r="N169" s="301">
        <f t="shared" si="29"/>
        <v>0</v>
      </c>
      <c r="O169" s="301"/>
      <c r="P169" s="301"/>
      <c r="Q169" s="301"/>
      <c r="R169" s="140"/>
      <c r="T169" s="141"/>
      <c r="U169" s="138"/>
      <c r="V169" s="138"/>
      <c r="W169" s="142"/>
      <c r="X169" s="138"/>
      <c r="Y169" s="142"/>
      <c r="Z169" s="138"/>
      <c r="AA169" s="143"/>
      <c r="AR169" s="144"/>
      <c r="AT169" s="145"/>
      <c r="AU169" s="145"/>
      <c r="AY169" s="144"/>
      <c r="BK169" s="146"/>
    </row>
    <row r="170" spans="2:65" s="1" customFormat="1" ht="33" customHeight="1">
      <c r="B170" s="119"/>
      <c r="C170" s="148">
        <v>49</v>
      </c>
      <c r="D170" s="148" t="s">
        <v>120</v>
      </c>
      <c r="E170" s="149" t="s">
        <v>143</v>
      </c>
      <c r="F170" s="303" t="s">
        <v>245</v>
      </c>
      <c r="G170" s="304"/>
      <c r="H170" s="304"/>
      <c r="I170" s="304"/>
      <c r="J170" s="150" t="s">
        <v>127</v>
      </c>
      <c r="K170" s="205">
        <f>SUM(N155:Q169)/100</f>
        <v>0</v>
      </c>
      <c r="L170" s="301">
        <v>2.26</v>
      </c>
      <c r="M170" s="301"/>
      <c r="N170" s="301">
        <f aca="true" t="shared" si="30" ref="N170">ROUND(L170*K170,2)</f>
        <v>0</v>
      </c>
      <c r="O170" s="301"/>
      <c r="P170" s="301"/>
      <c r="Q170" s="301"/>
      <c r="R170" s="122"/>
      <c r="T170" s="152" t="s">
        <v>5</v>
      </c>
      <c r="U170" s="40" t="s">
        <v>33</v>
      </c>
      <c r="V170" s="153">
        <v>0</v>
      </c>
      <c r="W170" s="153">
        <f aca="true" t="shared" si="31" ref="W170">V170*K170</f>
        <v>0</v>
      </c>
      <c r="X170" s="153">
        <v>0</v>
      </c>
      <c r="Y170" s="153">
        <f aca="true" t="shared" si="32" ref="Y170">X170*K170</f>
        <v>0</v>
      </c>
      <c r="Z170" s="153">
        <v>0</v>
      </c>
      <c r="AA170" s="154">
        <f aca="true" t="shared" si="33" ref="AA170">Z170*K170</f>
        <v>0</v>
      </c>
      <c r="AR170" s="18" t="s">
        <v>122</v>
      </c>
      <c r="AT170" s="18" t="s">
        <v>120</v>
      </c>
      <c r="AU170" s="18" t="s">
        <v>88</v>
      </c>
      <c r="AY170" s="18" t="s">
        <v>119</v>
      </c>
      <c r="BE170" s="155">
        <f aca="true" t="shared" si="34" ref="BE170">IF(U170="základní",N170,0)</f>
        <v>0</v>
      </c>
      <c r="BF170" s="155">
        <f aca="true" t="shared" si="35" ref="BF170">IF(U170="snížená",N170,0)</f>
        <v>0</v>
      </c>
      <c r="BG170" s="155">
        <f aca="true" t="shared" si="36" ref="BG170">IF(U170="zákl. přenesená",N170,0)</f>
        <v>0</v>
      </c>
      <c r="BH170" s="155">
        <f aca="true" t="shared" si="37" ref="BH170">IF(U170="sníž. přenesená",N170,0)</f>
        <v>0</v>
      </c>
      <c r="BI170" s="155">
        <f aca="true" t="shared" si="38" ref="BI170">IF(U170="nulová",N170,0)</f>
        <v>0</v>
      </c>
      <c r="BJ170" s="18" t="s">
        <v>74</v>
      </c>
      <c r="BK170" s="155">
        <f aca="true" t="shared" si="39" ref="BK170">ROUND(L170*K170,2)</f>
        <v>0</v>
      </c>
      <c r="BL170" s="18" t="s">
        <v>122</v>
      </c>
      <c r="BM170" s="18" t="s">
        <v>144</v>
      </c>
    </row>
    <row r="171" spans="2:63" s="9" customFormat="1" ht="29.85" customHeight="1">
      <c r="B171" s="137"/>
      <c r="C171" s="138"/>
      <c r="D171" s="195" t="s">
        <v>231</v>
      </c>
      <c r="E171" s="147"/>
      <c r="F171" s="147"/>
      <c r="G171" s="147"/>
      <c r="H171" s="147"/>
      <c r="I171" s="147"/>
      <c r="J171" s="147"/>
      <c r="K171" s="147"/>
      <c r="L171" s="147"/>
      <c r="M171" s="147"/>
      <c r="N171" s="329">
        <f>SUM(N172:Q202)</f>
        <v>0</v>
      </c>
      <c r="O171" s="330"/>
      <c r="P171" s="330"/>
      <c r="Q171" s="330"/>
      <c r="R171" s="140"/>
      <c r="T171" s="141"/>
      <c r="U171" s="138"/>
      <c r="V171" s="138"/>
      <c r="W171" s="142" t="e">
        <f>SUM(#REF!)</f>
        <v>#REF!</v>
      </c>
      <c r="X171" s="138"/>
      <c r="Y171" s="142" t="e">
        <f>SUM(#REF!)</f>
        <v>#REF!</v>
      </c>
      <c r="Z171" s="138"/>
      <c r="AA171" s="143" t="e">
        <f>SUM(#REF!)</f>
        <v>#REF!</v>
      </c>
      <c r="AR171" s="144" t="s">
        <v>88</v>
      </c>
      <c r="AT171" s="145" t="s">
        <v>67</v>
      </c>
      <c r="AU171" s="145" t="s">
        <v>74</v>
      </c>
      <c r="AY171" s="144" t="s">
        <v>119</v>
      </c>
      <c r="BK171" s="146" t="e">
        <f>SUM(#REF!)</f>
        <v>#REF!</v>
      </c>
    </row>
    <row r="172" spans="2:63" s="9" customFormat="1" ht="47.25" customHeight="1">
      <c r="B172" s="137"/>
      <c r="C172" s="187">
        <v>50</v>
      </c>
      <c r="D172" s="187" t="s">
        <v>124</v>
      </c>
      <c r="E172" s="188" t="s">
        <v>357</v>
      </c>
      <c r="F172" s="302" t="s">
        <v>356</v>
      </c>
      <c r="G172" s="302"/>
      <c r="H172" s="302"/>
      <c r="I172" s="302"/>
      <c r="J172" s="189" t="s">
        <v>128</v>
      </c>
      <c r="K172" s="190">
        <v>5</v>
      </c>
      <c r="L172" s="300"/>
      <c r="M172" s="300"/>
      <c r="N172" s="300">
        <f aca="true" t="shared" si="40" ref="N172">ROUND(L172*K172,2)</f>
        <v>0</v>
      </c>
      <c r="O172" s="301"/>
      <c r="P172" s="301"/>
      <c r="Q172" s="301"/>
      <c r="R172" s="140"/>
      <c r="T172" s="141"/>
      <c r="U172" s="138"/>
      <c r="V172" s="138"/>
      <c r="W172" s="142"/>
      <c r="X172" s="138"/>
      <c r="Y172" s="142"/>
      <c r="Z172" s="138"/>
      <c r="AA172" s="143"/>
      <c r="AR172" s="144"/>
      <c r="AT172" s="145"/>
      <c r="AU172" s="145"/>
      <c r="AY172" s="144"/>
      <c r="BK172" s="146"/>
    </row>
    <row r="173" spans="2:63" s="9" customFormat="1" ht="29.85" customHeight="1">
      <c r="B173" s="137"/>
      <c r="C173" s="202">
        <v>51</v>
      </c>
      <c r="D173" s="202" t="s">
        <v>120</v>
      </c>
      <c r="E173" s="243" t="s">
        <v>491</v>
      </c>
      <c r="F173" s="348" t="s">
        <v>233</v>
      </c>
      <c r="G173" s="349"/>
      <c r="H173" s="349"/>
      <c r="I173" s="350"/>
      <c r="J173" s="204" t="s">
        <v>128</v>
      </c>
      <c r="K173" s="205">
        <v>5</v>
      </c>
      <c r="L173" s="334"/>
      <c r="M173" s="335"/>
      <c r="N173" s="334">
        <f aca="true" t="shared" si="41" ref="N173">ROUND(L173*K173,2)</f>
        <v>0</v>
      </c>
      <c r="O173" s="336"/>
      <c r="P173" s="336"/>
      <c r="Q173" s="335"/>
      <c r="R173" s="140"/>
      <c r="T173" s="141"/>
      <c r="U173" s="138"/>
      <c r="V173" s="138"/>
      <c r="W173" s="142"/>
      <c r="X173" s="138"/>
      <c r="Y173" s="142"/>
      <c r="Z173" s="138"/>
      <c r="AA173" s="143"/>
      <c r="AR173" s="144"/>
      <c r="AT173" s="145"/>
      <c r="AU173" s="145"/>
      <c r="AY173" s="144"/>
      <c r="BK173" s="146"/>
    </row>
    <row r="174" spans="2:63" s="9" customFormat="1" ht="29.85" customHeight="1">
      <c r="B174" s="137"/>
      <c r="C174" s="202">
        <v>52</v>
      </c>
      <c r="D174" s="202" t="s">
        <v>120</v>
      </c>
      <c r="E174" s="243" t="s">
        <v>493</v>
      </c>
      <c r="F174" s="348" t="s">
        <v>494</v>
      </c>
      <c r="G174" s="349"/>
      <c r="H174" s="349"/>
      <c r="I174" s="350"/>
      <c r="J174" s="204" t="s">
        <v>128</v>
      </c>
      <c r="K174" s="205">
        <v>5</v>
      </c>
      <c r="L174" s="334"/>
      <c r="M174" s="335"/>
      <c r="N174" s="334">
        <f aca="true" t="shared" si="42" ref="N174:N177">ROUND(L174*K174,2)</f>
        <v>0</v>
      </c>
      <c r="O174" s="336"/>
      <c r="P174" s="336"/>
      <c r="Q174" s="335"/>
      <c r="R174" s="140"/>
      <c r="T174" s="141"/>
      <c r="U174" s="138"/>
      <c r="V174" s="138"/>
      <c r="W174" s="142"/>
      <c r="X174" s="138"/>
      <c r="Y174" s="142"/>
      <c r="Z174" s="138"/>
      <c r="AA174" s="143"/>
      <c r="AR174" s="144"/>
      <c r="AT174" s="145"/>
      <c r="AU174" s="145"/>
      <c r="AY174" s="144"/>
      <c r="BK174" s="146"/>
    </row>
    <row r="175" spans="2:63" s="9" customFormat="1" ht="29.85" customHeight="1">
      <c r="B175" s="137"/>
      <c r="C175" s="202">
        <v>53</v>
      </c>
      <c r="D175" s="202" t="s">
        <v>120</v>
      </c>
      <c r="E175" s="243" t="s">
        <v>492</v>
      </c>
      <c r="F175" s="348" t="s">
        <v>233</v>
      </c>
      <c r="G175" s="349"/>
      <c r="H175" s="349"/>
      <c r="I175" s="350"/>
      <c r="J175" s="204" t="s">
        <v>128</v>
      </c>
      <c r="K175" s="205">
        <v>5</v>
      </c>
      <c r="L175" s="334"/>
      <c r="M175" s="335"/>
      <c r="N175" s="334">
        <f t="shared" si="42"/>
        <v>0</v>
      </c>
      <c r="O175" s="336"/>
      <c r="P175" s="336"/>
      <c r="Q175" s="335"/>
      <c r="R175" s="140"/>
      <c r="T175" s="141"/>
      <c r="U175" s="138"/>
      <c r="V175" s="138"/>
      <c r="W175" s="142"/>
      <c r="X175" s="138"/>
      <c r="Y175" s="142"/>
      <c r="Z175" s="138"/>
      <c r="AA175" s="143"/>
      <c r="AR175" s="144"/>
      <c r="AT175" s="145"/>
      <c r="AU175" s="145"/>
      <c r="AY175" s="144"/>
      <c r="BK175" s="146"/>
    </row>
    <row r="176" spans="2:63" s="9" customFormat="1" ht="85.5" customHeight="1">
      <c r="B176" s="137"/>
      <c r="C176" s="187">
        <v>54</v>
      </c>
      <c r="D176" s="187" t="s">
        <v>124</v>
      </c>
      <c r="E176" s="188" t="s">
        <v>357</v>
      </c>
      <c r="F176" s="302" t="s">
        <v>497</v>
      </c>
      <c r="G176" s="302"/>
      <c r="H176" s="302"/>
      <c r="I176" s="302"/>
      <c r="J176" s="189" t="s">
        <v>128</v>
      </c>
      <c r="K176" s="190">
        <v>1</v>
      </c>
      <c r="L176" s="300"/>
      <c r="M176" s="300"/>
      <c r="N176" s="300">
        <f t="shared" si="42"/>
        <v>0</v>
      </c>
      <c r="O176" s="301"/>
      <c r="P176" s="301"/>
      <c r="Q176" s="301"/>
      <c r="R176" s="140"/>
      <c r="T176" s="141"/>
      <c r="U176" s="138"/>
      <c r="V176" s="138"/>
      <c r="W176" s="142"/>
      <c r="X176" s="138"/>
      <c r="Y176" s="142"/>
      <c r="Z176" s="138"/>
      <c r="AA176" s="143"/>
      <c r="AR176" s="144"/>
      <c r="AT176" s="145"/>
      <c r="AU176" s="145"/>
      <c r="AY176" s="144"/>
      <c r="BK176" s="146"/>
    </row>
    <row r="177" spans="2:63" s="9" customFormat="1" ht="29.85" customHeight="1">
      <c r="B177" s="137"/>
      <c r="C177" s="202">
        <v>55</v>
      </c>
      <c r="D177" s="202" t="s">
        <v>120</v>
      </c>
      <c r="E177" s="243" t="s">
        <v>495</v>
      </c>
      <c r="F177" s="348" t="s">
        <v>496</v>
      </c>
      <c r="G177" s="349"/>
      <c r="H177" s="349"/>
      <c r="I177" s="350"/>
      <c r="J177" s="204" t="s">
        <v>128</v>
      </c>
      <c r="K177" s="205">
        <v>1</v>
      </c>
      <c r="L177" s="334"/>
      <c r="M177" s="335"/>
      <c r="N177" s="334">
        <f t="shared" si="42"/>
        <v>0</v>
      </c>
      <c r="O177" s="336"/>
      <c r="P177" s="336"/>
      <c r="Q177" s="335"/>
      <c r="R177" s="140"/>
      <c r="T177" s="141"/>
      <c r="U177" s="138"/>
      <c r="V177" s="138"/>
      <c r="W177" s="142"/>
      <c r="X177" s="138"/>
      <c r="Y177" s="142"/>
      <c r="Z177" s="138"/>
      <c r="AA177" s="143"/>
      <c r="AR177" s="144"/>
      <c r="AT177" s="145"/>
      <c r="AU177" s="145"/>
      <c r="AY177" s="144"/>
      <c r="BK177" s="146"/>
    </row>
    <row r="178" spans="2:63" s="9" customFormat="1" ht="29.85" customHeight="1">
      <c r="B178" s="137"/>
      <c r="C178" s="202">
        <v>56</v>
      </c>
      <c r="D178" s="202" t="s">
        <v>120</v>
      </c>
      <c r="E178" s="243" t="s">
        <v>492</v>
      </c>
      <c r="F178" s="348" t="s">
        <v>233</v>
      </c>
      <c r="G178" s="349"/>
      <c r="H178" s="349"/>
      <c r="I178" s="350"/>
      <c r="J178" s="204" t="s">
        <v>128</v>
      </c>
      <c r="K178" s="205">
        <v>1</v>
      </c>
      <c r="L178" s="334"/>
      <c r="M178" s="335"/>
      <c r="N178" s="334">
        <f aca="true" t="shared" si="43" ref="N178:N201">ROUND(L178*K178,2)</f>
        <v>0</v>
      </c>
      <c r="O178" s="336"/>
      <c r="P178" s="336"/>
      <c r="Q178" s="335"/>
      <c r="R178" s="140"/>
      <c r="T178" s="141"/>
      <c r="U178" s="138"/>
      <c r="V178" s="138"/>
      <c r="W178" s="142"/>
      <c r="X178" s="138"/>
      <c r="Y178" s="142"/>
      <c r="Z178" s="138"/>
      <c r="AA178" s="143"/>
      <c r="AR178" s="144"/>
      <c r="AT178" s="145"/>
      <c r="AU178" s="145"/>
      <c r="AY178" s="144"/>
      <c r="BK178" s="146"/>
    </row>
    <row r="179" spans="2:63" s="9" customFormat="1" ht="29.85" customHeight="1">
      <c r="B179" s="137"/>
      <c r="C179" s="196">
        <v>57</v>
      </c>
      <c r="D179" s="196" t="s">
        <v>124</v>
      </c>
      <c r="E179" s="188" t="s">
        <v>317</v>
      </c>
      <c r="F179" s="302" t="s">
        <v>234</v>
      </c>
      <c r="G179" s="306"/>
      <c r="H179" s="306"/>
      <c r="I179" s="306"/>
      <c r="J179" s="197" t="s">
        <v>128</v>
      </c>
      <c r="K179" s="165">
        <v>7</v>
      </c>
      <c r="L179" s="305"/>
      <c r="M179" s="305"/>
      <c r="N179" s="305">
        <f t="shared" si="43"/>
        <v>0</v>
      </c>
      <c r="O179" s="301"/>
      <c r="P179" s="301"/>
      <c r="Q179" s="301"/>
      <c r="R179" s="140"/>
      <c r="T179" s="141"/>
      <c r="U179" s="138"/>
      <c r="V179" s="138"/>
      <c r="W179" s="142"/>
      <c r="X179" s="138"/>
      <c r="Y179" s="142"/>
      <c r="Z179" s="138"/>
      <c r="AA179" s="143"/>
      <c r="AR179" s="144"/>
      <c r="AT179" s="145"/>
      <c r="AU179" s="145"/>
      <c r="AY179" s="144"/>
      <c r="BK179" s="146"/>
    </row>
    <row r="180" spans="2:63" s="9" customFormat="1" ht="29.85" customHeight="1">
      <c r="B180" s="137"/>
      <c r="C180" s="196">
        <v>58</v>
      </c>
      <c r="D180" s="196" t="s">
        <v>124</v>
      </c>
      <c r="E180" s="188" t="s">
        <v>318</v>
      </c>
      <c r="F180" s="306" t="s">
        <v>244</v>
      </c>
      <c r="G180" s="306"/>
      <c r="H180" s="306"/>
      <c r="I180" s="306"/>
      <c r="J180" s="197" t="s">
        <v>128</v>
      </c>
      <c r="K180" s="165">
        <v>1</v>
      </c>
      <c r="L180" s="305"/>
      <c r="M180" s="305"/>
      <c r="N180" s="305">
        <f t="shared" si="43"/>
        <v>0</v>
      </c>
      <c r="O180" s="301"/>
      <c r="P180" s="301"/>
      <c r="Q180" s="301"/>
      <c r="R180" s="140"/>
      <c r="T180" s="141"/>
      <c r="U180" s="138"/>
      <c r="V180" s="138"/>
      <c r="W180" s="142"/>
      <c r="X180" s="138"/>
      <c r="Y180" s="142"/>
      <c r="Z180" s="138"/>
      <c r="AA180" s="143"/>
      <c r="AR180" s="144"/>
      <c r="AT180" s="145"/>
      <c r="AU180" s="145"/>
      <c r="AY180" s="144"/>
      <c r="BK180" s="146"/>
    </row>
    <row r="181" spans="2:63" s="9" customFormat="1" ht="29.85" customHeight="1">
      <c r="B181" s="137"/>
      <c r="C181" s="202">
        <v>59</v>
      </c>
      <c r="D181" s="202" t="s">
        <v>120</v>
      </c>
      <c r="E181" s="192" t="s">
        <v>242</v>
      </c>
      <c r="F181" s="304" t="s">
        <v>243</v>
      </c>
      <c r="G181" s="304"/>
      <c r="H181" s="304"/>
      <c r="I181" s="304"/>
      <c r="J181" s="204" t="s">
        <v>224</v>
      </c>
      <c r="K181" s="205">
        <v>8</v>
      </c>
      <c r="L181" s="301"/>
      <c r="M181" s="301"/>
      <c r="N181" s="301">
        <f t="shared" si="43"/>
        <v>0</v>
      </c>
      <c r="O181" s="301"/>
      <c r="P181" s="301"/>
      <c r="Q181" s="301"/>
      <c r="R181" s="140"/>
      <c r="T181" s="141"/>
      <c r="U181" s="138"/>
      <c r="V181" s="138"/>
      <c r="W181" s="142"/>
      <c r="X181" s="138"/>
      <c r="Y181" s="142"/>
      <c r="Z181" s="138"/>
      <c r="AA181" s="143"/>
      <c r="AR181" s="144"/>
      <c r="AT181" s="145"/>
      <c r="AU181" s="145"/>
      <c r="AY181" s="144"/>
      <c r="BK181" s="146"/>
    </row>
    <row r="182" spans="2:63" s="9" customFormat="1" ht="29.85" customHeight="1">
      <c r="B182" s="137"/>
      <c r="C182" s="187">
        <v>60</v>
      </c>
      <c r="D182" s="187" t="s">
        <v>124</v>
      </c>
      <c r="E182" s="188" t="s">
        <v>498</v>
      </c>
      <c r="F182" s="302" t="s">
        <v>499</v>
      </c>
      <c r="G182" s="302"/>
      <c r="H182" s="302"/>
      <c r="I182" s="302"/>
      <c r="J182" s="189" t="s">
        <v>128</v>
      </c>
      <c r="K182" s="190">
        <v>1</v>
      </c>
      <c r="L182" s="300"/>
      <c r="M182" s="300"/>
      <c r="N182" s="300">
        <f t="shared" si="43"/>
        <v>0</v>
      </c>
      <c r="O182" s="301"/>
      <c r="P182" s="301"/>
      <c r="Q182" s="301"/>
      <c r="R182" s="140"/>
      <c r="T182" s="141"/>
      <c r="U182" s="138"/>
      <c r="V182" s="138"/>
      <c r="W182" s="142"/>
      <c r="X182" s="138"/>
      <c r="Y182" s="142"/>
      <c r="Z182" s="138"/>
      <c r="AA182" s="143"/>
      <c r="AR182" s="144"/>
      <c r="AT182" s="145"/>
      <c r="AU182" s="145"/>
      <c r="AY182" s="144"/>
      <c r="BK182" s="146"/>
    </row>
    <row r="183" spans="2:63" s="9" customFormat="1" ht="29.85" customHeight="1">
      <c r="B183" s="137"/>
      <c r="C183" s="202">
        <v>61</v>
      </c>
      <c r="D183" s="202" t="s">
        <v>120</v>
      </c>
      <c r="E183" s="192" t="s">
        <v>500</v>
      </c>
      <c r="F183" s="347" t="s">
        <v>501</v>
      </c>
      <c r="G183" s="347"/>
      <c r="H183" s="347"/>
      <c r="I183" s="347"/>
      <c r="J183" s="204" t="s">
        <v>128</v>
      </c>
      <c r="K183" s="205">
        <v>1</v>
      </c>
      <c r="L183" s="301"/>
      <c r="M183" s="301"/>
      <c r="N183" s="301">
        <f t="shared" si="43"/>
        <v>0</v>
      </c>
      <c r="O183" s="301"/>
      <c r="P183" s="301"/>
      <c r="Q183" s="301"/>
      <c r="R183" s="140"/>
      <c r="T183" s="141"/>
      <c r="U183" s="138"/>
      <c r="V183" s="138"/>
      <c r="W183" s="142"/>
      <c r="X183" s="138"/>
      <c r="Y183" s="142"/>
      <c r="Z183" s="138"/>
      <c r="AA183" s="143"/>
      <c r="AR183" s="144"/>
      <c r="AT183" s="145"/>
      <c r="AU183" s="145"/>
      <c r="AY183" s="144"/>
      <c r="BK183" s="146"/>
    </row>
    <row r="184" spans="2:63" s="9" customFormat="1" ht="105.75" customHeight="1">
      <c r="B184" s="137"/>
      <c r="C184" s="202">
        <v>62</v>
      </c>
      <c r="D184" s="202" t="s">
        <v>120</v>
      </c>
      <c r="E184" s="192" t="s">
        <v>319</v>
      </c>
      <c r="F184" s="303" t="s">
        <v>502</v>
      </c>
      <c r="G184" s="304"/>
      <c r="H184" s="304"/>
      <c r="I184" s="304"/>
      <c r="J184" s="204" t="s">
        <v>224</v>
      </c>
      <c r="K184" s="205">
        <v>2</v>
      </c>
      <c r="L184" s="301"/>
      <c r="M184" s="301"/>
      <c r="N184" s="301">
        <f t="shared" si="43"/>
        <v>0</v>
      </c>
      <c r="O184" s="301"/>
      <c r="P184" s="301"/>
      <c r="Q184" s="301"/>
      <c r="R184" s="140"/>
      <c r="T184" s="141"/>
      <c r="U184" s="138"/>
      <c r="V184" s="138"/>
      <c r="W184" s="142"/>
      <c r="X184" s="138"/>
      <c r="Y184" s="142"/>
      <c r="Z184" s="138"/>
      <c r="AA184" s="143"/>
      <c r="AR184" s="144"/>
      <c r="AT184" s="145"/>
      <c r="AU184" s="145"/>
      <c r="AY184" s="144"/>
      <c r="BK184" s="146"/>
    </row>
    <row r="185" spans="2:63" s="9" customFormat="1" ht="29.85" customHeight="1">
      <c r="B185" s="137"/>
      <c r="C185" s="202">
        <v>63</v>
      </c>
      <c r="D185" s="202" t="s">
        <v>120</v>
      </c>
      <c r="E185" s="192" t="s">
        <v>320</v>
      </c>
      <c r="F185" s="347" t="s">
        <v>321</v>
      </c>
      <c r="G185" s="347"/>
      <c r="H185" s="347"/>
      <c r="I185" s="347"/>
      <c r="J185" s="204" t="s">
        <v>128</v>
      </c>
      <c r="K185" s="205">
        <v>2</v>
      </c>
      <c r="L185" s="301"/>
      <c r="M185" s="301"/>
      <c r="N185" s="301">
        <f t="shared" si="43"/>
        <v>0</v>
      </c>
      <c r="O185" s="301"/>
      <c r="P185" s="301"/>
      <c r="Q185" s="301"/>
      <c r="R185" s="140"/>
      <c r="T185" s="141"/>
      <c r="U185" s="138"/>
      <c r="V185" s="138"/>
      <c r="W185" s="142"/>
      <c r="X185" s="138"/>
      <c r="Y185" s="142"/>
      <c r="Z185" s="138"/>
      <c r="AA185" s="143"/>
      <c r="AR185" s="144"/>
      <c r="AT185" s="145"/>
      <c r="AU185" s="145"/>
      <c r="AY185" s="144"/>
      <c r="BK185" s="146"/>
    </row>
    <row r="186" spans="2:63" s="9" customFormat="1" ht="29.85" customHeight="1">
      <c r="B186" s="137"/>
      <c r="C186" s="187">
        <v>64</v>
      </c>
      <c r="D186" s="187" t="s">
        <v>124</v>
      </c>
      <c r="E186" s="188" t="s">
        <v>503</v>
      </c>
      <c r="F186" s="302" t="s">
        <v>235</v>
      </c>
      <c r="G186" s="302"/>
      <c r="H186" s="302"/>
      <c r="I186" s="302"/>
      <c r="J186" s="189" t="s">
        <v>128</v>
      </c>
      <c r="K186" s="190">
        <v>8</v>
      </c>
      <c r="L186" s="300"/>
      <c r="M186" s="300"/>
      <c r="N186" s="300">
        <f t="shared" si="43"/>
        <v>0</v>
      </c>
      <c r="O186" s="301"/>
      <c r="P186" s="301"/>
      <c r="Q186" s="301"/>
      <c r="R186" s="140"/>
      <c r="T186" s="141"/>
      <c r="U186" s="138"/>
      <c r="V186" s="138"/>
      <c r="W186" s="142"/>
      <c r="X186" s="138"/>
      <c r="Y186" s="142"/>
      <c r="Z186" s="138"/>
      <c r="AA186" s="143"/>
      <c r="AR186" s="144"/>
      <c r="AT186" s="145"/>
      <c r="AU186" s="145"/>
      <c r="AY186" s="144"/>
      <c r="BK186" s="146"/>
    </row>
    <row r="187" spans="2:63" s="9" customFormat="1" ht="29.85" customHeight="1">
      <c r="B187" s="137"/>
      <c r="C187" s="202">
        <v>65</v>
      </c>
      <c r="D187" s="202" t="s">
        <v>120</v>
      </c>
      <c r="E187" s="192" t="s">
        <v>504</v>
      </c>
      <c r="F187" s="303" t="s">
        <v>505</v>
      </c>
      <c r="G187" s="304"/>
      <c r="H187" s="304"/>
      <c r="I187" s="304"/>
      <c r="J187" s="204" t="s">
        <v>128</v>
      </c>
      <c r="K187" s="205">
        <v>8</v>
      </c>
      <c r="L187" s="301"/>
      <c r="M187" s="301"/>
      <c r="N187" s="301">
        <f t="shared" si="43"/>
        <v>0</v>
      </c>
      <c r="O187" s="301"/>
      <c r="P187" s="301"/>
      <c r="Q187" s="301"/>
      <c r="R187" s="140"/>
      <c r="T187" s="141"/>
      <c r="U187" s="138"/>
      <c r="V187" s="138"/>
      <c r="W187" s="142"/>
      <c r="X187" s="138"/>
      <c r="Y187" s="142"/>
      <c r="Z187" s="138"/>
      <c r="AA187" s="143"/>
      <c r="AR187" s="144"/>
      <c r="AT187" s="145"/>
      <c r="AU187" s="145"/>
      <c r="AY187" s="144"/>
      <c r="BK187" s="146"/>
    </row>
    <row r="188" spans="2:63" s="9" customFormat="1" ht="29.85" customHeight="1">
      <c r="B188" s="137"/>
      <c r="C188" s="202">
        <v>66</v>
      </c>
      <c r="D188" s="202" t="s">
        <v>120</v>
      </c>
      <c r="E188" s="192" t="s">
        <v>237</v>
      </c>
      <c r="F188" s="347" t="s">
        <v>322</v>
      </c>
      <c r="G188" s="347"/>
      <c r="H188" s="347"/>
      <c r="I188" s="347"/>
      <c r="J188" s="204" t="s">
        <v>128</v>
      </c>
      <c r="K188" s="205">
        <v>8</v>
      </c>
      <c r="L188" s="301"/>
      <c r="M188" s="301"/>
      <c r="N188" s="301">
        <f t="shared" si="43"/>
        <v>0</v>
      </c>
      <c r="O188" s="301"/>
      <c r="P188" s="301"/>
      <c r="Q188" s="301"/>
      <c r="R188" s="140"/>
      <c r="T188" s="141"/>
      <c r="U188" s="138"/>
      <c r="V188" s="138"/>
      <c r="W188" s="142"/>
      <c r="X188" s="138"/>
      <c r="Y188" s="142"/>
      <c r="Z188" s="138"/>
      <c r="AA188" s="143"/>
      <c r="AR188" s="144"/>
      <c r="AT188" s="145"/>
      <c r="AU188" s="145"/>
      <c r="AY188" s="144"/>
      <c r="BK188" s="146"/>
    </row>
    <row r="189" spans="2:63" s="9" customFormat="1" ht="29.85" customHeight="1">
      <c r="B189" s="137"/>
      <c r="C189" s="202">
        <v>67</v>
      </c>
      <c r="D189" s="202" t="s">
        <v>120</v>
      </c>
      <c r="E189" s="192" t="s">
        <v>323</v>
      </c>
      <c r="F189" s="347" t="s">
        <v>324</v>
      </c>
      <c r="G189" s="347"/>
      <c r="H189" s="347"/>
      <c r="I189" s="347"/>
      <c r="J189" s="204" t="s">
        <v>128</v>
      </c>
      <c r="K189" s="205">
        <v>8</v>
      </c>
      <c r="L189" s="301"/>
      <c r="M189" s="301"/>
      <c r="N189" s="301">
        <f t="shared" si="43"/>
        <v>0</v>
      </c>
      <c r="O189" s="301"/>
      <c r="P189" s="301"/>
      <c r="Q189" s="301"/>
      <c r="R189" s="140"/>
      <c r="T189" s="141"/>
      <c r="U189" s="138"/>
      <c r="V189" s="138"/>
      <c r="W189" s="142"/>
      <c r="X189" s="138"/>
      <c r="Y189" s="142"/>
      <c r="Z189" s="138"/>
      <c r="AA189" s="143"/>
      <c r="AR189" s="144"/>
      <c r="AT189" s="145"/>
      <c r="AU189" s="145"/>
      <c r="AY189" s="144"/>
      <c r="BK189" s="146"/>
    </row>
    <row r="190" spans="2:63" s="9" customFormat="1" ht="23.25" customHeight="1">
      <c r="B190" s="137"/>
      <c r="C190" s="187">
        <v>68</v>
      </c>
      <c r="D190" s="187" t="s">
        <v>124</v>
      </c>
      <c r="E190" s="188" t="s">
        <v>506</v>
      </c>
      <c r="F190" s="302" t="s">
        <v>236</v>
      </c>
      <c r="G190" s="302"/>
      <c r="H190" s="302"/>
      <c r="I190" s="302"/>
      <c r="J190" s="189" t="s">
        <v>128</v>
      </c>
      <c r="K190" s="190">
        <v>8</v>
      </c>
      <c r="L190" s="300"/>
      <c r="M190" s="300"/>
      <c r="N190" s="300">
        <f t="shared" si="43"/>
        <v>0</v>
      </c>
      <c r="O190" s="301"/>
      <c r="P190" s="301"/>
      <c r="Q190" s="301"/>
      <c r="R190" s="140"/>
      <c r="T190" s="141"/>
      <c r="U190" s="138"/>
      <c r="V190" s="138"/>
      <c r="W190" s="142"/>
      <c r="X190" s="138"/>
      <c r="Y190" s="142"/>
      <c r="Z190" s="138"/>
      <c r="AA190" s="143"/>
      <c r="AR190" s="144"/>
      <c r="AT190" s="145"/>
      <c r="AU190" s="145"/>
      <c r="AY190" s="144"/>
      <c r="BK190" s="146"/>
    </row>
    <row r="191" spans="2:63" s="9" customFormat="1" ht="29.85" customHeight="1">
      <c r="B191" s="137"/>
      <c r="C191" s="202">
        <v>69</v>
      </c>
      <c r="D191" s="202" t="s">
        <v>120</v>
      </c>
      <c r="E191" s="192" t="s">
        <v>325</v>
      </c>
      <c r="F191" s="304" t="s">
        <v>238</v>
      </c>
      <c r="G191" s="304"/>
      <c r="H191" s="304"/>
      <c r="I191" s="304"/>
      <c r="J191" s="204" t="s">
        <v>128</v>
      </c>
      <c r="K191" s="205">
        <v>8</v>
      </c>
      <c r="L191" s="301"/>
      <c r="M191" s="301"/>
      <c r="N191" s="301">
        <f t="shared" si="43"/>
        <v>0</v>
      </c>
      <c r="O191" s="301"/>
      <c r="P191" s="301"/>
      <c r="Q191" s="301"/>
      <c r="R191" s="140"/>
      <c r="T191" s="141"/>
      <c r="U191" s="138"/>
      <c r="V191" s="138"/>
      <c r="W191" s="142"/>
      <c r="X191" s="138"/>
      <c r="Y191" s="142"/>
      <c r="Z191" s="138"/>
      <c r="AA191" s="143"/>
      <c r="AR191" s="144"/>
      <c r="AT191" s="145"/>
      <c r="AU191" s="145"/>
      <c r="AY191" s="144"/>
      <c r="BK191" s="146"/>
    </row>
    <row r="192" spans="2:63" s="9" customFormat="1" ht="30.75" customHeight="1">
      <c r="B192" s="137"/>
      <c r="C192" s="187">
        <v>70</v>
      </c>
      <c r="D192" s="187" t="s">
        <v>124</v>
      </c>
      <c r="E192" s="188" t="s">
        <v>516</v>
      </c>
      <c r="F192" s="302" t="s">
        <v>517</v>
      </c>
      <c r="G192" s="302"/>
      <c r="H192" s="302"/>
      <c r="I192" s="302"/>
      <c r="J192" s="189" t="s">
        <v>128</v>
      </c>
      <c r="K192" s="190">
        <v>1</v>
      </c>
      <c r="L192" s="300"/>
      <c r="M192" s="300"/>
      <c r="N192" s="300">
        <f t="shared" si="43"/>
        <v>0</v>
      </c>
      <c r="O192" s="301"/>
      <c r="P192" s="301"/>
      <c r="Q192" s="301"/>
      <c r="R192" s="140"/>
      <c r="T192" s="141"/>
      <c r="U192" s="138"/>
      <c r="V192" s="138"/>
      <c r="W192" s="142"/>
      <c r="X192" s="138"/>
      <c r="Y192" s="142"/>
      <c r="Z192" s="138"/>
      <c r="AA192" s="143"/>
      <c r="AR192" s="144"/>
      <c r="AT192" s="145"/>
      <c r="AU192" s="145"/>
      <c r="AY192" s="144"/>
      <c r="BK192" s="146"/>
    </row>
    <row r="193" spans="2:63" s="9" customFormat="1" ht="29.85" customHeight="1">
      <c r="B193" s="137"/>
      <c r="C193" s="202">
        <v>71</v>
      </c>
      <c r="D193" s="202" t="s">
        <v>120</v>
      </c>
      <c r="E193" s="203" t="s">
        <v>507</v>
      </c>
      <c r="F193" s="303" t="s">
        <v>508</v>
      </c>
      <c r="G193" s="304"/>
      <c r="H193" s="304"/>
      <c r="I193" s="304"/>
      <c r="J193" s="204" t="s">
        <v>128</v>
      </c>
      <c r="K193" s="205">
        <v>1</v>
      </c>
      <c r="L193" s="301"/>
      <c r="M193" s="301"/>
      <c r="N193" s="301">
        <f t="shared" si="43"/>
        <v>0</v>
      </c>
      <c r="O193" s="301"/>
      <c r="P193" s="301"/>
      <c r="Q193" s="301"/>
      <c r="R193" s="140"/>
      <c r="T193" s="141"/>
      <c r="U193" s="138"/>
      <c r="V193" s="138"/>
      <c r="W193" s="142"/>
      <c r="X193" s="138"/>
      <c r="Y193" s="142"/>
      <c r="Z193" s="138"/>
      <c r="AA193" s="143"/>
      <c r="AR193" s="144"/>
      <c r="AT193" s="145"/>
      <c r="AU193" s="145"/>
      <c r="AY193" s="144"/>
      <c r="BK193" s="146"/>
    </row>
    <row r="194" spans="2:63" s="9" customFormat="1" ht="29.85" customHeight="1">
      <c r="B194" s="137"/>
      <c r="C194" s="187">
        <v>72</v>
      </c>
      <c r="D194" s="187" t="s">
        <v>124</v>
      </c>
      <c r="E194" s="188" t="s">
        <v>509</v>
      </c>
      <c r="F194" s="302" t="s">
        <v>510</v>
      </c>
      <c r="G194" s="302"/>
      <c r="H194" s="302"/>
      <c r="I194" s="302"/>
      <c r="J194" s="189" t="s">
        <v>128</v>
      </c>
      <c r="K194" s="190">
        <v>1</v>
      </c>
      <c r="L194" s="300"/>
      <c r="M194" s="300"/>
      <c r="N194" s="300">
        <f t="shared" si="43"/>
        <v>0</v>
      </c>
      <c r="O194" s="301"/>
      <c r="P194" s="301"/>
      <c r="Q194" s="301"/>
      <c r="R194" s="140"/>
      <c r="T194" s="141"/>
      <c r="U194" s="138"/>
      <c r="V194" s="138"/>
      <c r="W194" s="142"/>
      <c r="X194" s="138"/>
      <c r="Y194" s="142"/>
      <c r="Z194" s="138"/>
      <c r="AA194" s="143"/>
      <c r="AR194" s="144"/>
      <c r="AT194" s="145"/>
      <c r="AU194" s="145"/>
      <c r="AY194" s="144"/>
      <c r="BK194" s="146"/>
    </row>
    <row r="195" spans="2:63" s="9" customFormat="1" ht="29.85" customHeight="1">
      <c r="B195" s="137"/>
      <c r="C195" s="202">
        <v>73</v>
      </c>
      <c r="D195" s="202" t="s">
        <v>120</v>
      </c>
      <c r="E195" s="192" t="s">
        <v>507</v>
      </c>
      <c r="F195" s="303" t="s">
        <v>511</v>
      </c>
      <c r="G195" s="304"/>
      <c r="H195" s="304"/>
      <c r="I195" s="304"/>
      <c r="J195" s="204" t="s">
        <v>128</v>
      </c>
      <c r="K195" s="205">
        <v>1</v>
      </c>
      <c r="L195" s="301"/>
      <c r="M195" s="301"/>
      <c r="N195" s="301">
        <f t="shared" si="43"/>
        <v>0</v>
      </c>
      <c r="O195" s="301"/>
      <c r="P195" s="301"/>
      <c r="Q195" s="301"/>
      <c r="R195" s="140"/>
      <c r="T195" s="141"/>
      <c r="U195" s="138"/>
      <c r="V195" s="138"/>
      <c r="W195" s="142"/>
      <c r="X195" s="138"/>
      <c r="Y195" s="142"/>
      <c r="Z195" s="138"/>
      <c r="AA195" s="143"/>
      <c r="AR195" s="144"/>
      <c r="AT195" s="145"/>
      <c r="AU195" s="145"/>
      <c r="AY195" s="144"/>
      <c r="BK195" s="146"/>
    </row>
    <row r="196" spans="2:63" s="9" customFormat="1" ht="29.85" customHeight="1">
      <c r="B196" s="137"/>
      <c r="C196" s="202">
        <v>74</v>
      </c>
      <c r="D196" s="202" t="s">
        <v>120</v>
      </c>
      <c r="E196" s="192" t="s">
        <v>512</v>
      </c>
      <c r="F196" s="303" t="s">
        <v>513</v>
      </c>
      <c r="G196" s="304"/>
      <c r="H196" s="304"/>
      <c r="I196" s="304"/>
      <c r="J196" s="204" t="s">
        <v>128</v>
      </c>
      <c r="K196" s="205">
        <v>1</v>
      </c>
      <c r="L196" s="301"/>
      <c r="M196" s="301"/>
      <c r="N196" s="301">
        <f t="shared" si="43"/>
        <v>0</v>
      </c>
      <c r="O196" s="301"/>
      <c r="P196" s="301"/>
      <c r="Q196" s="301"/>
      <c r="R196" s="140"/>
      <c r="T196" s="141"/>
      <c r="U196" s="138"/>
      <c r="V196" s="138"/>
      <c r="W196" s="142"/>
      <c r="X196" s="138"/>
      <c r="Y196" s="142"/>
      <c r="Z196" s="138"/>
      <c r="AA196" s="143"/>
      <c r="AR196" s="144"/>
      <c r="AT196" s="145"/>
      <c r="AU196" s="145"/>
      <c r="AY196" s="144"/>
      <c r="BK196" s="146"/>
    </row>
    <row r="197" spans="2:63" s="9" customFormat="1" ht="29.85" customHeight="1">
      <c r="B197" s="137"/>
      <c r="C197" s="202">
        <v>75</v>
      </c>
      <c r="D197" s="202" t="s">
        <v>120</v>
      </c>
      <c r="E197" s="192" t="s">
        <v>514</v>
      </c>
      <c r="F197" s="303" t="s">
        <v>515</v>
      </c>
      <c r="G197" s="304"/>
      <c r="H197" s="304"/>
      <c r="I197" s="304"/>
      <c r="J197" s="204" t="s">
        <v>128</v>
      </c>
      <c r="K197" s="205">
        <v>1</v>
      </c>
      <c r="L197" s="301"/>
      <c r="M197" s="301"/>
      <c r="N197" s="301">
        <f t="shared" si="43"/>
        <v>0</v>
      </c>
      <c r="O197" s="301"/>
      <c r="P197" s="301"/>
      <c r="Q197" s="301"/>
      <c r="R197" s="140"/>
      <c r="T197" s="141"/>
      <c r="U197" s="138"/>
      <c r="V197" s="138"/>
      <c r="W197" s="142"/>
      <c r="X197" s="138"/>
      <c r="Y197" s="142"/>
      <c r="Z197" s="138"/>
      <c r="AA197" s="143"/>
      <c r="AR197" s="144"/>
      <c r="AT197" s="145"/>
      <c r="AU197" s="145"/>
      <c r="AY197" s="144"/>
      <c r="BK197" s="146"/>
    </row>
    <row r="198" spans="2:63" s="9" customFormat="1" ht="29.85" customHeight="1">
      <c r="B198" s="137"/>
      <c r="C198" s="187">
        <v>76</v>
      </c>
      <c r="D198" s="187" t="s">
        <v>124</v>
      </c>
      <c r="E198" s="188" t="s">
        <v>326</v>
      </c>
      <c r="F198" s="302" t="s">
        <v>518</v>
      </c>
      <c r="G198" s="302"/>
      <c r="H198" s="302"/>
      <c r="I198" s="302"/>
      <c r="J198" s="189" t="s">
        <v>128</v>
      </c>
      <c r="K198" s="190">
        <v>26</v>
      </c>
      <c r="L198" s="300"/>
      <c r="M198" s="300"/>
      <c r="N198" s="300">
        <f t="shared" si="43"/>
        <v>0</v>
      </c>
      <c r="O198" s="301"/>
      <c r="P198" s="301"/>
      <c r="Q198" s="301"/>
      <c r="R198" s="140"/>
      <c r="T198" s="141"/>
      <c r="U198" s="138"/>
      <c r="V198" s="138"/>
      <c r="W198" s="142"/>
      <c r="X198" s="138"/>
      <c r="Y198" s="142"/>
      <c r="Z198" s="138"/>
      <c r="AA198" s="143"/>
      <c r="AR198" s="144"/>
      <c r="AT198" s="145"/>
      <c r="AU198" s="145"/>
      <c r="AY198" s="144"/>
      <c r="BK198" s="146"/>
    </row>
    <row r="199" spans="2:63" s="9" customFormat="1" ht="29.85" customHeight="1">
      <c r="B199" s="137"/>
      <c r="C199" s="187">
        <v>77</v>
      </c>
      <c r="D199" s="187" t="s">
        <v>124</v>
      </c>
      <c r="E199" s="188" t="s">
        <v>519</v>
      </c>
      <c r="F199" s="302" t="s">
        <v>239</v>
      </c>
      <c r="G199" s="302"/>
      <c r="H199" s="302"/>
      <c r="I199" s="302"/>
      <c r="J199" s="189" t="s">
        <v>128</v>
      </c>
      <c r="K199" s="190">
        <v>26</v>
      </c>
      <c r="L199" s="300"/>
      <c r="M199" s="300"/>
      <c r="N199" s="300">
        <f t="shared" si="43"/>
        <v>0</v>
      </c>
      <c r="O199" s="301"/>
      <c r="P199" s="301"/>
      <c r="Q199" s="301"/>
      <c r="R199" s="140"/>
      <c r="T199" s="141"/>
      <c r="U199" s="138"/>
      <c r="V199" s="138"/>
      <c r="W199" s="142"/>
      <c r="X199" s="138"/>
      <c r="Y199" s="142"/>
      <c r="Z199" s="138"/>
      <c r="AA199" s="143"/>
      <c r="AR199" s="144"/>
      <c r="AT199" s="145"/>
      <c r="AU199" s="145"/>
      <c r="AY199" s="144"/>
      <c r="BK199" s="146"/>
    </row>
    <row r="200" spans="2:63" s="9" customFormat="1" ht="29.85" customHeight="1">
      <c r="B200" s="137"/>
      <c r="C200" s="187">
        <v>78</v>
      </c>
      <c r="D200" s="187" t="s">
        <v>124</v>
      </c>
      <c r="E200" s="188" t="s">
        <v>520</v>
      </c>
      <c r="F200" s="302" t="s">
        <v>521</v>
      </c>
      <c r="G200" s="302"/>
      <c r="H200" s="302"/>
      <c r="I200" s="302"/>
      <c r="J200" s="189" t="s">
        <v>522</v>
      </c>
      <c r="K200" s="190">
        <v>9</v>
      </c>
      <c r="L200" s="300"/>
      <c r="M200" s="300"/>
      <c r="N200" s="300">
        <f t="shared" si="43"/>
        <v>0</v>
      </c>
      <c r="O200" s="301"/>
      <c r="P200" s="301"/>
      <c r="Q200" s="301"/>
      <c r="R200" s="140"/>
      <c r="T200" s="141"/>
      <c r="U200" s="138"/>
      <c r="V200" s="138"/>
      <c r="W200" s="142"/>
      <c r="X200" s="138"/>
      <c r="Y200" s="142"/>
      <c r="Z200" s="138"/>
      <c r="AA200" s="143"/>
      <c r="AR200" s="144"/>
      <c r="AT200" s="145"/>
      <c r="AU200" s="145"/>
      <c r="AY200" s="144"/>
      <c r="BK200" s="146"/>
    </row>
    <row r="201" spans="2:63" s="9" customFormat="1" ht="29.85" customHeight="1">
      <c r="B201" s="137"/>
      <c r="C201" s="202">
        <v>79</v>
      </c>
      <c r="D201" s="202" t="s">
        <v>120</v>
      </c>
      <c r="E201" s="192" t="s">
        <v>327</v>
      </c>
      <c r="F201" s="303" t="s">
        <v>328</v>
      </c>
      <c r="G201" s="304"/>
      <c r="H201" s="304"/>
      <c r="I201" s="304"/>
      <c r="J201" s="204" t="s">
        <v>128</v>
      </c>
      <c r="K201" s="205">
        <v>26</v>
      </c>
      <c r="L201" s="301"/>
      <c r="M201" s="301"/>
      <c r="N201" s="301">
        <f t="shared" si="43"/>
        <v>0</v>
      </c>
      <c r="O201" s="301"/>
      <c r="P201" s="301"/>
      <c r="Q201" s="301"/>
      <c r="R201" s="140"/>
      <c r="T201" s="141"/>
      <c r="U201" s="138"/>
      <c r="V201" s="138"/>
      <c r="W201" s="142"/>
      <c r="X201" s="138"/>
      <c r="Y201" s="142"/>
      <c r="Z201" s="138"/>
      <c r="AA201" s="143"/>
      <c r="AR201" s="144"/>
      <c r="AT201" s="145"/>
      <c r="AU201" s="145"/>
      <c r="AY201" s="144"/>
      <c r="BK201" s="146"/>
    </row>
    <row r="202" spans="2:63" s="9" customFormat="1" ht="29.85" customHeight="1">
      <c r="B202" s="137"/>
      <c r="C202" s="202">
        <v>80</v>
      </c>
      <c r="D202" s="202" t="s">
        <v>120</v>
      </c>
      <c r="E202" s="203" t="s">
        <v>240</v>
      </c>
      <c r="F202" s="304" t="s">
        <v>241</v>
      </c>
      <c r="G202" s="304"/>
      <c r="H202" s="304"/>
      <c r="I202" s="304"/>
      <c r="J202" s="204" t="s">
        <v>127</v>
      </c>
      <c r="K202" s="205">
        <f>SUM(N172:Q201)/100</f>
        <v>0</v>
      </c>
      <c r="L202" s="301">
        <v>0.21</v>
      </c>
      <c r="M202" s="301"/>
      <c r="N202" s="301">
        <f aca="true" t="shared" si="44" ref="N202">ROUND(L202*K202,2)</f>
        <v>0</v>
      </c>
      <c r="O202" s="301"/>
      <c r="P202" s="301"/>
      <c r="Q202" s="301"/>
      <c r="R202" s="140"/>
      <c r="T202" s="141"/>
      <c r="U202" s="138"/>
      <c r="V202" s="138"/>
      <c r="W202" s="142" t="e">
        <f>SUM(W203:W226)</f>
        <v>#REF!</v>
      </c>
      <c r="X202" s="138"/>
      <c r="Y202" s="142" t="e">
        <f>SUM(Y203:Y226)</f>
        <v>#REF!</v>
      </c>
      <c r="Z202" s="138"/>
      <c r="AA202" s="143" t="e">
        <f>SUM(AA203:AA226)</f>
        <v>#REF!</v>
      </c>
      <c r="AR202" s="144" t="s">
        <v>88</v>
      </c>
      <c r="AT202" s="145" t="s">
        <v>67</v>
      </c>
      <c r="AU202" s="145" t="s">
        <v>74</v>
      </c>
      <c r="AY202" s="144" t="s">
        <v>119</v>
      </c>
      <c r="BK202" s="146" t="e">
        <f>SUM(BK203:BK226)</f>
        <v>#REF!</v>
      </c>
    </row>
    <row r="203" spans="2:65" s="1" customFormat="1" ht="25.5" customHeight="1">
      <c r="B203" s="119"/>
      <c r="C203" s="138"/>
      <c r="D203" s="195" t="s">
        <v>99</v>
      </c>
      <c r="E203" s="147"/>
      <c r="F203" s="147"/>
      <c r="G203" s="147"/>
      <c r="H203" s="147"/>
      <c r="I203" s="147"/>
      <c r="J203" s="147"/>
      <c r="K203" s="147"/>
      <c r="L203" s="147"/>
      <c r="M203" s="147"/>
      <c r="N203" s="329">
        <f>SUM(N204:Q226)</f>
        <v>0</v>
      </c>
      <c r="O203" s="330"/>
      <c r="P203" s="330"/>
      <c r="Q203" s="330"/>
      <c r="R203" s="122"/>
      <c r="T203" s="152" t="s">
        <v>5</v>
      </c>
      <c r="U203" s="40" t="s">
        <v>33</v>
      </c>
      <c r="V203" s="153">
        <v>0.184</v>
      </c>
      <c r="W203" s="153" t="e">
        <f>V203*#REF!</f>
        <v>#REF!</v>
      </c>
      <c r="X203" s="153">
        <v>0.00017</v>
      </c>
      <c r="Y203" s="153" t="e">
        <f>X203*#REF!</f>
        <v>#REF!</v>
      </c>
      <c r="Z203" s="153">
        <v>0</v>
      </c>
      <c r="AA203" s="154" t="e">
        <f>Z203*#REF!</f>
        <v>#REF!</v>
      </c>
      <c r="AR203" s="18" t="s">
        <v>122</v>
      </c>
      <c r="AT203" s="18" t="s">
        <v>120</v>
      </c>
      <c r="AU203" s="18" t="s">
        <v>88</v>
      </c>
      <c r="AY203" s="18" t="s">
        <v>119</v>
      </c>
      <c r="BE203" s="155" t="e">
        <f>IF(U203="základní",#REF!,0)</f>
        <v>#REF!</v>
      </c>
      <c r="BF203" s="155">
        <f>IF(U203="snížená",#REF!,0)</f>
        <v>0</v>
      </c>
      <c r="BG203" s="155">
        <f>IF(U203="zákl. přenesená",#REF!,0)</f>
        <v>0</v>
      </c>
      <c r="BH203" s="155">
        <f>IF(U203="sníž. přenesená",#REF!,0)</f>
        <v>0</v>
      </c>
      <c r="BI203" s="155">
        <f>IF(U203="nulová",#REF!,0)</f>
        <v>0</v>
      </c>
      <c r="BJ203" s="18" t="s">
        <v>74</v>
      </c>
      <c r="BK203" s="155" t="e">
        <f>ROUND(#REF!*#REF!,2)</f>
        <v>#REF!</v>
      </c>
      <c r="BL203" s="18" t="s">
        <v>122</v>
      </c>
      <c r="BM203" s="18" t="s">
        <v>145</v>
      </c>
    </row>
    <row r="204" spans="2:65" s="198" customFormat="1" ht="25.5" customHeight="1">
      <c r="B204" s="200"/>
      <c r="C204" s="202">
        <v>81</v>
      </c>
      <c r="D204" s="202" t="s">
        <v>120</v>
      </c>
      <c r="E204" s="203" t="s">
        <v>246</v>
      </c>
      <c r="F204" s="304" t="s">
        <v>308</v>
      </c>
      <c r="G204" s="304"/>
      <c r="H204" s="304"/>
      <c r="I204" s="304"/>
      <c r="J204" s="204" t="s">
        <v>247</v>
      </c>
      <c r="K204" s="205">
        <v>25</v>
      </c>
      <c r="L204" s="301"/>
      <c r="M204" s="301"/>
      <c r="N204" s="301">
        <f aca="true" t="shared" si="45" ref="N204:N226">ROUND(L204*K204,2)</f>
        <v>0</v>
      </c>
      <c r="O204" s="301"/>
      <c r="P204" s="301"/>
      <c r="Q204" s="301"/>
      <c r="R204" s="201"/>
      <c r="T204" s="184"/>
      <c r="U204" s="183"/>
      <c r="V204" s="185"/>
      <c r="W204" s="185"/>
      <c r="X204" s="185"/>
      <c r="Y204" s="185"/>
      <c r="Z204" s="185"/>
      <c r="AA204" s="186"/>
      <c r="AR204" s="199"/>
      <c r="AT204" s="199"/>
      <c r="AU204" s="199"/>
      <c r="AY204" s="199"/>
      <c r="BE204" s="206"/>
      <c r="BF204" s="206"/>
      <c r="BG204" s="206"/>
      <c r="BH204" s="206"/>
      <c r="BI204" s="206"/>
      <c r="BJ204" s="199"/>
      <c r="BK204" s="206"/>
      <c r="BL204" s="199"/>
      <c r="BM204" s="199"/>
    </row>
    <row r="205" spans="2:65" s="198" customFormat="1" ht="25.5" customHeight="1">
      <c r="B205" s="200"/>
      <c r="C205" s="187">
        <v>82</v>
      </c>
      <c r="D205" s="187" t="s">
        <v>124</v>
      </c>
      <c r="E205" s="188" t="s">
        <v>528</v>
      </c>
      <c r="F205" s="302" t="s">
        <v>529</v>
      </c>
      <c r="G205" s="302"/>
      <c r="H205" s="302"/>
      <c r="I205" s="302"/>
      <c r="J205" s="189" t="s">
        <v>128</v>
      </c>
      <c r="K205" s="190">
        <v>68</v>
      </c>
      <c r="L205" s="300"/>
      <c r="M205" s="300"/>
      <c r="N205" s="300">
        <f aca="true" t="shared" si="46" ref="N205">ROUND(L205*K205,2)</f>
        <v>0</v>
      </c>
      <c r="O205" s="301"/>
      <c r="P205" s="301"/>
      <c r="Q205" s="301"/>
      <c r="R205" s="201"/>
      <c r="T205" s="184"/>
      <c r="U205" s="183"/>
      <c r="V205" s="185"/>
      <c r="W205" s="185"/>
      <c r="X205" s="185"/>
      <c r="Y205" s="185"/>
      <c r="Z205" s="185"/>
      <c r="AA205" s="186"/>
      <c r="AR205" s="199"/>
      <c r="AT205" s="199"/>
      <c r="AU205" s="199"/>
      <c r="AY205" s="199"/>
      <c r="BE205" s="206"/>
      <c r="BF205" s="206"/>
      <c r="BG205" s="206"/>
      <c r="BH205" s="206"/>
      <c r="BI205" s="206"/>
      <c r="BJ205" s="199"/>
      <c r="BK205" s="206"/>
      <c r="BL205" s="199"/>
      <c r="BM205" s="199"/>
    </row>
    <row r="206" spans="2:65" s="198" customFormat="1" ht="25.5" customHeight="1">
      <c r="B206" s="200"/>
      <c r="C206" s="187">
        <v>83</v>
      </c>
      <c r="D206" s="187" t="s">
        <v>124</v>
      </c>
      <c r="E206" s="188" t="s">
        <v>524</v>
      </c>
      <c r="F206" s="302" t="s">
        <v>525</v>
      </c>
      <c r="G206" s="302"/>
      <c r="H206" s="302"/>
      <c r="I206" s="302"/>
      <c r="J206" s="189" t="s">
        <v>128</v>
      </c>
      <c r="K206" s="190">
        <v>14</v>
      </c>
      <c r="L206" s="300"/>
      <c r="M206" s="300"/>
      <c r="N206" s="300">
        <f t="shared" si="45"/>
        <v>0</v>
      </c>
      <c r="O206" s="301"/>
      <c r="P206" s="301"/>
      <c r="Q206" s="301"/>
      <c r="R206" s="201"/>
      <c r="T206" s="184"/>
      <c r="U206" s="183"/>
      <c r="V206" s="185"/>
      <c r="W206" s="185"/>
      <c r="X206" s="185"/>
      <c r="Y206" s="185"/>
      <c r="Z206" s="185"/>
      <c r="AA206" s="186"/>
      <c r="AR206" s="199"/>
      <c r="AT206" s="199"/>
      <c r="AU206" s="199"/>
      <c r="AY206" s="199"/>
      <c r="BE206" s="206"/>
      <c r="BF206" s="206"/>
      <c r="BG206" s="206"/>
      <c r="BH206" s="206"/>
      <c r="BI206" s="206"/>
      <c r="BJ206" s="199"/>
      <c r="BK206" s="206"/>
      <c r="BL206" s="199"/>
      <c r="BM206" s="199"/>
    </row>
    <row r="207" spans="2:65" s="198" customFormat="1" ht="25.5" customHeight="1">
      <c r="B207" s="200"/>
      <c r="C207" s="187">
        <v>84</v>
      </c>
      <c r="D207" s="187" t="s">
        <v>124</v>
      </c>
      <c r="E207" s="188" t="s">
        <v>526</v>
      </c>
      <c r="F207" s="302" t="s">
        <v>527</v>
      </c>
      <c r="G207" s="302"/>
      <c r="H207" s="302"/>
      <c r="I207" s="302"/>
      <c r="J207" s="189" t="s">
        <v>128</v>
      </c>
      <c r="K207" s="190">
        <v>40</v>
      </c>
      <c r="L207" s="300"/>
      <c r="M207" s="300"/>
      <c r="N207" s="300">
        <f t="shared" si="45"/>
        <v>0</v>
      </c>
      <c r="O207" s="301"/>
      <c r="P207" s="301"/>
      <c r="Q207" s="301"/>
      <c r="R207" s="201"/>
      <c r="T207" s="184"/>
      <c r="U207" s="183"/>
      <c r="V207" s="185"/>
      <c r="W207" s="185"/>
      <c r="X207" s="185"/>
      <c r="Y207" s="185"/>
      <c r="Z207" s="185"/>
      <c r="AA207" s="186"/>
      <c r="AR207" s="199"/>
      <c r="AT207" s="199"/>
      <c r="AU207" s="199"/>
      <c r="AY207" s="199"/>
      <c r="BE207" s="206"/>
      <c r="BF207" s="206"/>
      <c r="BG207" s="206"/>
      <c r="BH207" s="206"/>
      <c r="BI207" s="206"/>
      <c r="BJ207" s="199"/>
      <c r="BK207" s="206"/>
      <c r="BL207" s="199"/>
      <c r="BM207" s="199"/>
    </row>
    <row r="208" spans="2:65" s="198" customFormat="1" ht="25.5" customHeight="1">
      <c r="B208" s="200"/>
      <c r="C208" s="187">
        <v>85</v>
      </c>
      <c r="D208" s="187" t="s">
        <v>124</v>
      </c>
      <c r="E208" s="188" t="s">
        <v>431</v>
      </c>
      <c r="F208" s="302" t="s">
        <v>432</v>
      </c>
      <c r="G208" s="302"/>
      <c r="H208" s="302"/>
      <c r="I208" s="302"/>
      <c r="J208" s="189" t="s">
        <v>128</v>
      </c>
      <c r="K208" s="190">
        <v>17</v>
      </c>
      <c r="L208" s="300"/>
      <c r="M208" s="300"/>
      <c r="N208" s="300">
        <f aca="true" t="shared" si="47" ref="N208:N213">ROUND(L208*K208,2)</f>
        <v>0</v>
      </c>
      <c r="O208" s="301"/>
      <c r="P208" s="301"/>
      <c r="Q208" s="301"/>
      <c r="R208" s="201"/>
      <c r="T208" s="184"/>
      <c r="U208" s="183"/>
      <c r="V208" s="185"/>
      <c r="W208" s="185"/>
      <c r="X208" s="185"/>
      <c r="Y208" s="185"/>
      <c r="Z208" s="185"/>
      <c r="AA208" s="186"/>
      <c r="AR208" s="199"/>
      <c r="AT208" s="199"/>
      <c r="AU208" s="199"/>
      <c r="AY208" s="199"/>
      <c r="BE208" s="206"/>
      <c r="BF208" s="206"/>
      <c r="BG208" s="206"/>
      <c r="BH208" s="206"/>
      <c r="BI208" s="206"/>
      <c r="BJ208" s="199"/>
      <c r="BK208" s="206"/>
      <c r="BL208" s="199"/>
      <c r="BM208" s="199"/>
    </row>
    <row r="209" spans="2:65" s="198" customFormat="1" ht="25.5" customHeight="1">
      <c r="B209" s="200"/>
      <c r="C209" s="187">
        <v>86</v>
      </c>
      <c r="D209" s="187" t="s">
        <v>124</v>
      </c>
      <c r="E209" s="188" t="s">
        <v>433</v>
      </c>
      <c r="F209" s="302" t="s">
        <v>434</v>
      </c>
      <c r="G209" s="302"/>
      <c r="H209" s="302"/>
      <c r="I209" s="302"/>
      <c r="J209" s="189" t="s">
        <v>128</v>
      </c>
      <c r="K209" s="190">
        <v>10</v>
      </c>
      <c r="L209" s="300"/>
      <c r="M209" s="300"/>
      <c r="N209" s="300">
        <f t="shared" si="47"/>
        <v>0</v>
      </c>
      <c r="O209" s="301"/>
      <c r="P209" s="301"/>
      <c r="Q209" s="301"/>
      <c r="R209" s="201"/>
      <c r="T209" s="184"/>
      <c r="U209" s="183"/>
      <c r="V209" s="185"/>
      <c r="W209" s="185"/>
      <c r="X209" s="185"/>
      <c r="Y209" s="185"/>
      <c r="Z209" s="185"/>
      <c r="AA209" s="186"/>
      <c r="AR209" s="199"/>
      <c r="AT209" s="199"/>
      <c r="AU209" s="199"/>
      <c r="AY209" s="199"/>
      <c r="BE209" s="206"/>
      <c r="BF209" s="206"/>
      <c r="BG209" s="206"/>
      <c r="BH209" s="206"/>
      <c r="BI209" s="206"/>
      <c r="BJ209" s="199"/>
      <c r="BK209" s="206"/>
      <c r="BL209" s="199"/>
      <c r="BM209" s="199"/>
    </row>
    <row r="210" spans="2:65" s="198" customFormat="1" ht="25.5" customHeight="1">
      <c r="B210" s="200"/>
      <c r="C210" s="187">
        <v>87</v>
      </c>
      <c r="D210" s="187" t="s">
        <v>124</v>
      </c>
      <c r="E210" s="188" t="s">
        <v>535</v>
      </c>
      <c r="F210" s="339" t="s">
        <v>536</v>
      </c>
      <c r="G210" s="340"/>
      <c r="H210" s="340"/>
      <c r="I210" s="341"/>
      <c r="J210" s="189" t="s">
        <v>128</v>
      </c>
      <c r="K210" s="190">
        <v>10</v>
      </c>
      <c r="L210" s="342"/>
      <c r="M210" s="343"/>
      <c r="N210" s="342">
        <f aca="true" t="shared" si="48" ref="N210">ROUND(L210*K210,2)</f>
        <v>0</v>
      </c>
      <c r="O210" s="344"/>
      <c r="P210" s="344"/>
      <c r="Q210" s="343"/>
      <c r="R210" s="201"/>
      <c r="T210" s="184"/>
      <c r="U210" s="183"/>
      <c r="V210" s="185"/>
      <c r="W210" s="185"/>
      <c r="X210" s="185"/>
      <c r="Y210" s="185"/>
      <c r="Z210" s="185"/>
      <c r="AA210" s="186"/>
      <c r="AR210" s="199"/>
      <c r="AT210" s="199"/>
      <c r="AU210" s="199"/>
      <c r="AY210" s="199"/>
      <c r="BE210" s="206"/>
      <c r="BF210" s="206"/>
      <c r="BG210" s="206"/>
      <c r="BH210" s="206"/>
      <c r="BI210" s="206"/>
      <c r="BJ210" s="199"/>
      <c r="BK210" s="206"/>
      <c r="BL210" s="199"/>
      <c r="BM210" s="199"/>
    </row>
    <row r="211" spans="2:65" s="198" customFormat="1" ht="25.5" customHeight="1">
      <c r="B211" s="200"/>
      <c r="C211" s="187">
        <v>88</v>
      </c>
      <c r="D211" s="187" t="s">
        <v>124</v>
      </c>
      <c r="E211" s="188" t="s">
        <v>530</v>
      </c>
      <c r="F211" s="339" t="s">
        <v>248</v>
      </c>
      <c r="G211" s="340"/>
      <c r="H211" s="340"/>
      <c r="I211" s="341"/>
      <c r="J211" s="189" t="s">
        <v>128</v>
      </c>
      <c r="K211" s="190">
        <v>4</v>
      </c>
      <c r="L211" s="342"/>
      <c r="M211" s="343"/>
      <c r="N211" s="342">
        <f t="shared" si="47"/>
        <v>0</v>
      </c>
      <c r="O211" s="344"/>
      <c r="P211" s="344"/>
      <c r="Q211" s="343"/>
      <c r="R211" s="201"/>
      <c r="T211" s="184"/>
      <c r="U211" s="183"/>
      <c r="V211" s="185"/>
      <c r="W211" s="185"/>
      <c r="X211" s="185"/>
      <c r="Y211" s="185"/>
      <c r="Z211" s="185"/>
      <c r="AA211" s="186"/>
      <c r="AR211" s="199"/>
      <c r="AT211" s="199"/>
      <c r="AU211" s="199"/>
      <c r="AY211" s="199"/>
      <c r="BE211" s="206"/>
      <c r="BF211" s="206"/>
      <c r="BG211" s="206"/>
      <c r="BH211" s="206"/>
      <c r="BI211" s="206"/>
      <c r="BJ211" s="199"/>
      <c r="BK211" s="206"/>
      <c r="BL211" s="199"/>
      <c r="BM211" s="199"/>
    </row>
    <row r="212" spans="2:65" s="198" customFormat="1" ht="25.5" customHeight="1">
      <c r="B212" s="200"/>
      <c r="C212" s="187">
        <v>89</v>
      </c>
      <c r="D212" s="187" t="s">
        <v>124</v>
      </c>
      <c r="E212" s="188" t="s">
        <v>531</v>
      </c>
      <c r="F212" s="339" t="s">
        <v>532</v>
      </c>
      <c r="G212" s="340"/>
      <c r="H212" s="340"/>
      <c r="I212" s="341"/>
      <c r="J212" s="189" t="s">
        <v>128</v>
      </c>
      <c r="K212" s="190">
        <v>8</v>
      </c>
      <c r="L212" s="342"/>
      <c r="M212" s="343"/>
      <c r="N212" s="342">
        <f t="shared" si="47"/>
        <v>0</v>
      </c>
      <c r="O212" s="344"/>
      <c r="P212" s="344"/>
      <c r="Q212" s="343"/>
      <c r="R212" s="201"/>
      <c r="T212" s="184"/>
      <c r="U212" s="183"/>
      <c r="V212" s="185"/>
      <c r="W212" s="185"/>
      <c r="X212" s="185"/>
      <c r="Y212" s="185"/>
      <c r="Z212" s="185"/>
      <c r="AA212" s="186"/>
      <c r="AR212" s="199"/>
      <c r="AT212" s="199"/>
      <c r="AU212" s="199"/>
      <c r="AY212" s="199"/>
      <c r="BE212" s="206"/>
      <c r="BF212" s="206"/>
      <c r="BG212" s="206"/>
      <c r="BH212" s="206"/>
      <c r="BI212" s="206"/>
      <c r="BJ212" s="199"/>
      <c r="BK212" s="206"/>
      <c r="BL212" s="199"/>
      <c r="BM212" s="199"/>
    </row>
    <row r="213" spans="2:65" s="198" customFormat="1" ht="25.5" customHeight="1">
      <c r="B213" s="200"/>
      <c r="C213" s="187">
        <v>90</v>
      </c>
      <c r="D213" s="187" t="s">
        <v>124</v>
      </c>
      <c r="E213" s="188" t="s">
        <v>533</v>
      </c>
      <c r="F213" s="339" t="s">
        <v>534</v>
      </c>
      <c r="G213" s="340"/>
      <c r="H213" s="340"/>
      <c r="I213" s="341"/>
      <c r="J213" s="189" t="s">
        <v>128</v>
      </c>
      <c r="K213" s="190">
        <v>3</v>
      </c>
      <c r="L213" s="342"/>
      <c r="M213" s="343"/>
      <c r="N213" s="342">
        <f t="shared" si="47"/>
        <v>0</v>
      </c>
      <c r="O213" s="344"/>
      <c r="P213" s="344"/>
      <c r="Q213" s="343"/>
      <c r="R213" s="201"/>
      <c r="T213" s="184"/>
      <c r="U213" s="183"/>
      <c r="V213" s="185"/>
      <c r="W213" s="185"/>
      <c r="X213" s="185"/>
      <c r="Y213" s="185"/>
      <c r="Z213" s="185"/>
      <c r="AA213" s="186"/>
      <c r="AR213" s="199"/>
      <c r="AT213" s="199"/>
      <c r="AU213" s="199"/>
      <c r="AY213" s="199"/>
      <c r="BE213" s="206"/>
      <c r="BF213" s="206"/>
      <c r="BG213" s="206"/>
      <c r="BH213" s="206"/>
      <c r="BI213" s="206"/>
      <c r="BJ213" s="199"/>
      <c r="BK213" s="206"/>
      <c r="BL213" s="199"/>
      <c r="BM213" s="199"/>
    </row>
    <row r="214" spans="2:65" s="198" customFormat="1" ht="25.5" customHeight="1">
      <c r="B214" s="200"/>
      <c r="C214" s="187">
        <v>91</v>
      </c>
      <c r="D214" s="187" t="s">
        <v>124</v>
      </c>
      <c r="E214" s="188" t="s">
        <v>537</v>
      </c>
      <c r="F214" s="339" t="s">
        <v>538</v>
      </c>
      <c r="G214" s="340"/>
      <c r="H214" s="340"/>
      <c r="I214" s="341"/>
      <c r="J214" s="189" t="s">
        <v>128</v>
      </c>
      <c r="K214" s="190">
        <v>1</v>
      </c>
      <c r="L214" s="342"/>
      <c r="M214" s="343"/>
      <c r="N214" s="342">
        <f aca="true" t="shared" si="49" ref="N214:N225">ROUND(L214*K214,2)</f>
        <v>0</v>
      </c>
      <c r="O214" s="344"/>
      <c r="P214" s="344"/>
      <c r="Q214" s="343"/>
      <c r="R214" s="201"/>
      <c r="T214" s="184"/>
      <c r="U214" s="183"/>
      <c r="V214" s="185"/>
      <c r="W214" s="185"/>
      <c r="X214" s="185"/>
      <c r="Y214" s="185"/>
      <c r="Z214" s="185"/>
      <c r="AA214" s="186"/>
      <c r="AR214" s="199"/>
      <c r="AT214" s="199"/>
      <c r="AU214" s="199"/>
      <c r="AY214" s="199"/>
      <c r="BE214" s="206"/>
      <c r="BF214" s="206"/>
      <c r="BG214" s="206"/>
      <c r="BH214" s="206"/>
      <c r="BI214" s="206"/>
      <c r="BJ214" s="199"/>
      <c r="BK214" s="206"/>
      <c r="BL214" s="199"/>
      <c r="BM214" s="199"/>
    </row>
    <row r="215" spans="2:65" s="198" customFormat="1" ht="25.5" customHeight="1">
      <c r="B215" s="200"/>
      <c r="C215" s="187">
        <v>92</v>
      </c>
      <c r="D215" s="187" t="s">
        <v>124</v>
      </c>
      <c r="E215" s="188" t="s">
        <v>309</v>
      </c>
      <c r="F215" s="302" t="s">
        <v>539</v>
      </c>
      <c r="G215" s="302"/>
      <c r="H215" s="302"/>
      <c r="I215" s="302"/>
      <c r="J215" s="189" t="s">
        <v>128</v>
      </c>
      <c r="K215" s="190">
        <v>139</v>
      </c>
      <c r="L215" s="300"/>
      <c r="M215" s="300"/>
      <c r="N215" s="300">
        <f t="shared" si="49"/>
        <v>0</v>
      </c>
      <c r="O215" s="301"/>
      <c r="P215" s="301"/>
      <c r="Q215" s="301"/>
      <c r="R215" s="201"/>
      <c r="T215" s="184"/>
      <c r="U215" s="183"/>
      <c r="V215" s="185"/>
      <c r="W215" s="185"/>
      <c r="X215" s="185"/>
      <c r="Y215" s="185"/>
      <c r="Z215" s="185"/>
      <c r="AA215" s="186"/>
      <c r="AR215" s="199"/>
      <c r="AT215" s="199"/>
      <c r="AU215" s="199"/>
      <c r="AY215" s="199"/>
      <c r="BE215" s="206"/>
      <c r="BF215" s="206"/>
      <c r="BG215" s="206"/>
      <c r="BH215" s="206"/>
      <c r="BI215" s="206"/>
      <c r="BJ215" s="199"/>
      <c r="BK215" s="206"/>
      <c r="BL215" s="199"/>
      <c r="BM215" s="199"/>
    </row>
    <row r="216" spans="2:65" s="198" customFormat="1" ht="25.5" customHeight="1">
      <c r="B216" s="200"/>
      <c r="C216" s="187">
        <v>93</v>
      </c>
      <c r="D216" s="187" t="s">
        <v>124</v>
      </c>
      <c r="E216" s="188" t="s">
        <v>249</v>
      </c>
      <c r="F216" s="302" t="s">
        <v>540</v>
      </c>
      <c r="G216" s="302"/>
      <c r="H216" s="302"/>
      <c r="I216" s="302"/>
      <c r="J216" s="189" t="s">
        <v>128</v>
      </c>
      <c r="K216" s="190">
        <v>10</v>
      </c>
      <c r="L216" s="300"/>
      <c r="M216" s="300"/>
      <c r="N216" s="300">
        <f t="shared" si="49"/>
        <v>0</v>
      </c>
      <c r="O216" s="301"/>
      <c r="P216" s="301"/>
      <c r="Q216" s="301"/>
      <c r="R216" s="201"/>
      <c r="T216" s="184"/>
      <c r="U216" s="183"/>
      <c r="V216" s="185"/>
      <c r="W216" s="185"/>
      <c r="X216" s="185"/>
      <c r="Y216" s="185"/>
      <c r="Z216" s="185"/>
      <c r="AA216" s="186"/>
      <c r="AR216" s="199"/>
      <c r="AT216" s="199"/>
      <c r="AU216" s="199"/>
      <c r="AY216" s="199"/>
      <c r="BE216" s="206"/>
      <c r="BF216" s="206"/>
      <c r="BG216" s="206"/>
      <c r="BH216" s="206"/>
      <c r="BI216" s="206"/>
      <c r="BJ216" s="199"/>
      <c r="BK216" s="206"/>
      <c r="BL216" s="199"/>
      <c r="BM216" s="199"/>
    </row>
    <row r="217" spans="2:65" s="198" customFormat="1" ht="25.5" customHeight="1">
      <c r="B217" s="200"/>
      <c r="C217" s="187">
        <v>94</v>
      </c>
      <c r="D217" s="187" t="s">
        <v>124</v>
      </c>
      <c r="E217" s="188" t="s">
        <v>355</v>
      </c>
      <c r="F217" s="302" t="s">
        <v>545</v>
      </c>
      <c r="G217" s="302"/>
      <c r="H217" s="302"/>
      <c r="I217" s="302"/>
      <c r="J217" s="189" t="s">
        <v>128</v>
      </c>
      <c r="K217" s="190">
        <v>10</v>
      </c>
      <c r="L217" s="300"/>
      <c r="M217" s="300"/>
      <c r="N217" s="300">
        <f t="shared" si="49"/>
        <v>0</v>
      </c>
      <c r="O217" s="301"/>
      <c r="P217" s="301"/>
      <c r="Q217" s="301"/>
      <c r="R217" s="201"/>
      <c r="T217" s="184"/>
      <c r="U217" s="183"/>
      <c r="V217" s="185"/>
      <c r="W217" s="185"/>
      <c r="X217" s="185"/>
      <c r="Y217" s="185"/>
      <c r="Z217" s="185"/>
      <c r="AA217" s="186"/>
      <c r="AR217" s="199"/>
      <c r="AT217" s="199"/>
      <c r="AU217" s="199"/>
      <c r="AY217" s="199"/>
      <c r="BE217" s="206"/>
      <c r="BF217" s="206"/>
      <c r="BG217" s="206"/>
      <c r="BH217" s="206"/>
      <c r="BI217" s="206"/>
      <c r="BJ217" s="199"/>
      <c r="BK217" s="206"/>
      <c r="BL217" s="199"/>
      <c r="BM217" s="199"/>
    </row>
    <row r="218" spans="2:65" s="198" customFormat="1" ht="25.5" customHeight="1">
      <c r="B218" s="200"/>
      <c r="C218" s="187">
        <v>95</v>
      </c>
      <c r="D218" s="187" t="s">
        <v>124</v>
      </c>
      <c r="E218" s="188" t="s">
        <v>310</v>
      </c>
      <c r="F218" s="302" t="s">
        <v>311</v>
      </c>
      <c r="G218" s="302"/>
      <c r="H218" s="302"/>
      <c r="I218" s="302"/>
      <c r="J218" s="189" t="s">
        <v>128</v>
      </c>
      <c r="K218" s="190">
        <v>15</v>
      </c>
      <c r="L218" s="300"/>
      <c r="M218" s="300"/>
      <c r="N218" s="300">
        <f t="shared" si="49"/>
        <v>0</v>
      </c>
      <c r="O218" s="301"/>
      <c r="P218" s="301"/>
      <c r="Q218" s="301"/>
      <c r="R218" s="201"/>
      <c r="T218" s="184"/>
      <c r="U218" s="183"/>
      <c r="V218" s="185"/>
      <c r="W218" s="185"/>
      <c r="X218" s="185"/>
      <c r="Y218" s="185"/>
      <c r="Z218" s="185"/>
      <c r="AA218" s="186"/>
      <c r="AR218" s="199"/>
      <c r="AT218" s="199"/>
      <c r="AU218" s="199"/>
      <c r="AY218" s="199"/>
      <c r="BE218" s="206"/>
      <c r="BF218" s="206"/>
      <c r="BG218" s="206"/>
      <c r="BH218" s="206"/>
      <c r="BI218" s="206"/>
      <c r="BJ218" s="199"/>
      <c r="BK218" s="206"/>
      <c r="BL218" s="199"/>
      <c r="BM218" s="199"/>
    </row>
    <row r="219" spans="2:65" s="198" customFormat="1" ht="25.5" customHeight="1">
      <c r="B219" s="200"/>
      <c r="C219" s="187">
        <v>96</v>
      </c>
      <c r="D219" s="187" t="s">
        <v>124</v>
      </c>
      <c r="E219" s="188" t="s">
        <v>541</v>
      </c>
      <c r="F219" s="302" t="s">
        <v>542</v>
      </c>
      <c r="G219" s="302"/>
      <c r="H219" s="302"/>
      <c r="I219" s="302"/>
      <c r="J219" s="189" t="s">
        <v>128</v>
      </c>
      <c r="K219" s="190">
        <v>12</v>
      </c>
      <c r="L219" s="300"/>
      <c r="M219" s="300"/>
      <c r="N219" s="300">
        <f t="shared" si="49"/>
        <v>0</v>
      </c>
      <c r="O219" s="301"/>
      <c r="P219" s="301"/>
      <c r="Q219" s="301"/>
      <c r="R219" s="201"/>
      <c r="T219" s="184"/>
      <c r="U219" s="183"/>
      <c r="V219" s="185"/>
      <c r="W219" s="185"/>
      <c r="X219" s="185"/>
      <c r="Y219" s="185"/>
      <c r="Z219" s="185"/>
      <c r="AA219" s="186"/>
      <c r="AR219" s="199"/>
      <c r="AT219" s="199"/>
      <c r="AU219" s="199"/>
      <c r="AY219" s="199"/>
      <c r="BE219" s="206"/>
      <c r="BF219" s="206"/>
      <c r="BG219" s="206"/>
      <c r="BH219" s="206"/>
      <c r="BI219" s="206"/>
      <c r="BJ219" s="199"/>
      <c r="BK219" s="206"/>
      <c r="BL219" s="199"/>
      <c r="BM219" s="199"/>
    </row>
    <row r="220" spans="2:65" s="198" customFormat="1" ht="25.5" customHeight="1">
      <c r="B220" s="200"/>
      <c r="C220" s="187">
        <v>97</v>
      </c>
      <c r="D220" s="187" t="s">
        <v>124</v>
      </c>
      <c r="E220" s="188" t="s">
        <v>543</v>
      </c>
      <c r="F220" s="302" t="s">
        <v>544</v>
      </c>
      <c r="G220" s="302"/>
      <c r="H220" s="302"/>
      <c r="I220" s="302"/>
      <c r="J220" s="189" t="s">
        <v>128</v>
      </c>
      <c r="K220" s="190">
        <v>20</v>
      </c>
      <c r="L220" s="300"/>
      <c r="M220" s="300"/>
      <c r="N220" s="300">
        <f t="shared" si="49"/>
        <v>0</v>
      </c>
      <c r="O220" s="301"/>
      <c r="P220" s="301"/>
      <c r="Q220" s="301"/>
      <c r="R220" s="201"/>
      <c r="T220" s="184"/>
      <c r="U220" s="183"/>
      <c r="V220" s="185"/>
      <c r="W220" s="185"/>
      <c r="X220" s="185"/>
      <c r="Y220" s="185"/>
      <c r="Z220" s="185"/>
      <c r="AA220" s="186"/>
      <c r="AR220" s="199"/>
      <c r="AT220" s="199"/>
      <c r="AU220" s="199"/>
      <c r="AY220" s="199"/>
      <c r="BE220" s="206"/>
      <c r="BF220" s="206"/>
      <c r="BG220" s="206"/>
      <c r="BH220" s="206"/>
      <c r="BI220" s="206"/>
      <c r="BJ220" s="199"/>
      <c r="BK220" s="206"/>
      <c r="BL220" s="199"/>
      <c r="BM220" s="199"/>
    </row>
    <row r="221" spans="2:65" s="198" customFormat="1" ht="25.5" customHeight="1">
      <c r="B221" s="200"/>
      <c r="C221" s="187">
        <v>98</v>
      </c>
      <c r="D221" s="187" t="s">
        <v>124</v>
      </c>
      <c r="E221" s="188" t="s">
        <v>250</v>
      </c>
      <c r="F221" s="339" t="s">
        <v>251</v>
      </c>
      <c r="G221" s="340"/>
      <c r="H221" s="340"/>
      <c r="I221" s="341"/>
      <c r="J221" s="189" t="s">
        <v>252</v>
      </c>
      <c r="K221" s="190">
        <v>139</v>
      </c>
      <c r="L221" s="342"/>
      <c r="M221" s="343"/>
      <c r="N221" s="342">
        <f t="shared" si="49"/>
        <v>0</v>
      </c>
      <c r="O221" s="344"/>
      <c r="P221" s="344"/>
      <c r="Q221" s="343"/>
      <c r="R221" s="201"/>
      <c r="T221" s="184"/>
      <c r="U221" s="183"/>
      <c r="V221" s="185"/>
      <c r="W221" s="185"/>
      <c r="X221" s="185"/>
      <c r="Y221" s="185"/>
      <c r="Z221" s="185"/>
      <c r="AA221" s="186"/>
      <c r="AR221" s="199"/>
      <c r="AT221" s="199"/>
      <c r="AU221" s="199"/>
      <c r="AY221" s="199"/>
      <c r="BE221" s="206"/>
      <c r="BF221" s="206"/>
      <c r="BG221" s="206"/>
      <c r="BH221" s="206"/>
      <c r="BI221" s="206"/>
      <c r="BJ221" s="199"/>
      <c r="BK221" s="206"/>
      <c r="BL221" s="199"/>
      <c r="BM221" s="199"/>
    </row>
    <row r="222" spans="2:65" s="198" customFormat="1" ht="25.5" customHeight="1">
      <c r="B222" s="200"/>
      <c r="C222" s="187">
        <v>99</v>
      </c>
      <c r="D222" s="187" t="s">
        <v>124</v>
      </c>
      <c r="E222" s="188" t="s">
        <v>440</v>
      </c>
      <c r="F222" s="339" t="s">
        <v>255</v>
      </c>
      <c r="G222" s="340"/>
      <c r="H222" s="340"/>
      <c r="I222" s="341"/>
      <c r="J222" s="189" t="s">
        <v>128</v>
      </c>
      <c r="K222" s="190">
        <v>139</v>
      </c>
      <c r="L222" s="342"/>
      <c r="M222" s="343"/>
      <c r="N222" s="342">
        <f t="shared" si="49"/>
        <v>0</v>
      </c>
      <c r="O222" s="344"/>
      <c r="P222" s="344"/>
      <c r="Q222" s="343"/>
      <c r="R222" s="201"/>
      <c r="T222" s="184"/>
      <c r="U222" s="183"/>
      <c r="V222" s="185"/>
      <c r="W222" s="185"/>
      <c r="X222" s="185"/>
      <c r="Y222" s="185"/>
      <c r="Z222" s="185"/>
      <c r="AA222" s="186"/>
      <c r="AR222" s="199"/>
      <c r="AT222" s="199"/>
      <c r="AU222" s="199"/>
      <c r="AY222" s="199"/>
      <c r="BE222" s="206"/>
      <c r="BF222" s="206"/>
      <c r="BG222" s="206"/>
      <c r="BH222" s="206"/>
      <c r="BI222" s="206"/>
      <c r="BJ222" s="199"/>
      <c r="BK222" s="206"/>
      <c r="BL222" s="199"/>
      <c r="BM222" s="199"/>
    </row>
    <row r="223" spans="2:65" s="198" customFormat="1" ht="25.5" customHeight="1">
      <c r="B223" s="200"/>
      <c r="C223" s="187">
        <v>100</v>
      </c>
      <c r="D223" s="187" t="s">
        <v>124</v>
      </c>
      <c r="E223" s="188" t="s">
        <v>253</v>
      </c>
      <c r="F223" s="339" t="s">
        <v>254</v>
      </c>
      <c r="G223" s="340"/>
      <c r="H223" s="340"/>
      <c r="I223" s="341"/>
      <c r="J223" s="189" t="s">
        <v>252</v>
      </c>
      <c r="K223" s="190">
        <v>10</v>
      </c>
      <c r="L223" s="342"/>
      <c r="M223" s="343"/>
      <c r="N223" s="342">
        <f t="shared" si="49"/>
        <v>0</v>
      </c>
      <c r="O223" s="344"/>
      <c r="P223" s="344"/>
      <c r="Q223" s="343"/>
      <c r="R223" s="201"/>
      <c r="T223" s="184"/>
      <c r="U223" s="183"/>
      <c r="V223" s="185"/>
      <c r="W223" s="185"/>
      <c r="X223" s="185"/>
      <c r="Y223" s="185"/>
      <c r="Z223" s="185"/>
      <c r="AA223" s="186"/>
      <c r="AR223" s="199"/>
      <c r="AT223" s="199"/>
      <c r="AU223" s="199"/>
      <c r="AY223" s="199"/>
      <c r="BE223" s="206"/>
      <c r="BF223" s="206"/>
      <c r="BG223" s="206"/>
      <c r="BH223" s="206"/>
      <c r="BI223" s="206"/>
      <c r="BJ223" s="199"/>
      <c r="BK223" s="206"/>
      <c r="BL223" s="199"/>
      <c r="BM223" s="199"/>
    </row>
    <row r="224" spans="2:65" s="198" customFormat="1" ht="25.5" customHeight="1">
      <c r="B224" s="200"/>
      <c r="C224" s="187">
        <v>101</v>
      </c>
      <c r="D224" s="187" t="s">
        <v>124</v>
      </c>
      <c r="E224" s="188" t="s">
        <v>440</v>
      </c>
      <c r="F224" s="339" t="s">
        <v>256</v>
      </c>
      <c r="G224" s="340"/>
      <c r="H224" s="340"/>
      <c r="I224" s="341"/>
      <c r="J224" s="189" t="s">
        <v>128</v>
      </c>
      <c r="K224" s="190">
        <v>10</v>
      </c>
      <c r="L224" s="342"/>
      <c r="M224" s="343"/>
      <c r="N224" s="342">
        <f t="shared" si="49"/>
        <v>0</v>
      </c>
      <c r="O224" s="344"/>
      <c r="P224" s="344"/>
      <c r="Q224" s="343"/>
      <c r="R224" s="201"/>
      <c r="T224" s="184"/>
      <c r="U224" s="183"/>
      <c r="V224" s="185"/>
      <c r="W224" s="185"/>
      <c r="X224" s="185"/>
      <c r="Y224" s="185"/>
      <c r="Z224" s="185"/>
      <c r="AA224" s="186"/>
      <c r="AR224" s="199"/>
      <c r="AT224" s="199"/>
      <c r="AU224" s="199"/>
      <c r="AY224" s="199"/>
      <c r="BE224" s="206"/>
      <c r="BF224" s="206"/>
      <c r="BG224" s="206"/>
      <c r="BH224" s="206"/>
      <c r="BI224" s="206"/>
      <c r="BJ224" s="199"/>
      <c r="BK224" s="206"/>
      <c r="BL224" s="199"/>
      <c r="BM224" s="199"/>
    </row>
    <row r="225" spans="2:65" s="198" customFormat="1" ht="25.5" customHeight="1">
      <c r="B225" s="200"/>
      <c r="C225" s="187">
        <v>102</v>
      </c>
      <c r="D225" s="187" t="s">
        <v>124</v>
      </c>
      <c r="E225" s="188" t="s">
        <v>444</v>
      </c>
      <c r="F225" s="302" t="s">
        <v>443</v>
      </c>
      <c r="G225" s="302"/>
      <c r="H225" s="302"/>
      <c r="I225" s="302"/>
      <c r="J225" s="189" t="s">
        <v>128</v>
      </c>
      <c r="K225" s="190">
        <v>32</v>
      </c>
      <c r="L225" s="300"/>
      <c r="M225" s="300"/>
      <c r="N225" s="300">
        <f t="shared" si="49"/>
        <v>0</v>
      </c>
      <c r="O225" s="301"/>
      <c r="P225" s="301"/>
      <c r="Q225" s="301"/>
      <c r="R225" s="201"/>
      <c r="T225" s="184"/>
      <c r="U225" s="183"/>
      <c r="V225" s="185"/>
      <c r="W225" s="185"/>
      <c r="X225" s="185"/>
      <c r="Y225" s="185"/>
      <c r="Z225" s="185"/>
      <c r="AA225" s="186"/>
      <c r="AR225" s="199"/>
      <c r="AT225" s="199"/>
      <c r="AU225" s="199"/>
      <c r="AY225" s="199"/>
      <c r="BE225" s="206"/>
      <c r="BF225" s="206"/>
      <c r="BG225" s="206"/>
      <c r="BH225" s="206"/>
      <c r="BI225" s="206"/>
      <c r="BJ225" s="199"/>
      <c r="BK225" s="206"/>
      <c r="BL225" s="199"/>
      <c r="BM225" s="199"/>
    </row>
    <row r="226" spans="2:65" s="198" customFormat="1" ht="25.5" customHeight="1">
      <c r="B226" s="200"/>
      <c r="C226" s="202">
        <v>103</v>
      </c>
      <c r="D226" s="202" t="s">
        <v>120</v>
      </c>
      <c r="E226" s="192" t="s">
        <v>312</v>
      </c>
      <c r="F226" s="303" t="s">
        <v>313</v>
      </c>
      <c r="G226" s="304"/>
      <c r="H226" s="304"/>
      <c r="I226" s="304"/>
      <c r="J226" s="204" t="s">
        <v>127</v>
      </c>
      <c r="K226" s="205">
        <f>SUM(N204:Q225)/100</f>
        <v>0</v>
      </c>
      <c r="L226" s="301">
        <v>1.35</v>
      </c>
      <c r="M226" s="301"/>
      <c r="N226" s="301">
        <f t="shared" si="45"/>
        <v>0</v>
      </c>
      <c r="O226" s="301"/>
      <c r="P226" s="301"/>
      <c r="Q226" s="301"/>
      <c r="R226" s="201"/>
      <c r="T226" s="184"/>
      <c r="U226" s="183"/>
      <c r="V226" s="185"/>
      <c r="W226" s="185"/>
      <c r="X226" s="185"/>
      <c r="Y226" s="185"/>
      <c r="Z226" s="185"/>
      <c r="AA226" s="186"/>
      <c r="AR226" s="199"/>
      <c r="AT226" s="199"/>
      <c r="AU226" s="199"/>
      <c r="AY226" s="199"/>
      <c r="BE226" s="206"/>
      <c r="BF226" s="206"/>
      <c r="BG226" s="206"/>
      <c r="BH226" s="206"/>
      <c r="BI226" s="206"/>
      <c r="BJ226" s="199"/>
      <c r="BK226" s="206"/>
      <c r="BL226" s="199"/>
      <c r="BM226" s="199"/>
    </row>
    <row r="227" spans="2:18" ht="13.5">
      <c r="B227" s="55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7"/>
    </row>
  </sheetData>
  <mergeCells count="374"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201:I201"/>
    <mergeCell ref="L201:M201"/>
    <mergeCell ref="N201:Q201"/>
    <mergeCell ref="F208:I208"/>
    <mergeCell ref="L208:M208"/>
    <mergeCell ref="N208:Q208"/>
    <mergeCell ref="F209:I209"/>
    <mergeCell ref="L209:M209"/>
    <mergeCell ref="N209:Q209"/>
    <mergeCell ref="N203:Q203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N175:Q175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7:I167"/>
    <mergeCell ref="L167:M167"/>
    <mergeCell ref="N167:Q167"/>
    <mergeCell ref="F168:I168"/>
    <mergeCell ref="L168:M168"/>
    <mergeCell ref="N168:Q168"/>
    <mergeCell ref="F169:I169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L174:M174"/>
    <mergeCell ref="N174:Q174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226:I226"/>
    <mergeCell ref="L226:M226"/>
    <mergeCell ref="N226:Q226"/>
    <mergeCell ref="F224:I224"/>
    <mergeCell ref="L224:M224"/>
    <mergeCell ref="N224:Q224"/>
    <mergeCell ref="F225:I225"/>
    <mergeCell ref="L225:M225"/>
    <mergeCell ref="N225:Q225"/>
    <mergeCell ref="F223:I223"/>
    <mergeCell ref="L223:M223"/>
    <mergeCell ref="N223:Q223"/>
    <mergeCell ref="F204:I204"/>
    <mergeCell ref="L204:M204"/>
    <mergeCell ref="N204:Q204"/>
    <mergeCell ref="F222:I222"/>
    <mergeCell ref="L222:M222"/>
    <mergeCell ref="N222:Q222"/>
    <mergeCell ref="F211:I211"/>
    <mergeCell ref="L211:M211"/>
    <mergeCell ref="N211:Q211"/>
    <mergeCell ref="F215:I215"/>
    <mergeCell ref="L215:M215"/>
    <mergeCell ref="N215:Q215"/>
    <mergeCell ref="F206:I206"/>
    <mergeCell ref="L206:M206"/>
    <mergeCell ref="N206:Q206"/>
    <mergeCell ref="F207:I207"/>
    <mergeCell ref="L207:M207"/>
    <mergeCell ref="N207:Q207"/>
    <mergeCell ref="F205:I205"/>
    <mergeCell ref="L205:M205"/>
    <mergeCell ref="N205:Q205"/>
    <mergeCell ref="F153:I153"/>
    <mergeCell ref="L153:M153"/>
    <mergeCell ref="N153:Q153"/>
    <mergeCell ref="N202:Q202"/>
    <mergeCell ref="L202:M202"/>
    <mergeCell ref="F202:I202"/>
    <mergeCell ref="F170:I170"/>
    <mergeCell ref="L170:M170"/>
    <mergeCell ref="N170:Q170"/>
    <mergeCell ref="F194:I194"/>
    <mergeCell ref="L194:M194"/>
    <mergeCell ref="F188:I188"/>
    <mergeCell ref="L188:M188"/>
    <mergeCell ref="N171:Q171"/>
    <mergeCell ref="F156:I156"/>
    <mergeCell ref="N177:Q177"/>
    <mergeCell ref="F178:I178"/>
    <mergeCell ref="L178:M178"/>
    <mergeCell ref="F175:I175"/>
    <mergeCell ref="L175:M175"/>
    <mergeCell ref="L197:M197"/>
    <mergeCell ref="N197:Q197"/>
    <mergeCell ref="F193:I193"/>
    <mergeCell ref="L193:M193"/>
    <mergeCell ref="H1:K1"/>
    <mergeCell ref="F126:I126"/>
    <mergeCell ref="L126:M126"/>
    <mergeCell ref="N126:Q12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N117:Q117"/>
    <mergeCell ref="N118:Q118"/>
    <mergeCell ref="D97:H97"/>
    <mergeCell ref="N97:Q97"/>
    <mergeCell ref="N98:Q98"/>
    <mergeCell ref="L100:Q100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M34:P34"/>
    <mergeCell ref="H35:J35"/>
    <mergeCell ref="M35:P35"/>
    <mergeCell ref="H36:J36"/>
    <mergeCell ref="M36:P36"/>
    <mergeCell ref="L38:P38"/>
    <mergeCell ref="C76:Q76"/>
    <mergeCell ref="F78:P78"/>
    <mergeCell ref="H33:J33"/>
    <mergeCell ref="M33:P33"/>
    <mergeCell ref="H34:J34"/>
    <mergeCell ref="F173:I173"/>
    <mergeCell ref="L173:M173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119:Q119"/>
    <mergeCell ref="N92:Q92"/>
    <mergeCell ref="N93:Q93"/>
    <mergeCell ref="N94:Q94"/>
    <mergeCell ref="N96:Q96"/>
    <mergeCell ref="C106:Q106"/>
    <mergeCell ref="N127:Q127"/>
    <mergeCell ref="N154:Q154"/>
    <mergeCell ref="L164:M164"/>
    <mergeCell ref="N164:Q164"/>
    <mergeCell ref="F165:I165"/>
    <mergeCell ref="L169:M169"/>
    <mergeCell ref="N169:Q169"/>
    <mergeCell ref="F174:I174"/>
    <mergeCell ref="F192:I192"/>
    <mergeCell ref="L192:M192"/>
    <mergeCell ref="N192:Q192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L176:M176"/>
    <mergeCell ref="N176:Q176"/>
    <mergeCell ref="F177:I177"/>
    <mergeCell ref="L177:M177"/>
    <mergeCell ref="N193:Q193"/>
    <mergeCell ref="F195:I195"/>
    <mergeCell ref="L195:M195"/>
    <mergeCell ref="N195:Q195"/>
    <mergeCell ref="F197:I197"/>
    <mergeCell ref="N194:Q194"/>
    <mergeCell ref="F196:I196"/>
    <mergeCell ref="L196:M196"/>
    <mergeCell ref="N196:Q196"/>
    <mergeCell ref="F150:I150"/>
    <mergeCell ref="L150:M150"/>
    <mergeCell ref="N150:Q150"/>
    <mergeCell ref="F151:I151"/>
    <mergeCell ref="L151:M151"/>
    <mergeCell ref="N151:Q151"/>
    <mergeCell ref="F149:I149"/>
    <mergeCell ref="L149:M149"/>
    <mergeCell ref="N149:Q149"/>
    <mergeCell ref="F152:I152"/>
    <mergeCell ref="L152:M152"/>
    <mergeCell ref="N163:Q163"/>
    <mergeCell ref="F164:I164"/>
    <mergeCell ref="N188:Q188"/>
    <mergeCell ref="F185:I185"/>
    <mergeCell ref="L185:M185"/>
    <mergeCell ref="N185:Q185"/>
    <mergeCell ref="N173:Q173"/>
    <mergeCell ref="F172:I172"/>
    <mergeCell ref="L172:M172"/>
    <mergeCell ref="N172:Q172"/>
    <mergeCell ref="N152:Q152"/>
    <mergeCell ref="F155:I155"/>
    <mergeCell ref="L155:M155"/>
    <mergeCell ref="N155:Q155"/>
    <mergeCell ref="F163:I163"/>
    <mergeCell ref="L163:M163"/>
    <mergeCell ref="L165:M165"/>
    <mergeCell ref="N165:Q165"/>
    <mergeCell ref="F166:I166"/>
    <mergeCell ref="L166:M166"/>
    <mergeCell ref="N166:Q166"/>
    <mergeCell ref="F176:I176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6:I186"/>
    <mergeCell ref="L186:M186"/>
    <mergeCell ref="N186:Q186"/>
    <mergeCell ref="F187:I187"/>
    <mergeCell ref="L187:M187"/>
    <mergeCell ref="N187:Q187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212:I212"/>
    <mergeCell ref="L212:M212"/>
    <mergeCell ref="N212:Q212"/>
    <mergeCell ref="F213:I213"/>
    <mergeCell ref="L213:M213"/>
    <mergeCell ref="N213:Q213"/>
    <mergeCell ref="F210:I210"/>
    <mergeCell ref="L210:M210"/>
    <mergeCell ref="N210:Q210"/>
    <mergeCell ref="F218:I218"/>
    <mergeCell ref="L218:M218"/>
    <mergeCell ref="N218:Q218"/>
    <mergeCell ref="F214:I214"/>
    <mergeCell ref="L214:M214"/>
    <mergeCell ref="N214:Q214"/>
    <mergeCell ref="F216:I216"/>
    <mergeCell ref="L216:M216"/>
    <mergeCell ref="N216:Q216"/>
    <mergeCell ref="F217:I217"/>
    <mergeCell ref="L217:M217"/>
    <mergeCell ref="N217:Q217"/>
    <mergeCell ref="F221:I221"/>
    <mergeCell ref="L221:M221"/>
    <mergeCell ref="N221:Q221"/>
    <mergeCell ref="F219:I219"/>
    <mergeCell ref="L219:M219"/>
    <mergeCell ref="N219:Q219"/>
    <mergeCell ref="F220:I220"/>
    <mergeCell ref="L220:M220"/>
    <mergeCell ref="N220:Q220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04"/>
  <sheetViews>
    <sheetView showGridLines="0" workbookViewId="0" topLeftCell="A1">
      <pane ySplit="1" topLeftCell="A95" activePane="bottomLeft" state="frozen"/>
      <selection pane="bottomLeft" activeCell="N102" sqref="N101:Q10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2"/>
      <c r="C1" s="12"/>
      <c r="D1" s="13" t="s">
        <v>1</v>
      </c>
      <c r="E1" s="12"/>
      <c r="F1" s="14" t="s">
        <v>83</v>
      </c>
      <c r="G1" s="14"/>
      <c r="H1" s="325" t="s">
        <v>84</v>
      </c>
      <c r="I1" s="325"/>
      <c r="J1" s="325"/>
      <c r="K1" s="325"/>
      <c r="L1" s="14" t="s">
        <v>85</v>
      </c>
      <c r="M1" s="12"/>
      <c r="N1" s="12"/>
      <c r="O1" s="13" t="s">
        <v>86</v>
      </c>
      <c r="P1" s="12"/>
      <c r="Q1" s="12"/>
      <c r="R1" s="12"/>
      <c r="S1" s="14" t="s">
        <v>87</v>
      </c>
      <c r="T1" s="14"/>
      <c r="U1" s="101"/>
      <c r="V1" s="10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68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S2" s="245"/>
      <c r="T2" s="246" t="s">
        <v>11</v>
      </c>
      <c r="U2" s="245"/>
      <c r="V2" s="245"/>
      <c r="W2" s="245"/>
      <c r="X2" s="245"/>
      <c r="Y2" s="245"/>
      <c r="Z2" s="245"/>
      <c r="AA2" s="245"/>
      <c r="AB2" s="245"/>
      <c r="AC2" s="245"/>
      <c r="AT2" s="18" t="s">
        <v>78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T3" s="18" t="s">
        <v>88</v>
      </c>
    </row>
    <row r="4" spans="2:46" ht="36.95" customHeight="1">
      <c r="B4" s="22"/>
      <c r="C4" s="270" t="s">
        <v>89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3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T4" s="18" t="s">
        <v>6</v>
      </c>
    </row>
    <row r="5" spans="2:29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</row>
    <row r="6" spans="2:18" ht="34.5" customHeight="1">
      <c r="B6" s="22"/>
      <c r="C6" s="24"/>
      <c r="D6" s="28" t="s">
        <v>14</v>
      </c>
      <c r="E6" s="24"/>
      <c r="F6" s="307" t="str">
        <f>'Rekapitulace stavby'!K6</f>
        <v>Výměna rozvodů vody,odpadů, oprava sociálního zázemí v družině ve Studénce-II.etapa</v>
      </c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24"/>
      <c r="R6" s="23"/>
    </row>
    <row r="7" spans="2:18" s="1" customFormat="1" ht="32.85" customHeight="1">
      <c r="B7" s="31"/>
      <c r="C7" s="32"/>
      <c r="D7" s="27" t="s">
        <v>90</v>
      </c>
      <c r="E7" s="32"/>
      <c r="F7" s="372" t="s">
        <v>185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2"/>
      <c r="R7" s="33"/>
    </row>
    <row r="8" spans="2:18" s="1" customFormat="1" ht="14.45" customHeight="1">
      <c r="B8" s="31"/>
      <c r="C8" s="32"/>
      <c r="D8" s="28" t="s">
        <v>15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16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17</v>
      </c>
      <c r="E9" s="32"/>
      <c r="F9" s="212" t="s">
        <v>183</v>
      </c>
      <c r="G9" s="32"/>
      <c r="H9" s="32"/>
      <c r="I9" s="32"/>
      <c r="J9" s="32"/>
      <c r="K9" s="32"/>
      <c r="L9" s="32"/>
      <c r="M9" s="28" t="s">
        <v>18</v>
      </c>
      <c r="N9" s="32"/>
      <c r="O9" s="310">
        <v>45143</v>
      </c>
      <c r="P9" s="310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19</v>
      </c>
      <c r="E11" s="32"/>
      <c r="F11" s="32"/>
      <c r="G11" s="32"/>
      <c r="H11" s="32"/>
      <c r="I11" s="32"/>
      <c r="J11" s="32"/>
      <c r="K11" s="32"/>
      <c r="L11" s="32"/>
      <c r="M11" s="28" t="s">
        <v>20</v>
      </c>
      <c r="N11" s="32"/>
      <c r="O11" s="272" t="s">
        <v>5</v>
      </c>
      <c r="P11" s="272"/>
      <c r="Q11" s="32"/>
      <c r="R11" s="33"/>
    </row>
    <row r="12" spans="2:18" s="1" customFormat="1" ht="18" customHeight="1">
      <c r="B12" s="31"/>
      <c r="C12" s="32"/>
      <c r="D12" s="32"/>
      <c r="E12" s="212" t="s">
        <v>184</v>
      </c>
      <c r="F12" s="32"/>
      <c r="G12" s="32"/>
      <c r="H12" s="32"/>
      <c r="I12" s="32"/>
      <c r="J12" s="32"/>
      <c r="K12" s="32"/>
      <c r="L12" s="32"/>
      <c r="M12" s="28" t="s">
        <v>21</v>
      </c>
      <c r="N12" s="32"/>
      <c r="O12" s="272" t="s">
        <v>5</v>
      </c>
      <c r="P12" s="272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22</v>
      </c>
      <c r="E14" s="32"/>
      <c r="F14" s="32"/>
      <c r="G14" s="32"/>
      <c r="H14" s="32"/>
      <c r="I14" s="32"/>
      <c r="J14" s="32"/>
      <c r="K14" s="32"/>
      <c r="L14" s="32"/>
      <c r="M14" s="28" t="s">
        <v>20</v>
      </c>
      <c r="N14" s="32"/>
      <c r="O14" s="272" t="s">
        <v>5</v>
      </c>
      <c r="P14" s="272"/>
      <c r="Q14" s="32"/>
      <c r="R14" s="33"/>
    </row>
    <row r="15" spans="2:18" s="1" customFormat="1" ht="18" customHeight="1">
      <c r="B15" s="31"/>
      <c r="C15" s="32"/>
      <c r="D15" s="32"/>
      <c r="E15" s="26" t="s">
        <v>23</v>
      </c>
      <c r="F15" s="32"/>
      <c r="G15" s="32"/>
      <c r="H15" s="32"/>
      <c r="I15" s="32"/>
      <c r="J15" s="32"/>
      <c r="K15" s="32"/>
      <c r="L15" s="32"/>
      <c r="M15" s="28" t="s">
        <v>21</v>
      </c>
      <c r="N15" s="32"/>
      <c r="O15" s="272" t="s">
        <v>5</v>
      </c>
      <c r="P15" s="272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24</v>
      </c>
      <c r="E17" s="32"/>
      <c r="F17" s="32"/>
      <c r="G17" s="32"/>
      <c r="H17" s="32"/>
      <c r="I17" s="32"/>
      <c r="J17" s="32"/>
      <c r="K17" s="32"/>
      <c r="L17" s="32"/>
      <c r="M17" s="28" t="s">
        <v>20</v>
      </c>
      <c r="N17" s="32"/>
      <c r="O17" s="272" t="s">
        <v>5</v>
      </c>
      <c r="P17" s="272"/>
      <c r="Q17" s="32"/>
      <c r="R17" s="33"/>
    </row>
    <row r="18" spans="2:18" s="1" customFormat="1" ht="18" customHeight="1">
      <c r="B18" s="31"/>
      <c r="C18" s="32"/>
      <c r="D18" s="32"/>
      <c r="E18" s="26" t="s">
        <v>25</v>
      </c>
      <c r="F18" s="32"/>
      <c r="G18" s="32"/>
      <c r="H18" s="32"/>
      <c r="I18" s="32"/>
      <c r="J18" s="32"/>
      <c r="K18" s="32"/>
      <c r="L18" s="32"/>
      <c r="M18" s="28" t="s">
        <v>21</v>
      </c>
      <c r="N18" s="32"/>
      <c r="O18" s="272" t="s">
        <v>5</v>
      </c>
      <c r="P18" s="272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27</v>
      </c>
      <c r="E20" s="32"/>
      <c r="F20" s="32"/>
      <c r="G20" s="32"/>
      <c r="H20" s="32"/>
      <c r="I20" s="32"/>
      <c r="J20" s="32"/>
      <c r="K20" s="32"/>
      <c r="L20" s="32"/>
      <c r="M20" s="28" t="s">
        <v>20</v>
      </c>
      <c r="N20" s="32"/>
      <c r="O20" s="272" t="s">
        <v>5</v>
      </c>
      <c r="P20" s="272"/>
      <c r="Q20" s="32"/>
      <c r="R20" s="33"/>
    </row>
    <row r="21" spans="2:18" s="1" customFormat="1" ht="18" customHeight="1">
      <c r="B21" s="31"/>
      <c r="C21" s="32"/>
      <c r="D21" s="32"/>
      <c r="E21" s="26"/>
      <c r="F21" s="32"/>
      <c r="G21" s="32"/>
      <c r="H21" s="32"/>
      <c r="I21" s="32"/>
      <c r="J21" s="32"/>
      <c r="K21" s="32"/>
      <c r="L21" s="32"/>
      <c r="M21" s="28" t="s">
        <v>21</v>
      </c>
      <c r="N21" s="32"/>
      <c r="O21" s="272" t="s">
        <v>5</v>
      </c>
      <c r="P21" s="272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28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275" t="s">
        <v>5</v>
      </c>
      <c r="F24" s="275"/>
      <c r="G24" s="275"/>
      <c r="H24" s="275"/>
      <c r="I24" s="275"/>
      <c r="J24" s="275"/>
      <c r="K24" s="275"/>
      <c r="L24" s="275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91</v>
      </c>
      <c r="E27" s="32"/>
      <c r="F27" s="32"/>
      <c r="G27" s="32"/>
      <c r="H27" s="32"/>
      <c r="I27" s="32"/>
      <c r="J27" s="32"/>
      <c r="K27" s="32"/>
      <c r="L27" s="32"/>
      <c r="M27" s="295">
        <f>N88</f>
        <v>0</v>
      </c>
      <c r="N27" s="295"/>
      <c r="O27" s="295"/>
      <c r="P27" s="295"/>
      <c r="Q27" s="32"/>
      <c r="R27" s="33"/>
    </row>
    <row r="28" spans="2:18" s="1" customFormat="1" ht="14.45" customHeight="1">
      <c r="B28" s="31"/>
      <c r="C28" s="32"/>
      <c r="D28" s="30" t="s">
        <v>92</v>
      </c>
      <c r="E28" s="32"/>
      <c r="F28" s="32"/>
      <c r="G28" s="32"/>
      <c r="H28" s="32"/>
      <c r="I28" s="32"/>
      <c r="J28" s="32"/>
      <c r="K28" s="32"/>
      <c r="L28" s="32"/>
      <c r="M28" s="295">
        <f>N100</f>
        <v>0</v>
      </c>
      <c r="N28" s="295"/>
      <c r="O28" s="295"/>
      <c r="P28" s="295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31</v>
      </c>
      <c r="E30" s="32"/>
      <c r="F30" s="32"/>
      <c r="G30" s="32"/>
      <c r="H30" s="32"/>
      <c r="I30" s="32"/>
      <c r="J30" s="32"/>
      <c r="K30" s="32"/>
      <c r="L30" s="32"/>
      <c r="M30" s="318">
        <f>ROUND(M27+M28,2)</f>
        <v>0</v>
      </c>
      <c r="N30" s="309"/>
      <c r="O30" s="309"/>
      <c r="P30" s="309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32</v>
      </c>
      <c r="E32" s="38" t="s">
        <v>33</v>
      </c>
      <c r="F32" s="39">
        <v>0.21</v>
      </c>
      <c r="G32" s="104" t="s">
        <v>34</v>
      </c>
      <c r="H32" s="319">
        <f>M30</f>
        <v>0</v>
      </c>
      <c r="I32" s="309"/>
      <c r="J32" s="309"/>
      <c r="K32" s="32"/>
      <c r="L32" s="32"/>
      <c r="M32" s="319">
        <f>SUM(H32*0.21)</f>
        <v>0</v>
      </c>
      <c r="N32" s="309"/>
      <c r="O32" s="309"/>
      <c r="P32" s="309"/>
      <c r="Q32" s="32"/>
      <c r="R32" s="33"/>
    </row>
    <row r="33" spans="2:18" s="1" customFormat="1" ht="14.45" customHeight="1">
      <c r="B33" s="31"/>
      <c r="C33" s="32"/>
      <c r="D33" s="32"/>
      <c r="E33" s="38" t="s">
        <v>35</v>
      </c>
      <c r="F33" s="39">
        <v>0.15</v>
      </c>
      <c r="G33" s="104" t="s">
        <v>34</v>
      </c>
      <c r="H33" s="319">
        <f>ROUND((SUM(BF100:BF103)+SUM(BF121:BF302)),2)</f>
        <v>0</v>
      </c>
      <c r="I33" s="309"/>
      <c r="J33" s="309"/>
      <c r="K33" s="32"/>
      <c r="L33" s="32"/>
      <c r="M33" s="319">
        <f>ROUND(ROUND((SUM(BF100:BF103)+SUM(BF121:BF302)),2)*F33,2)</f>
        <v>0</v>
      </c>
      <c r="N33" s="309"/>
      <c r="O33" s="309"/>
      <c r="P33" s="309"/>
      <c r="Q33" s="32"/>
      <c r="R33" s="33"/>
    </row>
    <row r="34" spans="2:18" s="1" customFormat="1" ht="14.45" customHeight="1" hidden="1">
      <c r="B34" s="31"/>
      <c r="C34" s="32"/>
      <c r="D34" s="32"/>
      <c r="E34" s="38" t="s">
        <v>36</v>
      </c>
      <c r="F34" s="39">
        <v>0.21</v>
      </c>
      <c r="G34" s="104" t="s">
        <v>34</v>
      </c>
      <c r="H34" s="319">
        <f>ROUND((SUM(BG100:BG103)+SUM(BG121:BG302)),2)</f>
        <v>0</v>
      </c>
      <c r="I34" s="309"/>
      <c r="J34" s="309"/>
      <c r="K34" s="32"/>
      <c r="L34" s="32"/>
      <c r="M34" s="319">
        <v>0</v>
      </c>
      <c r="N34" s="309"/>
      <c r="O34" s="309"/>
      <c r="P34" s="309"/>
      <c r="Q34" s="32"/>
      <c r="R34" s="33"/>
    </row>
    <row r="35" spans="2:18" s="1" customFormat="1" ht="14.45" customHeight="1" hidden="1">
      <c r="B35" s="31"/>
      <c r="C35" s="32"/>
      <c r="D35" s="32"/>
      <c r="E35" s="38" t="s">
        <v>37</v>
      </c>
      <c r="F35" s="39">
        <v>0.15</v>
      </c>
      <c r="G35" s="104" t="s">
        <v>34</v>
      </c>
      <c r="H35" s="319">
        <f>ROUND((SUM(BH100:BH103)+SUM(BH121:BH302)),2)</f>
        <v>0</v>
      </c>
      <c r="I35" s="309"/>
      <c r="J35" s="309"/>
      <c r="K35" s="32"/>
      <c r="L35" s="32"/>
      <c r="M35" s="319">
        <v>0</v>
      </c>
      <c r="N35" s="309"/>
      <c r="O35" s="309"/>
      <c r="P35" s="309"/>
      <c r="Q35" s="32"/>
      <c r="R35" s="33"/>
    </row>
    <row r="36" spans="2:18" s="1" customFormat="1" ht="14.45" customHeight="1" hidden="1">
      <c r="B36" s="31"/>
      <c r="C36" s="32"/>
      <c r="D36" s="32"/>
      <c r="E36" s="38" t="s">
        <v>38</v>
      </c>
      <c r="F36" s="39">
        <v>0</v>
      </c>
      <c r="G36" s="104" t="s">
        <v>34</v>
      </c>
      <c r="H36" s="319">
        <f>ROUND((SUM(BI100:BI103)+SUM(BI121:BI302)),2)</f>
        <v>0</v>
      </c>
      <c r="I36" s="309"/>
      <c r="J36" s="309"/>
      <c r="K36" s="32"/>
      <c r="L36" s="32"/>
      <c r="M36" s="319">
        <v>0</v>
      </c>
      <c r="N36" s="309"/>
      <c r="O36" s="309"/>
      <c r="P36" s="309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39</v>
      </c>
      <c r="E38" s="71"/>
      <c r="F38" s="71"/>
      <c r="G38" s="106" t="s">
        <v>40</v>
      </c>
      <c r="H38" s="107" t="s">
        <v>41</v>
      </c>
      <c r="I38" s="71"/>
      <c r="J38" s="71"/>
      <c r="K38" s="71"/>
      <c r="L38" s="320">
        <f>SUM(M30:M36)</f>
        <v>0</v>
      </c>
      <c r="M38" s="320"/>
      <c r="N38" s="320"/>
      <c r="O38" s="320"/>
      <c r="P38" s="321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3.5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42</v>
      </c>
      <c r="E50" s="47"/>
      <c r="F50" s="47"/>
      <c r="G50" s="47"/>
      <c r="H50" s="48"/>
      <c r="I50" s="32"/>
      <c r="J50" s="46" t="s">
        <v>43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3.5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3.5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3.5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3.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3.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3.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3.5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44</v>
      </c>
      <c r="E59" s="52"/>
      <c r="F59" s="52"/>
      <c r="G59" s="53" t="s">
        <v>45</v>
      </c>
      <c r="H59" s="54"/>
      <c r="I59" s="32"/>
      <c r="J59" s="51" t="s">
        <v>44</v>
      </c>
      <c r="K59" s="52"/>
      <c r="L59" s="52"/>
      <c r="M59" s="52"/>
      <c r="N59" s="53" t="s">
        <v>45</v>
      </c>
      <c r="O59" s="52"/>
      <c r="P59" s="54"/>
      <c r="Q59" s="32"/>
      <c r="R59" s="33"/>
    </row>
    <row r="60" spans="2:18" ht="13.5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46</v>
      </c>
      <c r="E61" s="47"/>
      <c r="F61" s="47"/>
      <c r="G61" s="47"/>
      <c r="H61" s="48"/>
      <c r="I61" s="32"/>
      <c r="J61" s="46" t="s">
        <v>47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ht="13.5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3.5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 ht="13.5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 ht="13.5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 ht="13.5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 ht="13.5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 ht="13.5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44</v>
      </c>
      <c r="E70" s="52"/>
      <c r="F70" s="52"/>
      <c r="G70" s="53" t="s">
        <v>45</v>
      </c>
      <c r="H70" s="54"/>
      <c r="I70" s="32"/>
      <c r="J70" s="51" t="s">
        <v>44</v>
      </c>
      <c r="K70" s="52"/>
      <c r="L70" s="52"/>
      <c r="M70" s="52"/>
      <c r="N70" s="53" t="s">
        <v>45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270" t="s">
        <v>93</v>
      </c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14</v>
      </c>
      <c r="D78" s="32"/>
      <c r="E78" s="32"/>
      <c r="F78" s="307" t="str">
        <f>F6</f>
        <v>Výměna rozvodů vody,odpadů, oprava sociálního zázemí v družině ve Studénce-II.etapa</v>
      </c>
      <c r="G78" s="308"/>
      <c r="H78" s="308"/>
      <c r="I78" s="308"/>
      <c r="J78" s="308"/>
      <c r="K78" s="308"/>
      <c r="L78" s="308"/>
      <c r="M78" s="308"/>
      <c r="N78" s="308"/>
      <c r="O78" s="308"/>
      <c r="P78" s="308"/>
      <c r="Q78" s="32"/>
      <c r="R78" s="33"/>
    </row>
    <row r="79" spans="2:18" s="1" customFormat="1" ht="36.95" customHeight="1">
      <c r="B79" s="31"/>
      <c r="C79" s="65" t="s">
        <v>90</v>
      </c>
      <c r="D79" s="32"/>
      <c r="E79" s="32"/>
      <c r="F79" s="284" t="str">
        <f>F7</f>
        <v>Stavební úpravy</v>
      </c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17</v>
      </c>
      <c r="D81" s="32"/>
      <c r="E81" s="32"/>
      <c r="F81" s="26" t="str">
        <f>F9</f>
        <v>Studénka</v>
      </c>
      <c r="G81" s="32"/>
      <c r="H81" s="32"/>
      <c r="I81" s="32"/>
      <c r="J81" s="32"/>
      <c r="K81" s="28" t="s">
        <v>18</v>
      </c>
      <c r="L81" s="32"/>
      <c r="M81" s="310">
        <f>IF(O9="","",O9)</f>
        <v>45143</v>
      </c>
      <c r="N81" s="310"/>
      <c r="O81" s="310"/>
      <c r="P81" s="310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19</v>
      </c>
      <c r="D83" s="32"/>
      <c r="E83" s="32"/>
      <c r="F83" s="26" t="str">
        <f>E12</f>
        <v>Město Studénka</v>
      </c>
      <c r="G83" s="32"/>
      <c r="H83" s="32"/>
      <c r="I83" s="32"/>
      <c r="J83" s="32"/>
      <c r="K83" s="28" t="s">
        <v>24</v>
      </c>
      <c r="L83" s="32"/>
      <c r="M83" s="272" t="str">
        <f>E18</f>
        <v>ing. Krhovský</v>
      </c>
      <c r="N83" s="272"/>
      <c r="O83" s="272"/>
      <c r="P83" s="272"/>
      <c r="Q83" s="272"/>
      <c r="R83" s="33"/>
    </row>
    <row r="84" spans="2:18" s="1" customFormat="1" ht="14.45" customHeight="1">
      <c r="B84" s="31"/>
      <c r="C84" s="28" t="s">
        <v>22</v>
      </c>
      <c r="D84" s="32"/>
      <c r="E84" s="32"/>
      <c r="F84" s="26" t="str">
        <f>IF(E15="","",E15)</f>
        <v>bude určen výběrem</v>
      </c>
      <c r="G84" s="32"/>
      <c r="H84" s="32"/>
      <c r="I84" s="32"/>
      <c r="J84" s="32"/>
      <c r="K84" s="28" t="s">
        <v>27</v>
      </c>
      <c r="L84" s="32"/>
      <c r="M84" s="272"/>
      <c r="N84" s="272"/>
      <c r="O84" s="272"/>
      <c r="P84" s="272"/>
      <c r="Q84" s="272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315" t="s">
        <v>94</v>
      </c>
      <c r="D86" s="316"/>
      <c r="E86" s="316"/>
      <c r="F86" s="316"/>
      <c r="G86" s="316"/>
      <c r="H86" s="100"/>
      <c r="I86" s="100"/>
      <c r="J86" s="100"/>
      <c r="K86" s="100"/>
      <c r="L86" s="100"/>
      <c r="M86" s="100"/>
      <c r="N86" s="315" t="s">
        <v>95</v>
      </c>
      <c r="O86" s="316"/>
      <c r="P86" s="316"/>
      <c r="Q86" s="316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96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99">
        <f>N121</f>
        <v>0</v>
      </c>
      <c r="O88" s="317"/>
      <c r="P88" s="317"/>
      <c r="Q88" s="317"/>
      <c r="R88" s="33"/>
      <c r="AU88" s="18" t="s">
        <v>97</v>
      </c>
    </row>
    <row r="89" spans="2:18" s="6" customFormat="1" ht="24.95" customHeight="1">
      <c r="B89" s="109"/>
      <c r="C89" s="110"/>
      <c r="D89" s="111" t="s">
        <v>129</v>
      </c>
      <c r="E89" s="110"/>
      <c r="F89" s="110"/>
      <c r="G89" s="110"/>
      <c r="H89" s="110"/>
      <c r="I89" s="110"/>
      <c r="J89" s="110"/>
      <c r="K89" s="110"/>
      <c r="L89" s="110"/>
      <c r="M89" s="110"/>
      <c r="N89" s="311">
        <f>N122</f>
        <v>0</v>
      </c>
      <c r="O89" s="312"/>
      <c r="P89" s="312"/>
      <c r="Q89" s="312"/>
      <c r="R89" s="112"/>
    </row>
    <row r="90" spans="2:18" s="7" customFormat="1" ht="19.9" customHeight="1">
      <c r="B90" s="113"/>
      <c r="C90" s="114"/>
      <c r="D90" s="115" t="s">
        <v>130</v>
      </c>
      <c r="E90" s="114"/>
      <c r="F90" s="114"/>
      <c r="G90" s="114"/>
      <c r="H90" s="114"/>
      <c r="I90" s="114"/>
      <c r="J90" s="114"/>
      <c r="K90" s="114"/>
      <c r="L90" s="114"/>
      <c r="M90" s="114"/>
      <c r="N90" s="313">
        <f>N123</f>
        <v>0</v>
      </c>
      <c r="O90" s="314"/>
      <c r="P90" s="314"/>
      <c r="Q90" s="314"/>
      <c r="R90" s="116"/>
    </row>
    <row r="91" spans="2:18" s="7" customFormat="1" ht="19.9" customHeight="1">
      <c r="B91" s="113"/>
      <c r="C91" s="114"/>
      <c r="D91" s="115" t="s">
        <v>146</v>
      </c>
      <c r="E91" s="114"/>
      <c r="F91" s="114"/>
      <c r="G91" s="114"/>
      <c r="H91" s="114"/>
      <c r="I91" s="114"/>
      <c r="J91" s="114"/>
      <c r="K91" s="114"/>
      <c r="L91" s="114"/>
      <c r="M91" s="114"/>
      <c r="N91" s="313">
        <f>N188</f>
        <v>0</v>
      </c>
      <c r="O91" s="314"/>
      <c r="P91" s="314"/>
      <c r="Q91" s="314"/>
      <c r="R91" s="116"/>
    </row>
    <row r="92" spans="2:18" s="7" customFormat="1" ht="19.9" customHeight="1">
      <c r="B92" s="113"/>
      <c r="C92" s="114"/>
      <c r="D92" s="115" t="s">
        <v>147</v>
      </c>
      <c r="E92" s="114"/>
      <c r="F92" s="114"/>
      <c r="G92" s="114"/>
      <c r="H92" s="114"/>
      <c r="I92" s="114"/>
      <c r="J92" s="114"/>
      <c r="K92" s="114"/>
      <c r="L92" s="114"/>
      <c r="M92" s="114"/>
      <c r="N92" s="313">
        <f>N198</f>
        <v>0</v>
      </c>
      <c r="O92" s="314"/>
      <c r="P92" s="314"/>
      <c r="Q92" s="314"/>
      <c r="R92" s="116"/>
    </row>
    <row r="93" spans="2:18" s="7" customFormat="1" ht="19.9" customHeight="1">
      <c r="B93" s="113"/>
      <c r="C93" s="114"/>
      <c r="D93" s="115" t="s">
        <v>632</v>
      </c>
      <c r="E93" s="114"/>
      <c r="F93" s="114"/>
      <c r="G93" s="114"/>
      <c r="H93" s="114"/>
      <c r="I93" s="114"/>
      <c r="J93" s="114"/>
      <c r="K93" s="114"/>
      <c r="L93" s="114"/>
      <c r="M93" s="114"/>
      <c r="N93" s="313">
        <f>N236</f>
        <v>0</v>
      </c>
      <c r="O93" s="314"/>
      <c r="P93" s="314"/>
      <c r="Q93" s="314"/>
      <c r="R93" s="116"/>
    </row>
    <row r="94" spans="2:18" s="6" customFormat="1" ht="24.95" customHeight="1">
      <c r="B94" s="109"/>
      <c r="C94" s="110"/>
      <c r="D94" s="111" t="s">
        <v>98</v>
      </c>
      <c r="E94" s="110"/>
      <c r="F94" s="110"/>
      <c r="G94" s="110"/>
      <c r="H94" s="110"/>
      <c r="I94" s="110"/>
      <c r="J94" s="110"/>
      <c r="K94" s="110"/>
      <c r="L94" s="110"/>
      <c r="M94" s="110"/>
      <c r="N94" s="311">
        <f>N249</f>
        <v>0</v>
      </c>
      <c r="O94" s="312"/>
      <c r="P94" s="312"/>
      <c r="Q94" s="312"/>
      <c r="R94" s="112"/>
    </row>
    <row r="95" spans="2:18" s="7" customFormat="1" ht="19.9" customHeight="1">
      <c r="B95" s="113"/>
      <c r="C95" s="114"/>
      <c r="D95" s="115" t="s">
        <v>148</v>
      </c>
      <c r="E95" s="114"/>
      <c r="F95" s="114"/>
      <c r="G95" s="114"/>
      <c r="H95" s="114"/>
      <c r="I95" s="114"/>
      <c r="J95" s="114"/>
      <c r="K95" s="114"/>
      <c r="L95" s="114"/>
      <c r="M95" s="114"/>
      <c r="N95" s="313">
        <f>N250</f>
        <v>0</v>
      </c>
      <c r="O95" s="314"/>
      <c r="P95" s="314"/>
      <c r="Q95" s="314"/>
      <c r="R95" s="116"/>
    </row>
    <row r="96" spans="2:18" s="7" customFormat="1" ht="19.9" customHeight="1">
      <c r="B96" s="113"/>
      <c r="C96" s="114"/>
      <c r="D96" s="115" t="s">
        <v>279</v>
      </c>
      <c r="E96" s="114"/>
      <c r="F96" s="114"/>
      <c r="G96" s="114"/>
      <c r="H96" s="114"/>
      <c r="I96" s="114"/>
      <c r="J96" s="114"/>
      <c r="K96" s="114"/>
      <c r="L96" s="114"/>
      <c r="M96" s="114"/>
      <c r="N96" s="313">
        <f>N259</f>
        <v>0</v>
      </c>
      <c r="O96" s="314"/>
      <c r="P96" s="314"/>
      <c r="Q96" s="314"/>
      <c r="R96" s="116"/>
    </row>
    <row r="97" spans="2:18" s="7" customFormat="1" ht="19.9" customHeight="1">
      <c r="B97" s="113"/>
      <c r="C97" s="114"/>
      <c r="D97" s="115" t="s">
        <v>150</v>
      </c>
      <c r="E97" s="114"/>
      <c r="F97" s="114"/>
      <c r="G97" s="114"/>
      <c r="H97" s="114"/>
      <c r="I97" s="114"/>
      <c r="J97" s="114"/>
      <c r="K97" s="114"/>
      <c r="L97" s="114"/>
      <c r="M97" s="114"/>
      <c r="N97" s="313">
        <f>N275</f>
        <v>0</v>
      </c>
      <c r="O97" s="314"/>
      <c r="P97" s="314"/>
      <c r="Q97" s="314"/>
      <c r="R97" s="116"/>
    </row>
    <row r="98" spans="2:18" s="7" customFormat="1" ht="19.9" customHeight="1">
      <c r="B98" s="113"/>
      <c r="C98" s="114"/>
      <c r="D98" s="115" t="s">
        <v>151</v>
      </c>
      <c r="E98" s="114"/>
      <c r="F98" s="114"/>
      <c r="G98" s="114"/>
      <c r="H98" s="114"/>
      <c r="I98" s="114"/>
      <c r="J98" s="114"/>
      <c r="K98" s="114"/>
      <c r="L98" s="114"/>
      <c r="M98" s="114"/>
      <c r="N98" s="313">
        <f>N301</f>
        <v>0</v>
      </c>
      <c r="O98" s="314"/>
      <c r="P98" s="314"/>
      <c r="Q98" s="314"/>
      <c r="R98" s="116"/>
    </row>
    <row r="99" spans="2:18" s="1" customFormat="1" ht="21.75" customHeight="1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3"/>
    </row>
    <row r="100" spans="2:21" s="1" customFormat="1" ht="29.25" customHeight="1">
      <c r="B100" s="31"/>
      <c r="C100" s="108" t="s">
        <v>100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17">
        <f>ROUND(N101+N102,2)</f>
        <v>0</v>
      </c>
      <c r="O100" s="322"/>
      <c r="P100" s="322"/>
      <c r="Q100" s="322"/>
      <c r="R100" s="33"/>
      <c r="T100" s="117"/>
      <c r="U100" s="118" t="s">
        <v>32</v>
      </c>
    </row>
    <row r="101" spans="2:65" s="1" customFormat="1" ht="18" customHeight="1">
      <c r="B101" s="119"/>
      <c r="C101" s="120"/>
      <c r="D101" s="323" t="s">
        <v>101</v>
      </c>
      <c r="E101" s="323"/>
      <c r="F101" s="323"/>
      <c r="G101" s="323"/>
      <c r="H101" s="323"/>
      <c r="I101" s="120"/>
      <c r="J101" s="120"/>
      <c r="K101" s="120"/>
      <c r="L101" s="120"/>
      <c r="M101" s="120"/>
      <c r="N101" s="324"/>
      <c r="O101" s="324"/>
      <c r="P101" s="324"/>
      <c r="Q101" s="324"/>
      <c r="R101" s="122"/>
      <c r="S101" s="123"/>
      <c r="T101" s="124"/>
      <c r="U101" s="125" t="s">
        <v>33</v>
      </c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6" t="s">
        <v>102</v>
      </c>
      <c r="AZ101" s="123"/>
      <c r="BA101" s="123"/>
      <c r="BB101" s="123"/>
      <c r="BC101" s="123"/>
      <c r="BD101" s="123"/>
      <c r="BE101" s="127">
        <f>IF(U101="základní",N101,0)</f>
        <v>0</v>
      </c>
      <c r="BF101" s="127">
        <f>IF(U101="snížená",N101,0)</f>
        <v>0</v>
      </c>
      <c r="BG101" s="127">
        <f>IF(U101="zákl. přenesená",N101,0)</f>
        <v>0</v>
      </c>
      <c r="BH101" s="127">
        <f>IF(U101="sníž. přenesená",N101,0)</f>
        <v>0</v>
      </c>
      <c r="BI101" s="127">
        <f>IF(U101="nulová",N101,0)</f>
        <v>0</v>
      </c>
      <c r="BJ101" s="126" t="s">
        <v>74</v>
      </c>
      <c r="BK101" s="123"/>
      <c r="BL101" s="123"/>
      <c r="BM101" s="123"/>
    </row>
    <row r="102" spans="2:65" s="1" customFormat="1" ht="18" customHeight="1">
      <c r="B102" s="119"/>
      <c r="C102" s="120"/>
      <c r="D102" s="121" t="s">
        <v>103</v>
      </c>
      <c r="E102" s="120"/>
      <c r="F102" s="120"/>
      <c r="G102" s="120"/>
      <c r="H102" s="120"/>
      <c r="I102" s="120"/>
      <c r="J102" s="120"/>
      <c r="K102" s="120"/>
      <c r="L102" s="120"/>
      <c r="M102" s="120"/>
      <c r="N102" s="324"/>
      <c r="O102" s="324"/>
      <c r="P102" s="324"/>
      <c r="Q102" s="324"/>
      <c r="R102" s="122"/>
      <c r="S102" s="123"/>
      <c r="T102" s="128"/>
      <c r="U102" s="129" t="s">
        <v>33</v>
      </c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6" t="s">
        <v>104</v>
      </c>
      <c r="AZ102" s="123"/>
      <c r="BA102" s="123"/>
      <c r="BB102" s="123"/>
      <c r="BC102" s="123"/>
      <c r="BD102" s="123"/>
      <c r="BE102" s="127">
        <f>IF(U102="základní",N102,0)</f>
        <v>0</v>
      </c>
      <c r="BF102" s="127">
        <f>IF(U102="snížená",N102,0)</f>
        <v>0</v>
      </c>
      <c r="BG102" s="127">
        <f>IF(U102="zákl. přenesená",N102,0)</f>
        <v>0</v>
      </c>
      <c r="BH102" s="127">
        <f>IF(U102="sníž. přenesená",N102,0)</f>
        <v>0</v>
      </c>
      <c r="BI102" s="127">
        <f>IF(U102="nulová",N102,0)</f>
        <v>0</v>
      </c>
      <c r="BJ102" s="126" t="s">
        <v>74</v>
      </c>
      <c r="BK102" s="123"/>
      <c r="BL102" s="123"/>
      <c r="BM102" s="123"/>
    </row>
    <row r="103" spans="2:18" s="1" customFormat="1" ht="13.5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</row>
    <row r="104" spans="2:18" s="1" customFormat="1" ht="29.25" customHeight="1">
      <c r="B104" s="31"/>
      <c r="C104" s="99" t="s">
        <v>82</v>
      </c>
      <c r="D104" s="100"/>
      <c r="E104" s="100"/>
      <c r="F104" s="100"/>
      <c r="G104" s="100"/>
      <c r="H104" s="100"/>
      <c r="I104" s="100"/>
      <c r="J104" s="100"/>
      <c r="K104" s="100"/>
      <c r="L104" s="290">
        <f>ROUND(SUM(N88+N100),2)</f>
        <v>0</v>
      </c>
      <c r="M104" s="290"/>
      <c r="N104" s="290"/>
      <c r="O104" s="290"/>
      <c r="P104" s="290"/>
      <c r="Q104" s="290"/>
      <c r="R104" s="33"/>
    </row>
    <row r="105" spans="2:18" s="1" customFormat="1" ht="6.95" customHeight="1"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7"/>
    </row>
    <row r="109" spans="2:18" s="1" customFormat="1" ht="6.95" customHeight="1"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0" spans="2:18" s="1" customFormat="1" ht="36.95" customHeight="1">
      <c r="B110" s="31"/>
      <c r="C110" s="270" t="s">
        <v>105</v>
      </c>
      <c r="D110" s="309"/>
      <c r="E110" s="309"/>
      <c r="F110" s="309"/>
      <c r="G110" s="309"/>
      <c r="H110" s="309"/>
      <c r="I110" s="309"/>
      <c r="J110" s="309"/>
      <c r="K110" s="309"/>
      <c r="L110" s="309"/>
      <c r="M110" s="309"/>
      <c r="N110" s="309"/>
      <c r="O110" s="309"/>
      <c r="P110" s="309"/>
      <c r="Q110" s="309"/>
      <c r="R110" s="33"/>
    </row>
    <row r="111" spans="2:18" s="1" customFormat="1" ht="6.9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18" s="1" customFormat="1" ht="30" customHeight="1">
      <c r="B112" s="31"/>
      <c r="C112" s="28" t="s">
        <v>14</v>
      </c>
      <c r="D112" s="32"/>
      <c r="E112" s="32"/>
      <c r="F112" s="307" t="str">
        <f>F6</f>
        <v>Výměna rozvodů vody,odpadů, oprava sociálního zázemí v družině ve Studénce-II.etapa</v>
      </c>
      <c r="G112" s="308"/>
      <c r="H112" s="308"/>
      <c r="I112" s="308"/>
      <c r="J112" s="308"/>
      <c r="K112" s="308"/>
      <c r="L112" s="308"/>
      <c r="M112" s="308"/>
      <c r="N112" s="308"/>
      <c r="O112" s="308"/>
      <c r="P112" s="308"/>
      <c r="Q112" s="32"/>
      <c r="R112" s="33"/>
    </row>
    <row r="113" spans="2:18" s="1" customFormat="1" ht="36.95" customHeight="1">
      <c r="B113" s="31"/>
      <c r="C113" s="65" t="s">
        <v>90</v>
      </c>
      <c r="D113" s="32"/>
      <c r="E113" s="32"/>
      <c r="F113" s="284" t="str">
        <f>F7</f>
        <v>Stavební úpravy</v>
      </c>
      <c r="G113" s="309"/>
      <c r="H113" s="309"/>
      <c r="I113" s="309"/>
      <c r="J113" s="309"/>
      <c r="K113" s="309"/>
      <c r="L113" s="309"/>
      <c r="M113" s="309"/>
      <c r="N113" s="309"/>
      <c r="O113" s="309"/>
      <c r="P113" s="309"/>
      <c r="Q113" s="32"/>
      <c r="R113" s="33"/>
    </row>
    <row r="114" spans="2:18" s="1" customFormat="1" ht="6.9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18" s="1" customFormat="1" ht="18" customHeight="1">
      <c r="B115" s="31"/>
      <c r="C115" s="28" t="s">
        <v>17</v>
      </c>
      <c r="D115" s="32"/>
      <c r="E115" s="32"/>
      <c r="F115" s="26" t="str">
        <f>F9</f>
        <v>Studénka</v>
      </c>
      <c r="G115" s="32"/>
      <c r="H115" s="32"/>
      <c r="I115" s="32"/>
      <c r="J115" s="32"/>
      <c r="K115" s="28" t="s">
        <v>18</v>
      </c>
      <c r="L115" s="32"/>
      <c r="M115" s="310">
        <f>IF(O9="","",O9)</f>
        <v>45143</v>
      </c>
      <c r="N115" s="310"/>
      <c r="O115" s="310"/>
      <c r="P115" s="310"/>
      <c r="Q115" s="32"/>
      <c r="R115" s="33"/>
    </row>
    <row r="116" spans="2:18" s="1" customFormat="1" ht="6.95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18" s="1" customFormat="1" ht="15">
      <c r="B117" s="31"/>
      <c r="C117" s="28" t="s">
        <v>19</v>
      </c>
      <c r="D117" s="32"/>
      <c r="E117" s="32"/>
      <c r="F117" s="26" t="str">
        <f>E12</f>
        <v>Město Studénka</v>
      </c>
      <c r="G117" s="32"/>
      <c r="H117" s="32"/>
      <c r="I117" s="32"/>
      <c r="J117" s="32"/>
      <c r="K117" s="28" t="s">
        <v>24</v>
      </c>
      <c r="L117" s="32"/>
      <c r="M117" s="272" t="str">
        <f>E18</f>
        <v>ing. Krhovský</v>
      </c>
      <c r="N117" s="272"/>
      <c r="O117" s="272"/>
      <c r="P117" s="272"/>
      <c r="Q117" s="272"/>
      <c r="R117" s="33"/>
    </row>
    <row r="118" spans="2:18" s="1" customFormat="1" ht="14.45" customHeight="1">
      <c r="B118" s="31"/>
      <c r="C118" s="28" t="s">
        <v>22</v>
      </c>
      <c r="D118" s="32"/>
      <c r="E118" s="32"/>
      <c r="F118" s="26" t="str">
        <f>IF(E15="","",E15)</f>
        <v>bude určen výběrem</v>
      </c>
      <c r="G118" s="32"/>
      <c r="H118" s="32"/>
      <c r="I118" s="32"/>
      <c r="J118" s="32"/>
      <c r="K118" s="28" t="s">
        <v>27</v>
      </c>
      <c r="L118" s="32"/>
      <c r="M118" s="272">
        <f>E21</f>
        <v>0</v>
      </c>
      <c r="N118" s="272"/>
      <c r="O118" s="272"/>
      <c r="P118" s="272"/>
      <c r="Q118" s="272"/>
      <c r="R118" s="33"/>
    </row>
    <row r="119" spans="2:18" s="1" customFormat="1" ht="10.35" customHeight="1"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3"/>
    </row>
    <row r="120" spans="2:27" s="8" customFormat="1" ht="29.25" customHeight="1">
      <c r="B120" s="130"/>
      <c r="C120" s="131" t="s">
        <v>106</v>
      </c>
      <c r="D120" s="132" t="s">
        <v>107</v>
      </c>
      <c r="E120" s="132" t="s">
        <v>50</v>
      </c>
      <c r="F120" s="337" t="s">
        <v>108</v>
      </c>
      <c r="G120" s="337"/>
      <c r="H120" s="337"/>
      <c r="I120" s="337"/>
      <c r="J120" s="132" t="s">
        <v>109</v>
      </c>
      <c r="K120" s="132" t="s">
        <v>110</v>
      </c>
      <c r="L120" s="337" t="s">
        <v>111</v>
      </c>
      <c r="M120" s="337"/>
      <c r="N120" s="337" t="s">
        <v>95</v>
      </c>
      <c r="O120" s="337"/>
      <c r="P120" s="337"/>
      <c r="Q120" s="338"/>
      <c r="R120" s="133"/>
      <c r="T120" s="72" t="s">
        <v>112</v>
      </c>
      <c r="U120" s="73" t="s">
        <v>32</v>
      </c>
      <c r="V120" s="73" t="s">
        <v>113</v>
      </c>
      <c r="W120" s="73" t="s">
        <v>114</v>
      </c>
      <c r="X120" s="73" t="s">
        <v>115</v>
      </c>
      <c r="Y120" s="73" t="s">
        <v>116</v>
      </c>
      <c r="Z120" s="73" t="s">
        <v>117</v>
      </c>
      <c r="AA120" s="74" t="s">
        <v>118</v>
      </c>
    </row>
    <row r="121" spans="2:63" s="1" customFormat="1" ht="29.25" customHeight="1">
      <c r="B121" s="31"/>
      <c r="C121" s="76" t="s">
        <v>91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6">
        <f>SUM(N122+N249)</f>
        <v>0</v>
      </c>
      <c r="O121" s="327"/>
      <c r="P121" s="327"/>
      <c r="Q121" s="327"/>
      <c r="R121" s="33"/>
      <c r="T121" s="75"/>
      <c r="U121" s="47"/>
      <c r="V121" s="47"/>
      <c r="W121" s="134" t="e">
        <f>W122+#REF!</f>
        <v>#REF!</v>
      </c>
      <c r="X121" s="47"/>
      <c r="Y121" s="134" t="e">
        <f>Y122+#REF!</f>
        <v>#REF!</v>
      </c>
      <c r="Z121" s="47"/>
      <c r="AA121" s="135" t="e">
        <f>AA122+#REF!</f>
        <v>#REF!</v>
      </c>
      <c r="AT121" s="18" t="s">
        <v>67</v>
      </c>
      <c r="AU121" s="18" t="s">
        <v>97</v>
      </c>
      <c r="BK121" s="136" t="e">
        <f>BK122+#REF!</f>
        <v>#REF!</v>
      </c>
    </row>
    <row r="122" spans="2:63" s="9" customFormat="1" ht="37.35" customHeight="1">
      <c r="B122" s="137"/>
      <c r="C122" s="138"/>
      <c r="D122" s="139" t="s">
        <v>129</v>
      </c>
      <c r="E122" s="139"/>
      <c r="F122" s="139"/>
      <c r="G122" s="139"/>
      <c r="H122" s="139"/>
      <c r="I122" s="139"/>
      <c r="J122" s="139"/>
      <c r="K122" s="139"/>
      <c r="L122" s="139"/>
      <c r="M122" s="139"/>
      <c r="N122" s="328">
        <f>SUM(N123+N182+N185+N188+N198+N236+N242)</f>
        <v>0</v>
      </c>
      <c r="O122" s="311"/>
      <c r="P122" s="311"/>
      <c r="Q122" s="311"/>
      <c r="R122" s="140"/>
      <c r="T122" s="141"/>
      <c r="U122" s="138"/>
      <c r="V122" s="138"/>
      <c r="W122" s="142" t="e">
        <f>W123+#REF!+#REF!+#REF!+W188+W198+#REF!+W240</f>
        <v>#REF!</v>
      </c>
      <c r="X122" s="138"/>
      <c r="Y122" s="142" t="e">
        <f>Y123+#REF!+#REF!+#REF!+Y188+Y198+#REF!+Y240</f>
        <v>#REF!</v>
      </c>
      <c r="Z122" s="138"/>
      <c r="AA122" s="143" t="e">
        <f>AA123+#REF!+#REF!+#REF!+AA188+AA198+#REF!+AA240</f>
        <v>#REF!</v>
      </c>
      <c r="AR122" s="144" t="s">
        <v>74</v>
      </c>
      <c r="AT122" s="145" t="s">
        <v>67</v>
      </c>
      <c r="AU122" s="145" t="s">
        <v>68</v>
      </c>
      <c r="AY122" s="144" t="s">
        <v>119</v>
      </c>
      <c r="BK122" s="146" t="e">
        <f>BK123+#REF!+#REF!+#REF!+BK188+BK198+#REF!+BK240</f>
        <v>#REF!</v>
      </c>
    </row>
    <row r="123" spans="2:63" s="9" customFormat="1" ht="19.9" customHeight="1">
      <c r="B123" s="137"/>
      <c r="C123" s="138"/>
      <c r="D123" s="195" t="s">
        <v>277</v>
      </c>
      <c r="E123" s="147"/>
      <c r="F123" s="147"/>
      <c r="G123" s="147"/>
      <c r="H123" s="147"/>
      <c r="I123" s="147"/>
      <c r="J123" s="147"/>
      <c r="K123" s="147"/>
      <c r="L123" s="147"/>
      <c r="M123" s="147"/>
      <c r="N123" s="329">
        <f>SUM(N124:Q181)</f>
        <v>0</v>
      </c>
      <c r="O123" s="330"/>
      <c r="P123" s="330"/>
      <c r="Q123" s="330"/>
      <c r="R123" s="140"/>
      <c r="T123" s="141"/>
      <c r="U123" s="138"/>
      <c r="V123" s="138"/>
      <c r="W123" s="142" t="e">
        <f>SUM(#REF!)</f>
        <v>#REF!</v>
      </c>
      <c r="X123" s="138"/>
      <c r="Y123" s="142" t="e">
        <f>SUM(#REF!)</f>
        <v>#REF!</v>
      </c>
      <c r="Z123" s="138"/>
      <c r="AA123" s="143" t="e">
        <f>SUM(#REF!)</f>
        <v>#REF!</v>
      </c>
      <c r="AR123" s="144" t="s">
        <v>74</v>
      </c>
      <c r="AT123" s="145" t="s">
        <v>67</v>
      </c>
      <c r="AU123" s="145" t="s">
        <v>74</v>
      </c>
      <c r="AY123" s="144" t="s">
        <v>119</v>
      </c>
      <c r="BK123" s="146" t="e">
        <f>SUM(#REF!)</f>
        <v>#REF!</v>
      </c>
    </row>
    <row r="124" spans="2:63" s="9" customFormat="1" ht="30" customHeight="1">
      <c r="B124" s="137"/>
      <c r="C124" s="202">
        <v>1</v>
      </c>
      <c r="D124" s="202" t="s">
        <v>120</v>
      </c>
      <c r="E124" s="203" t="s">
        <v>358</v>
      </c>
      <c r="F124" s="304" t="s">
        <v>359</v>
      </c>
      <c r="G124" s="304"/>
      <c r="H124" s="304"/>
      <c r="I124" s="304"/>
      <c r="J124" s="204" t="s">
        <v>126</v>
      </c>
      <c r="K124" s="205">
        <v>6.11</v>
      </c>
      <c r="L124" s="301"/>
      <c r="M124" s="301"/>
      <c r="N124" s="301">
        <f>ROUND(L124*K124,2)</f>
        <v>0</v>
      </c>
      <c r="O124" s="301"/>
      <c r="P124" s="301"/>
      <c r="Q124" s="301"/>
      <c r="R124" s="140"/>
      <c r="T124" s="141"/>
      <c r="U124" s="138"/>
      <c r="V124" s="138"/>
      <c r="W124" s="142"/>
      <c r="X124" s="138"/>
      <c r="Y124" s="142"/>
      <c r="Z124" s="138"/>
      <c r="AA124" s="143"/>
      <c r="AR124" s="144"/>
      <c r="AT124" s="145"/>
      <c r="AU124" s="145"/>
      <c r="AY124" s="144"/>
      <c r="BK124" s="146"/>
    </row>
    <row r="125" spans="2:63" s="9" customFormat="1" ht="24" customHeight="1">
      <c r="B125" s="137"/>
      <c r="C125" s="256"/>
      <c r="D125" s="256"/>
      <c r="E125" s="244" t="s">
        <v>5</v>
      </c>
      <c r="F125" s="360" t="s">
        <v>548</v>
      </c>
      <c r="G125" s="362"/>
      <c r="H125" s="362"/>
      <c r="I125" s="362"/>
      <c r="J125" s="256"/>
      <c r="K125" s="238">
        <v>6.11</v>
      </c>
      <c r="L125" s="256"/>
      <c r="M125" s="256"/>
      <c r="N125" s="256"/>
      <c r="O125" s="256"/>
      <c r="P125" s="256"/>
      <c r="Q125" s="256"/>
      <c r="R125" s="140"/>
      <c r="T125" s="141"/>
      <c r="U125" s="138"/>
      <c r="V125" s="138"/>
      <c r="W125" s="142"/>
      <c r="X125" s="138"/>
      <c r="Y125" s="142"/>
      <c r="Z125" s="138"/>
      <c r="AA125" s="143"/>
      <c r="AR125" s="144"/>
      <c r="AT125" s="145"/>
      <c r="AU125" s="145"/>
      <c r="AY125" s="144"/>
      <c r="BK125" s="146"/>
    </row>
    <row r="126" spans="2:63" s="9" customFormat="1" ht="30" customHeight="1">
      <c r="B126" s="137"/>
      <c r="C126" s="202">
        <v>2</v>
      </c>
      <c r="D126" s="202" t="s">
        <v>120</v>
      </c>
      <c r="E126" s="203" t="s">
        <v>546</v>
      </c>
      <c r="F126" s="304" t="s">
        <v>547</v>
      </c>
      <c r="G126" s="304"/>
      <c r="H126" s="304"/>
      <c r="I126" s="304"/>
      <c r="J126" s="204" t="s">
        <v>121</v>
      </c>
      <c r="K126" s="205">
        <v>5.17</v>
      </c>
      <c r="L126" s="301"/>
      <c r="M126" s="301"/>
      <c r="N126" s="301">
        <f>ROUND(L126*K126,2)</f>
        <v>0</v>
      </c>
      <c r="O126" s="301"/>
      <c r="P126" s="301"/>
      <c r="Q126" s="301"/>
      <c r="R126" s="140"/>
      <c r="T126" s="141"/>
      <c r="U126" s="138"/>
      <c r="V126" s="138"/>
      <c r="W126" s="142"/>
      <c r="X126" s="138"/>
      <c r="Y126" s="142"/>
      <c r="Z126" s="138"/>
      <c r="AA126" s="143"/>
      <c r="AR126" s="144"/>
      <c r="AT126" s="145"/>
      <c r="AU126" s="145"/>
      <c r="AY126" s="144"/>
      <c r="BK126" s="146"/>
    </row>
    <row r="127" spans="2:63" s="9" customFormat="1" ht="30" customHeight="1">
      <c r="B127" s="137"/>
      <c r="C127" s="256"/>
      <c r="D127" s="256"/>
      <c r="E127" s="244" t="s">
        <v>5</v>
      </c>
      <c r="F127" s="360" t="s">
        <v>555</v>
      </c>
      <c r="G127" s="362"/>
      <c r="H127" s="362"/>
      <c r="I127" s="362"/>
      <c r="J127" s="256"/>
      <c r="K127" s="238">
        <v>5.17</v>
      </c>
      <c r="L127" s="256"/>
      <c r="M127" s="256"/>
      <c r="N127" s="256"/>
      <c r="O127" s="256"/>
      <c r="P127" s="256"/>
      <c r="Q127" s="256"/>
      <c r="R127" s="140"/>
      <c r="T127" s="141"/>
      <c r="U127" s="138"/>
      <c r="V127" s="138"/>
      <c r="W127" s="142"/>
      <c r="X127" s="138"/>
      <c r="Y127" s="142"/>
      <c r="Z127" s="138"/>
      <c r="AA127" s="143"/>
      <c r="AR127" s="144"/>
      <c r="AT127" s="145"/>
      <c r="AU127" s="145"/>
      <c r="AY127" s="144"/>
      <c r="BK127" s="146"/>
    </row>
    <row r="128" spans="2:63" s="9" customFormat="1" ht="44.25" customHeight="1">
      <c r="B128" s="137"/>
      <c r="C128" s="202">
        <v>3</v>
      </c>
      <c r="D128" s="202" t="s">
        <v>120</v>
      </c>
      <c r="E128" s="192" t="s">
        <v>549</v>
      </c>
      <c r="F128" s="303" t="s">
        <v>550</v>
      </c>
      <c r="G128" s="304"/>
      <c r="H128" s="304"/>
      <c r="I128" s="304"/>
      <c r="J128" s="204" t="s">
        <v>121</v>
      </c>
      <c r="K128" s="205">
        <v>5.17</v>
      </c>
      <c r="L128" s="301"/>
      <c r="M128" s="301"/>
      <c r="N128" s="301">
        <f>ROUND(L128*K128,2)</f>
        <v>0</v>
      </c>
      <c r="O128" s="301"/>
      <c r="P128" s="301"/>
      <c r="Q128" s="301"/>
      <c r="R128" s="140"/>
      <c r="T128" s="141"/>
      <c r="U128" s="138"/>
      <c r="V128" s="138"/>
      <c r="W128" s="142"/>
      <c r="X128" s="138"/>
      <c r="Y128" s="142"/>
      <c r="Z128" s="138"/>
      <c r="AA128" s="143"/>
      <c r="AR128" s="144"/>
      <c r="AT128" s="145"/>
      <c r="AU128" s="145"/>
      <c r="AY128" s="144"/>
      <c r="BK128" s="146"/>
    </row>
    <row r="129" spans="2:63" s="9" customFormat="1" ht="30" customHeight="1">
      <c r="B129" s="137"/>
      <c r="C129" s="202">
        <v>4</v>
      </c>
      <c r="D129" s="202" t="s">
        <v>120</v>
      </c>
      <c r="E129" s="203" t="s">
        <v>551</v>
      </c>
      <c r="F129" s="304" t="s">
        <v>552</v>
      </c>
      <c r="G129" s="304"/>
      <c r="H129" s="304"/>
      <c r="I129" s="304"/>
      <c r="J129" s="204" t="s">
        <v>121</v>
      </c>
      <c r="K129" s="205">
        <v>5.17</v>
      </c>
      <c r="L129" s="301"/>
      <c r="M129" s="301"/>
      <c r="N129" s="301">
        <f>ROUND(L129*K129,2)</f>
        <v>0</v>
      </c>
      <c r="O129" s="301"/>
      <c r="P129" s="301"/>
      <c r="Q129" s="301"/>
      <c r="R129" s="140"/>
      <c r="T129" s="141"/>
      <c r="U129" s="138"/>
      <c r="V129" s="138"/>
      <c r="W129" s="142"/>
      <c r="X129" s="138"/>
      <c r="Y129" s="142"/>
      <c r="Z129" s="138"/>
      <c r="AA129" s="143"/>
      <c r="AR129" s="144"/>
      <c r="AT129" s="145"/>
      <c r="AU129" s="145"/>
      <c r="AY129" s="144"/>
      <c r="BK129" s="146"/>
    </row>
    <row r="130" spans="2:63" s="9" customFormat="1" ht="30" customHeight="1">
      <c r="B130" s="137"/>
      <c r="C130" s="202">
        <v>5</v>
      </c>
      <c r="D130" s="202" t="s">
        <v>120</v>
      </c>
      <c r="E130" s="203" t="s">
        <v>553</v>
      </c>
      <c r="F130" s="303" t="s">
        <v>599</v>
      </c>
      <c r="G130" s="354"/>
      <c r="H130" s="354"/>
      <c r="I130" s="354"/>
      <c r="J130" s="204" t="s">
        <v>121</v>
      </c>
      <c r="K130" s="205">
        <v>28</v>
      </c>
      <c r="L130" s="301"/>
      <c r="M130" s="354"/>
      <c r="N130" s="301">
        <f>ROUND(L130*K130,2)</f>
        <v>0</v>
      </c>
      <c r="O130" s="354"/>
      <c r="P130" s="354"/>
      <c r="Q130" s="354"/>
      <c r="R130" s="140"/>
      <c r="T130" s="141"/>
      <c r="U130" s="138"/>
      <c r="V130" s="138"/>
      <c r="W130" s="142"/>
      <c r="X130" s="138"/>
      <c r="Y130" s="142"/>
      <c r="Z130" s="138"/>
      <c r="AA130" s="143"/>
      <c r="AR130" s="144"/>
      <c r="AT130" s="145"/>
      <c r="AU130" s="145"/>
      <c r="AY130" s="144"/>
      <c r="BK130" s="146"/>
    </row>
    <row r="131" spans="2:63" s="9" customFormat="1" ht="30" customHeight="1">
      <c r="B131" s="137"/>
      <c r="C131" s="256"/>
      <c r="D131" s="256"/>
      <c r="E131" s="244" t="s">
        <v>5</v>
      </c>
      <c r="F131" s="360" t="s">
        <v>554</v>
      </c>
      <c r="G131" s="362"/>
      <c r="H131" s="362"/>
      <c r="I131" s="362"/>
      <c r="J131" s="256"/>
      <c r="K131" s="238">
        <v>28</v>
      </c>
      <c r="L131" s="256"/>
      <c r="M131" s="256"/>
      <c r="N131" s="256"/>
      <c r="O131" s="256"/>
      <c r="P131" s="256"/>
      <c r="Q131" s="256"/>
      <c r="R131" s="140"/>
      <c r="T131" s="141"/>
      <c r="U131" s="138"/>
      <c r="V131" s="138"/>
      <c r="W131" s="142"/>
      <c r="X131" s="138"/>
      <c r="Y131" s="142"/>
      <c r="Z131" s="138"/>
      <c r="AA131" s="143"/>
      <c r="AR131" s="144"/>
      <c r="AT131" s="145"/>
      <c r="AU131" s="145"/>
      <c r="AY131" s="144"/>
      <c r="BK131" s="146"/>
    </row>
    <row r="132" spans="2:63" s="9" customFormat="1" ht="30" customHeight="1">
      <c r="B132" s="137"/>
      <c r="C132" s="202">
        <v>6</v>
      </c>
      <c r="D132" s="202" t="s">
        <v>120</v>
      </c>
      <c r="E132" s="192" t="s">
        <v>556</v>
      </c>
      <c r="F132" s="303" t="s">
        <v>557</v>
      </c>
      <c r="G132" s="354"/>
      <c r="H132" s="354"/>
      <c r="I132" s="354"/>
      <c r="J132" s="204" t="s">
        <v>121</v>
      </c>
      <c r="K132" s="205">
        <v>28</v>
      </c>
      <c r="L132" s="301"/>
      <c r="M132" s="354"/>
      <c r="N132" s="301">
        <f aca="true" t="shared" si="0" ref="N132">ROUND(L132*K132,2)</f>
        <v>0</v>
      </c>
      <c r="O132" s="354"/>
      <c r="P132" s="354"/>
      <c r="Q132" s="354"/>
      <c r="R132" s="140"/>
      <c r="T132" s="141"/>
      <c r="U132" s="138"/>
      <c r="V132" s="138"/>
      <c r="W132" s="142"/>
      <c r="X132" s="138"/>
      <c r="Y132" s="142"/>
      <c r="Z132" s="138"/>
      <c r="AA132" s="143"/>
      <c r="AR132" s="144"/>
      <c r="AT132" s="145"/>
      <c r="AU132" s="145"/>
      <c r="AY132" s="144"/>
      <c r="BK132" s="146"/>
    </row>
    <row r="133" spans="2:63" s="9" customFormat="1" ht="41.25" customHeight="1">
      <c r="B133" s="137"/>
      <c r="C133" s="202">
        <v>7</v>
      </c>
      <c r="D133" s="202" t="s">
        <v>120</v>
      </c>
      <c r="E133" s="192" t="s">
        <v>558</v>
      </c>
      <c r="F133" s="303" t="s">
        <v>560</v>
      </c>
      <c r="G133" s="304"/>
      <c r="H133" s="304"/>
      <c r="I133" s="304"/>
      <c r="J133" s="204" t="s">
        <v>131</v>
      </c>
      <c r="K133" s="205">
        <v>9.345</v>
      </c>
      <c r="L133" s="301"/>
      <c r="M133" s="301"/>
      <c r="N133" s="301">
        <f>ROUND(L133*K133,2)</f>
        <v>0</v>
      </c>
      <c r="O133" s="301"/>
      <c r="P133" s="301"/>
      <c r="Q133" s="301"/>
      <c r="R133" s="140"/>
      <c r="T133" s="141"/>
      <c r="U133" s="138"/>
      <c r="V133" s="138"/>
      <c r="W133" s="142"/>
      <c r="X133" s="138"/>
      <c r="Y133" s="142"/>
      <c r="Z133" s="138"/>
      <c r="AA133" s="143"/>
      <c r="AR133" s="144"/>
      <c r="AT133" s="145"/>
      <c r="AU133" s="145"/>
      <c r="AY133" s="144"/>
      <c r="BK133" s="146"/>
    </row>
    <row r="134" spans="2:63" s="9" customFormat="1" ht="27.75" customHeight="1">
      <c r="B134" s="137"/>
      <c r="C134" s="256"/>
      <c r="D134" s="256"/>
      <c r="E134" s="244" t="s">
        <v>5</v>
      </c>
      <c r="F134" s="360" t="s">
        <v>561</v>
      </c>
      <c r="G134" s="361"/>
      <c r="H134" s="361"/>
      <c r="I134" s="361"/>
      <c r="J134" s="256"/>
      <c r="K134" s="238">
        <v>7.98</v>
      </c>
      <c r="L134" s="256"/>
      <c r="M134" s="256"/>
      <c r="N134" s="256"/>
      <c r="O134" s="256"/>
      <c r="P134" s="256"/>
      <c r="Q134" s="256"/>
      <c r="R134" s="140"/>
      <c r="T134" s="141"/>
      <c r="U134" s="138"/>
      <c r="V134" s="138"/>
      <c r="W134" s="142"/>
      <c r="X134" s="138"/>
      <c r="Y134" s="142"/>
      <c r="Z134" s="138"/>
      <c r="AA134" s="143"/>
      <c r="AR134" s="144"/>
      <c r="AT134" s="145"/>
      <c r="AU134" s="145"/>
      <c r="AY134" s="144"/>
      <c r="BK134" s="146"/>
    </row>
    <row r="135" spans="2:63" s="9" customFormat="1" ht="30" customHeight="1">
      <c r="B135" s="137"/>
      <c r="C135" s="256"/>
      <c r="D135" s="256"/>
      <c r="E135" s="244" t="s">
        <v>5</v>
      </c>
      <c r="F135" s="360" t="s">
        <v>564</v>
      </c>
      <c r="G135" s="361"/>
      <c r="H135" s="361"/>
      <c r="I135" s="361"/>
      <c r="J135" s="256"/>
      <c r="K135" s="238">
        <v>1.365</v>
      </c>
      <c r="L135" s="256"/>
      <c r="M135" s="256"/>
      <c r="N135" s="256"/>
      <c r="O135" s="256"/>
      <c r="P135" s="256"/>
      <c r="Q135" s="256"/>
      <c r="R135" s="140"/>
      <c r="T135" s="141"/>
      <c r="U135" s="138"/>
      <c r="V135" s="138"/>
      <c r="W135" s="142"/>
      <c r="X135" s="138"/>
      <c r="Y135" s="142"/>
      <c r="Z135" s="138"/>
      <c r="AA135" s="143"/>
      <c r="AR135" s="144"/>
      <c r="AT135" s="145"/>
      <c r="AU135" s="145"/>
      <c r="AY135" s="144"/>
      <c r="BK135" s="146"/>
    </row>
    <row r="136" spans="2:63" s="9" customFormat="1" ht="54.75" customHeight="1">
      <c r="B136" s="137"/>
      <c r="C136" s="202">
        <v>8</v>
      </c>
      <c r="D136" s="202" t="s">
        <v>120</v>
      </c>
      <c r="E136" s="192" t="s">
        <v>559</v>
      </c>
      <c r="F136" s="303" t="s">
        <v>619</v>
      </c>
      <c r="G136" s="304"/>
      <c r="H136" s="304"/>
      <c r="I136" s="304"/>
      <c r="J136" s="204" t="s">
        <v>131</v>
      </c>
      <c r="K136" s="205">
        <v>21.84</v>
      </c>
      <c r="L136" s="301"/>
      <c r="M136" s="301"/>
      <c r="N136" s="301">
        <f>ROUND(L136*K136,2)</f>
        <v>0</v>
      </c>
      <c r="O136" s="301"/>
      <c r="P136" s="301"/>
      <c r="Q136" s="301"/>
      <c r="R136" s="140"/>
      <c r="T136" s="141"/>
      <c r="U136" s="138"/>
      <c r="V136" s="138"/>
      <c r="W136" s="142"/>
      <c r="X136" s="138"/>
      <c r="Y136" s="142"/>
      <c r="Z136" s="138"/>
      <c r="AA136" s="143"/>
      <c r="AR136" s="144"/>
      <c r="AT136" s="145"/>
      <c r="AU136" s="145"/>
      <c r="AY136" s="144"/>
      <c r="BK136" s="146"/>
    </row>
    <row r="137" spans="2:63" s="9" customFormat="1" ht="24.75" customHeight="1">
      <c r="B137" s="137"/>
      <c r="C137" s="256"/>
      <c r="D137" s="256"/>
      <c r="E137" s="244" t="s">
        <v>5</v>
      </c>
      <c r="F137" s="360" t="s">
        <v>562</v>
      </c>
      <c r="G137" s="361"/>
      <c r="H137" s="361"/>
      <c r="I137" s="361"/>
      <c r="J137" s="256"/>
      <c r="K137" s="238">
        <v>6.72</v>
      </c>
      <c r="L137" s="256"/>
      <c r="M137" s="256"/>
      <c r="N137" s="256"/>
      <c r="O137" s="256"/>
      <c r="P137" s="256"/>
      <c r="Q137" s="256"/>
      <c r="R137" s="140"/>
      <c r="T137" s="141"/>
      <c r="U137" s="138"/>
      <c r="V137" s="138"/>
      <c r="W137" s="142"/>
      <c r="X137" s="138"/>
      <c r="Y137" s="142"/>
      <c r="Z137" s="138"/>
      <c r="AA137" s="143"/>
      <c r="AR137" s="144"/>
      <c r="AT137" s="145"/>
      <c r="AU137" s="145"/>
      <c r="AY137" s="144"/>
      <c r="BK137" s="146"/>
    </row>
    <row r="138" spans="2:63" s="9" customFormat="1" ht="26.25" customHeight="1">
      <c r="B138" s="137"/>
      <c r="C138" s="256"/>
      <c r="D138" s="256"/>
      <c r="E138" s="244" t="s">
        <v>5</v>
      </c>
      <c r="F138" s="360" t="s">
        <v>563</v>
      </c>
      <c r="G138" s="361"/>
      <c r="H138" s="361"/>
      <c r="I138" s="361"/>
      <c r="J138" s="256"/>
      <c r="K138" s="238">
        <v>15.12</v>
      </c>
      <c r="L138" s="256"/>
      <c r="M138" s="256"/>
      <c r="N138" s="256"/>
      <c r="O138" s="256"/>
      <c r="P138" s="256"/>
      <c r="Q138" s="256"/>
      <c r="R138" s="140"/>
      <c r="T138" s="141"/>
      <c r="U138" s="138"/>
      <c r="V138" s="138"/>
      <c r="W138" s="142"/>
      <c r="X138" s="138"/>
      <c r="Y138" s="142"/>
      <c r="Z138" s="138"/>
      <c r="AA138" s="143"/>
      <c r="AR138" s="144"/>
      <c r="AT138" s="145"/>
      <c r="AU138" s="145"/>
      <c r="AY138" s="144"/>
      <c r="BK138" s="146"/>
    </row>
    <row r="139" spans="2:63" s="9" customFormat="1" ht="30" customHeight="1">
      <c r="B139" s="137"/>
      <c r="C139" s="202">
        <v>9</v>
      </c>
      <c r="D139" s="202" t="s">
        <v>120</v>
      </c>
      <c r="E139" s="222" t="s">
        <v>566</v>
      </c>
      <c r="F139" s="303" t="s">
        <v>567</v>
      </c>
      <c r="G139" s="354"/>
      <c r="H139" s="354"/>
      <c r="I139" s="354"/>
      <c r="J139" s="204" t="s">
        <v>131</v>
      </c>
      <c r="K139" s="205">
        <v>31.185</v>
      </c>
      <c r="L139" s="301"/>
      <c r="M139" s="354"/>
      <c r="N139" s="301">
        <f>ROUND(L139*K139,2)</f>
        <v>0</v>
      </c>
      <c r="O139" s="354"/>
      <c r="P139" s="354"/>
      <c r="Q139" s="354"/>
      <c r="R139" s="140"/>
      <c r="T139" s="141"/>
      <c r="U139" s="138"/>
      <c r="V139" s="138"/>
      <c r="W139" s="142"/>
      <c r="X139" s="138"/>
      <c r="Y139" s="142"/>
      <c r="Z139" s="138"/>
      <c r="AA139" s="143"/>
      <c r="AR139" s="144"/>
      <c r="AT139" s="145"/>
      <c r="AU139" s="145"/>
      <c r="AY139" s="144"/>
      <c r="BK139" s="146"/>
    </row>
    <row r="140" spans="2:63" s="9" customFormat="1" ht="30" customHeight="1">
      <c r="B140" s="137"/>
      <c r="C140" s="256"/>
      <c r="D140" s="256"/>
      <c r="E140" s="244" t="s">
        <v>5</v>
      </c>
      <c r="F140" s="360" t="s">
        <v>565</v>
      </c>
      <c r="G140" s="361"/>
      <c r="H140" s="361"/>
      <c r="I140" s="361"/>
      <c r="J140" s="256"/>
      <c r="K140" s="238">
        <v>31.185</v>
      </c>
      <c r="L140" s="256"/>
      <c r="M140" s="256"/>
      <c r="N140" s="256"/>
      <c r="O140" s="256"/>
      <c r="P140" s="256"/>
      <c r="Q140" s="256"/>
      <c r="R140" s="140"/>
      <c r="T140" s="141"/>
      <c r="U140" s="138"/>
      <c r="V140" s="138"/>
      <c r="W140" s="142"/>
      <c r="X140" s="138"/>
      <c r="Y140" s="142"/>
      <c r="Z140" s="138"/>
      <c r="AA140" s="143"/>
      <c r="AR140" s="144"/>
      <c r="AT140" s="145"/>
      <c r="AU140" s="145"/>
      <c r="AY140" s="144"/>
      <c r="BK140" s="146"/>
    </row>
    <row r="141" spans="2:63" s="9" customFormat="1" ht="29.25" customHeight="1">
      <c r="B141" s="137"/>
      <c r="C141" s="202">
        <v>10</v>
      </c>
      <c r="D141" s="202" t="s">
        <v>120</v>
      </c>
      <c r="E141" s="222" t="s">
        <v>568</v>
      </c>
      <c r="F141" s="303" t="s">
        <v>329</v>
      </c>
      <c r="G141" s="354"/>
      <c r="H141" s="354"/>
      <c r="I141" s="354"/>
      <c r="J141" s="204" t="s">
        <v>131</v>
      </c>
      <c r="K141" s="205">
        <v>15.592</v>
      </c>
      <c r="L141" s="301"/>
      <c r="M141" s="354"/>
      <c r="N141" s="301">
        <f>ROUND(L141*K141,2)</f>
        <v>0</v>
      </c>
      <c r="O141" s="354"/>
      <c r="P141" s="354"/>
      <c r="Q141" s="354"/>
      <c r="R141" s="140"/>
      <c r="T141" s="141"/>
      <c r="U141" s="138"/>
      <c r="V141" s="138"/>
      <c r="W141" s="142"/>
      <c r="X141" s="138"/>
      <c r="Y141" s="142"/>
      <c r="Z141" s="138"/>
      <c r="AA141" s="143"/>
      <c r="AR141" s="144"/>
      <c r="AT141" s="145"/>
      <c r="AU141" s="145"/>
      <c r="AY141" s="144"/>
      <c r="BK141" s="146"/>
    </row>
    <row r="142" spans="2:63" s="9" customFormat="1" ht="30" customHeight="1">
      <c r="B142" s="137"/>
      <c r="C142" s="256"/>
      <c r="D142" s="256"/>
      <c r="E142" s="244" t="s">
        <v>5</v>
      </c>
      <c r="F142" s="360" t="s">
        <v>569</v>
      </c>
      <c r="G142" s="361"/>
      <c r="H142" s="361"/>
      <c r="I142" s="361"/>
      <c r="J142" s="256"/>
      <c r="K142" s="238">
        <v>15.592</v>
      </c>
      <c r="L142" s="256"/>
      <c r="M142" s="256"/>
      <c r="N142" s="256"/>
      <c r="O142" s="256"/>
      <c r="P142" s="256"/>
      <c r="Q142" s="256"/>
      <c r="R142" s="140"/>
      <c r="T142" s="141"/>
      <c r="U142" s="138"/>
      <c r="V142" s="138"/>
      <c r="W142" s="142"/>
      <c r="X142" s="138"/>
      <c r="Y142" s="142"/>
      <c r="Z142" s="138"/>
      <c r="AA142" s="143"/>
      <c r="AR142" s="144"/>
      <c r="AT142" s="145"/>
      <c r="AU142" s="145"/>
      <c r="AY142" s="144"/>
      <c r="BK142" s="146"/>
    </row>
    <row r="143" spans="2:63" s="9" customFormat="1" ht="30" customHeight="1">
      <c r="B143" s="137"/>
      <c r="C143" s="202">
        <v>11</v>
      </c>
      <c r="D143" s="202" t="s">
        <v>120</v>
      </c>
      <c r="E143" s="222" t="s">
        <v>570</v>
      </c>
      <c r="F143" s="303" t="s">
        <v>571</v>
      </c>
      <c r="G143" s="304"/>
      <c r="H143" s="304"/>
      <c r="I143" s="304"/>
      <c r="J143" s="204" t="s">
        <v>121</v>
      </c>
      <c r="K143" s="205">
        <v>26.7</v>
      </c>
      <c r="L143" s="301"/>
      <c r="M143" s="301"/>
      <c r="N143" s="301">
        <f>ROUND(L143*K143,2)</f>
        <v>0</v>
      </c>
      <c r="O143" s="301"/>
      <c r="P143" s="301"/>
      <c r="Q143" s="301"/>
      <c r="R143" s="140"/>
      <c r="T143" s="141"/>
      <c r="U143" s="138"/>
      <c r="V143" s="138"/>
      <c r="W143" s="142"/>
      <c r="X143" s="138"/>
      <c r="Y143" s="142"/>
      <c r="Z143" s="138"/>
      <c r="AA143" s="143"/>
      <c r="AR143" s="144"/>
      <c r="AT143" s="145"/>
      <c r="AU143" s="145"/>
      <c r="AY143" s="144"/>
      <c r="BK143" s="146"/>
    </row>
    <row r="144" spans="2:63" s="9" customFormat="1" ht="30" customHeight="1">
      <c r="B144" s="137"/>
      <c r="C144" s="202">
        <v>12</v>
      </c>
      <c r="D144" s="202" t="s">
        <v>120</v>
      </c>
      <c r="E144" s="192" t="s">
        <v>572</v>
      </c>
      <c r="F144" s="303" t="s">
        <v>573</v>
      </c>
      <c r="G144" s="304"/>
      <c r="H144" s="304"/>
      <c r="I144" s="304"/>
      <c r="J144" s="204" t="s">
        <v>121</v>
      </c>
      <c r="K144" s="205">
        <v>26.7</v>
      </c>
      <c r="L144" s="301"/>
      <c r="M144" s="301"/>
      <c r="N144" s="301">
        <f>ROUND(L144*K144,2)</f>
        <v>0</v>
      </c>
      <c r="O144" s="301"/>
      <c r="P144" s="301"/>
      <c r="Q144" s="301"/>
      <c r="R144" s="140"/>
      <c r="T144" s="141"/>
      <c r="U144" s="138"/>
      <c r="V144" s="138"/>
      <c r="W144" s="142"/>
      <c r="X144" s="138"/>
      <c r="Y144" s="142"/>
      <c r="Z144" s="138"/>
      <c r="AA144" s="143"/>
      <c r="AR144" s="144"/>
      <c r="AT144" s="145"/>
      <c r="AU144" s="145"/>
      <c r="AY144" s="144"/>
      <c r="BK144" s="146"/>
    </row>
    <row r="145" spans="2:63" s="9" customFormat="1" ht="38.25" customHeight="1">
      <c r="B145" s="137"/>
      <c r="C145" s="202">
        <v>13</v>
      </c>
      <c r="D145" s="202" t="s">
        <v>120</v>
      </c>
      <c r="E145" s="192" t="s">
        <v>574</v>
      </c>
      <c r="F145" s="303" t="s">
        <v>575</v>
      </c>
      <c r="G145" s="354"/>
      <c r="H145" s="354"/>
      <c r="I145" s="354"/>
      <c r="J145" s="204" t="s">
        <v>131</v>
      </c>
      <c r="K145" s="205">
        <v>10.552</v>
      </c>
      <c r="L145" s="301"/>
      <c r="M145" s="354"/>
      <c r="N145" s="301">
        <f>ROUND(L145*K145,2)</f>
        <v>0</v>
      </c>
      <c r="O145" s="354"/>
      <c r="P145" s="354"/>
      <c r="Q145" s="354"/>
      <c r="R145" s="140"/>
      <c r="T145" s="141"/>
      <c r="U145" s="138"/>
      <c r="V145" s="138"/>
      <c r="W145" s="142"/>
      <c r="X145" s="138"/>
      <c r="Y145" s="142"/>
      <c r="Z145" s="138"/>
      <c r="AA145" s="143"/>
      <c r="AR145" s="144"/>
      <c r="AT145" s="145"/>
      <c r="AU145" s="145"/>
      <c r="AY145" s="144"/>
      <c r="BK145" s="146"/>
    </row>
    <row r="146" spans="2:63" s="9" customFormat="1" ht="30" customHeight="1">
      <c r="B146" s="137"/>
      <c r="C146" s="256"/>
      <c r="D146" s="256"/>
      <c r="E146" s="244" t="s">
        <v>5</v>
      </c>
      <c r="F146" s="360" t="s">
        <v>576</v>
      </c>
      <c r="G146" s="361"/>
      <c r="H146" s="361"/>
      <c r="I146" s="361"/>
      <c r="J146" s="256"/>
      <c r="K146" s="238">
        <v>10.552</v>
      </c>
      <c r="L146" s="256"/>
      <c r="M146" s="256"/>
      <c r="N146" s="256"/>
      <c r="O146" s="256"/>
      <c r="P146" s="256"/>
      <c r="Q146" s="256"/>
      <c r="R146" s="140"/>
      <c r="T146" s="141"/>
      <c r="U146" s="138"/>
      <c r="V146" s="138"/>
      <c r="W146" s="142"/>
      <c r="X146" s="138"/>
      <c r="Y146" s="142"/>
      <c r="Z146" s="138"/>
      <c r="AA146" s="143"/>
      <c r="AR146" s="144"/>
      <c r="AT146" s="145"/>
      <c r="AU146" s="145"/>
      <c r="AY146" s="144"/>
      <c r="BK146" s="146"/>
    </row>
    <row r="147" spans="2:63" s="9" customFormat="1" ht="30" customHeight="1">
      <c r="B147" s="137"/>
      <c r="C147" s="202">
        <v>14</v>
      </c>
      <c r="D147" s="202" t="s">
        <v>120</v>
      </c>
      <c r="E147" s="192" t="s">
        <v>330</v>
      </c>
      <c r="F147" s="304" t="s">
        <v>266</v>
      </c>
      <c r="G147" s="354"/>
      <c r="H147" s="354"/>
      <c r="I147" s="354"/>
      <c r="J147" s="204" t="s">
        <v>131</v>
      </c>
      <c r="K147" s="205">
        <v>20.633</v>
      </c>
      <c r="L147" s="301"/>
      <c r="M147" s="354"/>
      <c r="N147" s="301">
        <f>ROUND(L147*K147,2)</f>
        <v>0</v>
      </c>
      <c r="O147" s="354"/>
      <c r="P147" s="354"/>
      <c r="Q147" s="354"/>
      <c r="R147" s="140"/>
      <c r="T147" s="141"/>
      <c r="U147" s="138"/>
      <c r="V147" s="138"/>
      <c r="W147" s="142"/>
      <c r="X147" s="138"/>
      <c r="Y147" s="142"/>
      <c r="Z147" s="138"/>
      <c r="AA147" s="143"/>
      <c r="AR147" s="144"/>
      <c r="AT147" s="145"/>
      <c r="AU147" s="145"/>
      <c r="AY147" s="144"/>
      <c r="BK147" s="146"/>
    </row>
    <row r="148" spans="2:63" s="9" customFormat="1" ht="30" customHeight="1">
      <c r="B148" s="137"/>
      <c r="C148" s="213"/>
      <c r="D148" s="213"/>
      <c r="E148" s="214"/>
      <c r="F148" s="360" t="s">
        <v>577</v>
      </c>
      <c r="G148" s="361"/>
      <c r="H148" s="361"/>
      <c r="I148" s="361"/>
      <c r="J148" s="216"/>
      <c r="K148" s="238">
        <v>31.185</v>
      </c>
      <c r="L148" s="215"/>
      <c r="M148" s="120"/>
      <c r="N148" s="215"/>
      <c r="O148" s="120"/>
      <c r="P148" s="120"/>
      <c r="Q148" s="120"/>
      <c r="R148" s="140"/>
      <c r="T148" s="141"/>
      <c r="U148" s="138"/>
      <c r="V148" s="138"/>
      <c r="W148" s="142"/>
      <c r="X148" s="138"/>
      <c r="Y148" s="142"/>
      <c r="Z148" s="138"/>
      <c r="AA148" s="143"/>
      <c r="AR148" s="144"/>
      <c r="AT148" s="145"/>
      <c r="AU148" s="145"/>
      <c r="AY148" s="144"/>
      <c r="BK148" s="146"/>
    </row>
    <row r="149" spans="2:63" s="9" customFormat="1" ht="30" customHeight="1">
      <c r="B149" s="137"/>
      <c r="C149" s="256"/>
      <c r="D149" s="256"/>
      <c r="E149" s="244" t="s">
        <v>5</v>
      </c>
      <c r="F149" s="360" t="s">
        <v>578</v>
      </c>
      <c r="G149" s="361"/>
      <c r="H149" s="361"/>
      <c r="I149" s="361"/>
      <c r="J149" s="256"/>
      <c r="K149" s="238">
        <v>-10.552</v>
      </c>
      <c r="L149" s="256"/>
      <c r="M149" s="256"/>
      <c r="N149" s="256"/>
      <c r="O149" s="256"/>
      <c r="P149" s="256"/>
      <c r="Q149" s="256"/>
      <c r="R149" s="140"/>
      <c r="T149" s="141"/>
      <c r="U149" s="138"/>
      <c r="V149" s="138"/>
      <c r="W149" s="142"/>
      <c r="X149" s="138"/>
      <c r="Y149" s="142"/>
      <c r="Z149" s="138"/>
      <c r="AA149" s="143"/>
      <c r="AR149" s="144"/>
      <c r="AT149" s="145"/>
      <c r="AU149" s="145"/>
      <c r="AY149" s="144"/>
      <c r="BK149" s="146"/>
    </row>
    <row r="150" spans="2:63" s="9" customFormat="1" ht="30" customHeight="1">
      <c r="B150" s="137"/>
      <c r="C150" s="202">
        <v>15</v>
      </c>
      <c r="D150" s="202" t="s">
        <v>120</v>
      </c>
      <c r="E150" s="203" t="s">
        <v>138</v>
      </c>
      <c r="F150" s="304" t="s">
        <v>139</v>
      </c>
      <c r="G150" s="354"/>
      <c r="H150" s="354"/>
      <c r="I150" s="354"/>
      <c r="J150" s="204" t="s">
        <v>131</v>
      </c>
      <c r="K150" s="205">
        <v>10.552</v>
      </c>
      <c r="L150" s="301"/>
      <c r="M150" s="354"/>
      <c r="N150" s="301">
        <f>ROUND(L150*K150,2)</f>
        <v>0</v>
      </c>
      <c r="O150" s="354"/>
      <c r="P150" s="354"/>
      <c r="Q150" s="354"/>
      <c r="R150" s="140"/>
      <c r="T150" s="141"/>
      <c r="U150" s="138"/>
      <c r="V150" s="138"/>
      <c r="W150" s="142"/>
      <c r="X150" s="138"/>
      <c r="Y150" s="142"/>
      <c r="Z150" s="138"/>
      <c r="AA150" s="143"/>
      <c r="AR150" s="144"/>
      <c r="AT150" s="145"/>
      <c r="AU150" s="145"/>
      <c r="AY150" s="144"/>
      <c r="BK150" s="146"/>
    </row>
    <row r="151" spans="2:63" s="9" customFormat="1" ht="30" customHeight="1">
      <c r="B151" s="137"/>
      <c r="C151" s="256"/>
      <c r="D151" s="256"/>
      <c r="E151" s="244" t="s">
        <v>5</v>
      </c>
      <c r="F151" s="360" t="s">
        <v>576</v>
      </c>
      <c r="G151" s="361"/>
      <c r="H151" s="361"/>
      <c r="I151" s="361"/>
      <c r="J151" s="256"/>
      <c r="K151" s="238">
        <v>10.552</v>
      </c>
      <c r="L151" s="256"/>
      <c r="M151" s="256"/>
      <c r="N151" s="256"/>
      <c r="O151" s="256"/>
      <c r="P151" s="256"/>
      <c r="Q151" s="256"/>
      <c r="R151" s="256"/>
      <c r="T151" s="141"/>
      <c r="U151" s="138"/>
      <c r="V151" s="138"/>
      <c r="W151" s="142"/>
      <c r="X151" s="138"/>
      <c r="Y151" s="142"/>
      <c r="Z151" s="138"/>
      <c r="AA151" s="143"/>
      <c r="AR151" s="144"/>
      <c r="AT151" s="145"/>
      <c r="AU151" s="145"/>
      <c r="AY151" s="144"/>
      <c r="BK151" s="146"/>
    </row>
    <row r="152" spans="2:63" s="9" customFormat="1" ht="30" customHeight="1">
      <c r="B152" s="137"/>
      <c r="C152" s="187">
        <v>16</v>
      </c>
      <c r="D152" s="187" t="s">
        <v>124</v>
      </c>
      <c r="E152" s="188" t="s">
        <v>579</v>
      </c>
      <c r="F152" s="339" t="s">
        <v>582</v>
      </c>
      <c r="G152" s="340"/>
      <c r="H152" s="340"/>
      <c r="I152" s="341"/>
      <c r="J152" s="189" t="s">
        <v>135</v>
      </c>
      <c r="K152" s="190">
        <v>17.938</v>
      </c>
      <c r="L152" s="342"/>
      <c r="M152" s="343"/>
      <c r="N152" s="342">
        <f>ROUND(L152*K152,2)</f>
        <v>0</v>
      </c>
      <c r="O152" s="344"/>
      <c r="P152" s="344"/>
      <c r="Q152" s="343"/>
      <c r="R152" s="140"/>
      <c r="T152" s="141"/>
      <c r="U152" s="138"/>
      <c r="V152" s="138"/>
      <c r="W152" s="142"/>
      <c r="X152" s="138"/>
      <c r="Y152" s="142"/>
      <c r="Z152" s="138"/>
      <c r="AA152" s="143"/>
      <c r="AR152" s="144"/>
      <c r="AT152" s="145"/>
      <c r="AU152" s="145"/>
      <c r="AY152" s="144"/>
      <c r="BK152" s="146"/>
    </row>
    <row r="153" spans="2:63" s="9" customFormat="1" ht="30" customHeight="1">
      <c r="B153" s="137"/>
      <c r="C153" s="256"/>
      <c r="D153" s="256"/>
      <c r="E153" s="244" t="s">
        <v>5</v>
      </c>
      <c r="F153" s="360" t="s">
        <v>583</v>
      </c>
      <c r="G153" s="361"/>
      <c r="H153" s="361"/>
      <c r="I153" s="361"/>
      <c r="J153" s="256"/>
      <c r="K153" s="238">
        <v>17.938</v>
      </c>
      <c r="L153" s="256"/>
      <c r="M153" s="256"/>
      <c r="N153" s="256"/>
      <c r="O153" s="256"/>
      <c r="P153" s="256"/>
      <c r="Q153" s="256"/>
      <c r="R153" s="140"/>
      <c r="T153" s="141"/>
      <c r="U153" s="138"/>
      <c r="V153" s="138"/>
      <c r="W153" s="142"/>
      <c r="X153" s="138"/>
      <c r="Y153" s="142"/>
      <c r="Z153" s="138"/>
      <c r="AA153" s="143"/>
      <c r="AR153" s="144"/>
      <c r="AT153" s="145"/>
      <c r="AU153" s="145"/>
      <c r="AY153" s="144"/>
      <c r="BK153" s="146"/>
    </row>
    <row r="154" spans="2:63" s="9" customFormat="1" ht="30" customHeight="1">
      <c r="B154" s="137"/>
      <c r="C154" s="187">
        <v>17</v>
      </c>
      <c r="D154" s="187" t="s">
        <v>124</v>
      </c>
      <c r="E154" s="188" t="s">
        <v>580</v>
      </c>
      <c r="F154" s="339" t="s">
        <v>581</v>
      </c>
      <c r="G154" s="340"/>
      <c r="H154" s="340"/>
      <c r="I154" s="341"/>
      <c r="J154" s="189" t="s">
        <v>135</v>
      </c>
      <c r="K154" s="190">
        <v>5.979</v>
      </c>
      <c r="L154" s="342"/>
      <c r="M154" s="343"/>
      <c r="N154" s="342">
        <f>ROUND(L154*K154,2)</f>
        <v>0</v>
      </c>
      <c r="O154" s="344"/>
      <c r="P154" s="344"/>
      <c r="Q154" s="343"/>
      <c r="R154" s="140"/>
      <c r="T154" s="141"/>
      <c r="U154" s="138"/>
      <c r="V154" s="138"/>
      <c r="W154" s="142"/>
      <c r="X154" s="138"/>
      <c r="Y154" s="142"/>
      <c r="Z154" s="138"/>
      <c r="AA154" s="143"/>
      <c r="AR154" s="144"/>
      <c r="AT154" s="145"/>
      <c r="AU154" s="145"/>
      <c r="AY154" s="144"/>
      <c r="BK154" s="146"/>
    </row>
    <row r="155" spans="2:63" s="9" customFormat="1" ht="30" customHeight="1">
      <c r="B155" s="137"/>
      <c r="C155" s="256"/>
      <c r="D155" s="256"/>
      <c r="E155" s="244" t="s">
        <v>5</v>
      </c>
      <c r="F155" s="360" t="s">
        <v>584</v>
      </c>
      <c r="G155" s="361"/>
      <c r="H155" s="361"/>
      <c r="I155" s="361"/>
      <c r="J155" s="256"/>
      <c r="K155" s="238">
        <v>5.979</v>
      </c>
      <c r="L155" s="256"/>
      <c r="M155" s="256"/>
      <c r="N155" s="256"/>
      <c r="O155" s="256"/>
      <c r="P155" s="256"/>
      <c r="Q155" s="256"/>
      <c r="R155" s="140"/>
      <c r="T155" s="141"/>
      <c r="U155" s="138"/>
      <c r="V155" s="138"/>
      <c r="W155" s="142"/>
      <c r="X155" s="138"/>
      <c r="Y155" s="142"/>
      <c r="Z155" s="138"/>
      <c r="AA155" s="143"/>
      <c r="AR155" s="144"/>
      <c r="AT155" s="145"/>
      <c r="AU155" s="145"/>
      <c r="AY155" s="144"/>
      <c r="BK155" s="146"/>
    </row>
    <row r="156" spans="2:63" s="9" customFormat="1" ht="30" customHeight="1">
      <c r="B156" s="137"/>
      <c r="C156" s="202">
        <v>18</v>
      </c>
      <c r="D156" s="202" t="s">
        <v>120</v>
      </c>
      <c r="E156" s="192" t="s">
        <v>600</v>
      </c>
      <c r="F156" s="304" t="s">
        <v>363</v>
      </c>
      <c r="G156" s="304"/>
      <c r="H156" s="304"/>
      <c r="I156" s="304"/>
      <c r="J156" s="204" t="s">
        <v>121</v>
      </c>
      <c r="K156" s="205">
        <v>5.17</v>
      </c>
      <c r="L156" s="301"/>
      <c r="M156" s="301"/>
      <c r="N156" s="301">
        <f>ROUND(L156*K156,2)</f>
        <v>0</v>
      </c>
      <c r="O156" s="301"/>
      <c r="P156" s="301"/>
      <c r="Q156" s="301"/>
      <c r="R156" s="140"/>
      <c r="T156" s="141"/>
      <c r="U156" s="138"/>
      <c r="V156" s="138"/>
      <c r="W156" s="142"/>
      <c r="X156" s="138"/>
      <c r="Y156" s="142"/>
      <c r="Z156" s="138"/>
      <c r="AA156" s="143"/>
      <c r="AR156" s="144"/>
      <c r="AT156" s="145"/>
      <c r="AU156" s="145"/>
      <c r="AY156" s="144"/>
      <c r="BK156" s="146"/>
    </row>
    <row r="157" spans="2:63" s="9" customFormat="1" ht="30" customHeight="1">
      <c r="B157" s="137"/>
      <c r="C157" s="256"/>
      <c r="D157" s="256"/>
      <c r="E157" s="244" t="s">
        <v>5</v>
      </c>
      <c r="F157" s="360" t="s">
        <v>555</v>
      </c>
      <c r="G157" s="362"/>
      <c r="H157" s="362"/>
      <c r="I157" s="362"/>
      <c r="J157" s="256"/>
      <c r="K157" s="238">
        <v>5.17</v>
      </c>
      <c r="L157" s="256"/>
      <c r="M157" s="256"/>
      <c r="N157" s="256"/>
      <c r="O157" s="256"/>
      <c r="P157" s="256"/>
      <c r="Q157" s="256"/>
      <c r="R157" s="140"/>
      <c r="T157" s="141"/>
      <c r="U157" s="138"/>
      <c r="V157" s="138"/>
      <c r="W157" s="142"/>
      <c r="X157" s="138"/>
      <c r="Y157" s="142"/>
      <c r="Z157" s="138"/>
      <c r="AA157" s="143"/>
      <c r="AR157" s="144"/>
      <c r="AT157" s="145"/>
      <c r="AU157" s="145"/>
      <c r="AY157" s="144"/>
      <c r="BK157" s="146"/>
    </row>
    <row r="158" spans="2:63" s="9" customFormat="1" ht="30" customHeight="1">
      <c r="B158" s="137"/>
      <c r="C158" s="202">
        <v>19</v>
      </c>
      <c r="D158" s="202" t="s">
        <v>120</v>
      </c>
      <c r="E158" s="203" t="s">
        <v>364</v>
      </c>
      <c r="F158" s="304" t="s">
        <v>365</v>
      </c>
      <c r="G158" s="304"/>
      <c r="H158" s="304"/>
      <c r="I158" s="304"/>
      <c r="J158" s="204" t="s">
        <v>121</v>
      </c>
      <c r="K158" s="205">
        <v>5.17</v>
      </c>
      <c r="L158" s="301"/>
      <c r="M158" s="301"/>
      <c r="N158" s="301">
        <f aca="true" t="shared" si="1" ref="N158:N164">ROUND(L158*K158,2)</f>
        <v>0</v>
      </c>
      <c r="O158" s="301"/>
      <c r="P158" s="301"/>
      <c r="Q158" s="301"/>
      <c r="R158" s="140"/>
      <c r="T158" s="141"/>
      <c r="U158" s="138"/>
      <c r="V158" s="138"/>
      <c r="W158" s="142"/>
      <c r="X158" s="138"/>
      <c r="Y158" s="142"/>
      <c r="Z158" s="138"/>
      <c r="AA158" s="143"/>
      <c r="AR158" s="144"/>
      <c r="AT158" s="145"/>
      <c r="AU158" s="145"/>
      <c r="AY158" s="144"/>
      <c r="BK158" s="146"/>
    </row>
    <row r="159" spans="2:63" s="9" customFormat="1" ht="30" customHeight="1">
      <c r="B159" s="137"/>
      <c r="C159" s="202">
        <v>20</v>
      </c>
      <c r="D159" s="202" t="s">
        <v>120</v>
      </c>
      <c r="E159" s="203" t="s">
        <v>366</v>
      </c>
      <c r="F159" s="304" t="s">
        <v>367</v>
      </c>
      <c r="G159" s="304"/>
      <c r="H159" s="304"/>
      <c r="I159" s="304"/>
      <c r="J159" s="204" t="s">
        <v>121</v>
      </c>
      <c r="K159" s="205">
        <v>5.17</v>
      </c>
      <c r="L159" s="301"/>
      <c r="M159" s="301"/>
      <c r="N159" s="301">
        <f t="shared" si="1"/>
        <v>0</v>
      </c>
      <c r="O159" s="301"/>
      <c r="P159" s="301"/>
      <c r="Q159" s="301"/>
      <c r="R159" s="140"/>
      <c r="T159" s="141"/>
      <c r="U159" s="138"/>
      <c r="V159" s="138"/>
      <c r="W159" s="142"/>
      <c r="X159" s="138"/>
      <c r="Y159" s="142"/>
      <c r="Z159" s="138"/>
      <c r="AA159" s="143"/>
      <c r="AR159" s="144"/>
      <c r="AT159" s="145"/>
      <c r="AU159" s="145"/>
      <c r="AY159" s="144"/>
      <c r="BK159" s="146"/>
    </row>
    <row r="160" spans="2:63" s="9" customFormat="1" ht="30" customHeight="1">
      <c r="B160" s="137"/>
      <c r="C160" s="202">
        <v>21</v>
      </c>
      <c r="D160" s="202" t="s">
        <v>120</v>
      </c>
      <c r="E160" s="203" t="s">
        <v>368</v>
      </c>
      <c r="F160" s="304" t="s">
        <v>369</v>
      </c>
      <c r="G160" s="304"/>
      <c r="H160" s="304"/>
      <c r="I160" s="304"/>
      <c r="J160" s="204" t="s">
        <v>121</v>
      </c>
      <c r="K160" s="205">
        <v>5.17</v>
      </c>
      <c r="L160" s="301"/>
      <c r="M160" s="301"/>
      <c r="N160" s="301">
        <f t="shared" si="1"/>
        <v>0</v>
      </c>
      <c r="O160" s="301"/>
      <c r="P160" s="301"/>
      <c r="Q160" s="301"/>
      <c r="R160" s="140"/>
      <c r="T160" s="141"/>
      <c r="U160" s="138"/>
      <c r="V160" s="138"/>
      <c r="W160" s="142"/>
      <c r="X160" s="138"/>
      <c r="Y160" s="142"/>
      <c r="Z160" s="138"/>
      <c r="AA160" s="143"/>
      <c r="AR160" s="144"/>
      <c r="AT160" s="145"/>
      <c r="AU160" s="145"/>
      <c r="AY160" s="144"/>
      <c r="BK160" s="146"/>
    </row>
    <row r="161" spans="2:63" s="9" customFormat="1" ht="30" customHeight="1">
      <c r="B161" s="137"/>
      <c r="C161" s="202">
        <v>22</v>
      </c>
      <c r="D161" s="202" t="s">
        <v>120</v>
      </c>
      <c r="E161" s="192" t="s">
        <v>601</v>
      </c>
      <c r="F161" s="303" t="s">
        <v>602</v>
      </c>
      <c r="G161" s="304"/>
      <c r="H161" s="304"/>
      <c r="I161" s="304"/>
      <c r="J161" s="204" t="s">
        <v>121</v>
      </c>
      <c r="K161" s="205">
        <v>5.17</v>
      </c>
      <c r="L161" s="301"/>
      <c r="M161" s="301"/>
      <c r="N161" s="301">
        <f t="shared" si="1"/>
        <v>0</v>
      </c>
      <c r="O161" s="301"/>
      <c r="P161" s="301"/>
      <c r="Q161" s="301"/>
      <c r="R161" s="140"/>
      <c r="T161" s="141"/>
      <c r="U161" s="138"/>
      <c r="V161" s="138"/>
      <c r="W161" s="142"/>
      <c r="X161" s="138"/>
      <c r="Y161" s="142"/>
      <c r="Z161" s="138"/>
      <c r="AA161" s="143"/>
      <c r="AR161" s="144"/>
      <c r="AT161" s="145"/>
      <c r="AU161" s="145"/>
      <c r="AY161" s="144"/>
      <c r="BK161" s="146"/>
    </row>
    <row r="162" spans="2:63" s="9" customFormat="1" ht="30" customHeight="1">
      <c r="B162" s="137"/>
      <c r="C162" s="202">
        <v>23</v>
      </c>
      <c r="D162" s="202" t="s">
        <v>120</v>
      </c>
      <c r="E162" s="203" t="s">
        <v>370</v>
      </c>
      <c r="F162" s="304" t="s">
        <v>371</v>
      </c>
      <c r="G162" s="304"/>
      <c r="H162" s="304"/>
      <c r="I162" s="304"/>
      <c r="J162" s="204" t="s">
        <v>121</v>
      </c>
      <c r="K162" s="205">
        <v>5.17</v>
      </c>
      <c r="L162" s="301"/>
      <c r="M162" s="301"/>
      <c r="N162" s="301">
        <f t="shared" si="1"/>
        <v>0</v>
      </c>
      <c r="O162" s="301"/>
      <c r="P162" s="301"/>
      <c r="Q162" s="301"/>
      <c r="R162" s="140"/>
      <c r="T162" s="141"/>
      <c r="U162" s="138"/>
      <c r="V162" s="138"/>
      <c r="W162" s="142"/>
      <c r="X162" s="138"/>
      <c r="Y162" s="142"/>
      <c r="Z162" s="138"/>
      <c r="AA162" s="143"/>
      <c r="AR162" s="144"/>
      <c r="AT162" s="145"/>
      <c r="AU162" s="145"/>
      <c r="AY162" s="144"/>
      <c r="BK162" s="146"/>
    </row>
    <row r="163" spans="2:63" s="9" customFormat="1" ht="30" customHeight="1">
      <c r="B163" s="137"/>
      <c r="C163" s="202">
        <v>24</v>
      </c>
      <c r="D163" s="202" t="s">
        <v>120</v>
      </c>
      <c r="E163" s="203" t="s">
        <v>372</v>
      </c>
      <c r="F163" s="304" t="s">
        <v>373</v>
      </c>
      <c r="G163" s="304"/>
      <c r="H163" s="304"/>
      <c r="I163" s="304"/>
      <c r="J163" s="204" t="s">
        <v>126</v>
      </c>
      <c r="K163" s="205">
        <v>15</v>
      </c>
      <c r="L163" s="301"/>
      <c r="M163" s="301"/>
      <c r="N163" s="301">
        <f t="shared" si="1"/>
        <v>0</v>
      </c>
      <c r="O163" s="301"/>
      <c r="P163" s="301"/>
      <c r="Q163" s="301"/>
      <c r="R163" s="140"/>
      <c r="T163" s="141"/>
      <c r="U163" s="138"/>
      <c r="V163" s="138"/>
      <c r="W163" s="142"/>
      <c r="X163" s="138"/>
      <c r="Y163" s="142"/>
      <c r="Z163" s="138"/>
      <c r="AA163" s="143"/>
      <c r="AR163" s="144"/>
      <c r="AT163" s="145"/>
      <c r="AU163" s="145"/>
      <c r="AY163" s="144"/>
      <c r="BK163" s="146"/>
    </row>
    <row r="164" spans="2:63" s="9" customFormat="1" ht="30" customHeight="1">
      <c r="B164" s="137"/>
      <c r="C164" s="202">
        <v>25</v>
      </c>
      <c r="D164" s="202" t="s">
        <v>120</v>
      </c>
      <c r="E164" s="192" t="s">
        <v>605</v>
      </c>
      <c r="F164" s="304" t="s">
        <v>603</v>
      </c>
      <c r="G164" s="354"/>
      <c r="H164" s="354"/>
      <c r="I164" s="354"/>
      <c r="J164" s="204" t="s">
        <v>121</v>
      </c>
      <c r="K164" s="205">
        <v>28</v>
      </c>
      <c r="L164" s="301"/>
      <c r="M164" s="354"/>
      <c r="N164" s="301">
        <f t="shared" si="1"/>
        <v>0</v>
      </c>
      <c r="O164" s="354"/>
      <c r="P164" s="354"/>
      <c r="Q164" s="354"/>
      <c r="R164" s="140"/>
      <c r="T164" s="141"/>
      <c r="U164" s="138"/>
      <c r="V164" s="138"/>
      <c r="W164" s="142"/>
      <c r="X164" s="138"/>
      <c r="Y164" s="142"/>
      <c r="Z164" s="138"/>
      <c r="AA164" s="143"/>
      <c r="AR164" s="144"/>
      <c r="AT164" s="145"/>
      <c r="AU164" s="145"/>
      <c r="AY164" s="144"/>
      <c r="BK164" s="146"/>
    </row>
    <row r="165" spans="2:63" s="9" customFormat="1" ht="30" customHeight="1">
      <c r="B165" s="137"/>
      <c r="C165" s="256"/>
      <c r="D165" s="256"/>
      <c r="E165" s="244" t="s">
        <v>5</v>
      </c>
      <c r="F165" s="360" t="s">
        <v>604</v>
      </c>
      <c r="G165" s="362"/>
      <c r="H165" s="362"/>
      <c r="I165" s="362"/>
      <c r="J165" s="256"/>
      <c r="K165" s="238">
        <v>28</v>
      </c>
      <c r="L165" s="256"/>
      <c r="M165" s="256"/>
      <c r="N165" s="256"/>
      <c r="O165" s="256"/>
      <c r="P165" s="256"/>
      <c r="Q165" s="256"/>
      <c r="R165" s="140"/>
      <c r="T165" s="141"/>
      <c r="U165" s="138"/>
      <c r="V165" s="138"/>
      <c r="W165" s="142"/>
      <c r="X165" s="138"/>
      <c r="Y165" s="142"/>
      <c r="Z165" s="138"/>
      <c r="AA165" s="143"/>
      <c r="AR165" s="144"/>
      <c r="AT165" s="145"/>
      <c r="AU165" s="145"/>
      <c r="AY165" s="144"/>
      <c r="BK165" s="146"/>
    </row>
    <row r="166" spans="2:63" s="9" customFormat="1" ht="30" customHeight="1">
      <c r="B166" s="137"/>
      <c r="C166" s="202">
        <v>26</v>
      </c>
      <c r="D166" s="202" t="s">
        <v>120</v>
      </c>
      <c r="E166" s="203" t="s">
        <v>608</v>
      </c>
      <c r="F166" s="304" t="s">
        <v>609</v>
      </c>
      <c r="G166" s="354"/>
      <c r="H166" s="354"/>
      <c r="I166" s="354"/>
      <c r="J166" s="204" t="s">
        <v>121</v>
      </c>
      <c r="K166" s="205">
        <v>28</v>
      </c>
      <c r="L166" s="301"/>
      <c r="M166" s="354"/>
      <c r="N166" s="301">
        <f aca="true" t="shared" si="2" ref="N166">ROUND(L166*K166,2)</f>
        <v>0</v>
      </c>
      <c r="O166" s="354"/>
      <c r="P166" s="354"/>
      <c r="Q166" s="354"/>
      <c r="R166" s="140"/>
      <c r="T166" s="141"/>
      <c r="U166" s="138"/>
      <c r="V166" s="138"/>
      <c r="W166" s="142"/>
      <c r="X166" s="138"/>
      <c r="Y166" s="142"/>
      <c r="Z166" s="138"/>
      <c r="AA166" s="143"/>
      <c r="AR166" s="144"/>
      <c r="AT166" s="145"/>
      <c r="AU166" s="145"/>
      <c r="AY166" s="144"/>
      <c r="BK166" s="146"/>
    </row>
    <row r="167" spans="2:63" s="9" customFormat="1" ht="30" customHeight="1">
      <c r="B167" s="137"/>
      <c r="C167" s="202">
        <v>27</v>
      </c>
      <c r="D167" s="202" t="s">
        <v>120</v>
      </c>
      <c r="E167" s="203" t="s">
        <v>606</v>
      </c>
      <c r="F167" s="304" t="s">
        <v>607</v>
      </c>
      <c r="G167" s="354"/>
      <c r="H167" s="354"/>
      <c r="I167" s="354"/>
      <c r="J167" s="204" t="s">
        <v>121</v>
      </c>
      <c r="K167" s="205">
        <v>28</v>
      </c>
      <c r="L167" s="301"/>
      <c r="M167" s="354"/>
      <c r="N167" s="301">
        <f aca="true" t="shared" si="3" ref="N167">ROUND(L167*K167,2)</f>
        <v>0</v>
      </c>
      <c r="O167" s="354"/>
      <c r="P167" s="354"/>
      <c r="Q167" s="354"/>
      <c r="R167" s="140"/>
      <c r="T167" s="141"/>
      <c r="U167" s="138"/>
      <c r="V167" s="138"/>
      <c r="W167" s="142"/>
      <c r="X167" s="138"/>
      <c r="Y167" s="142"/>
      <c r="Z167" s="138"/>
      <c r="AA167" s="143"/>
      <c r="AR167" s="144"/>
      <c r="AT167" s="145"/>
      <c r="AU167" s="145"/>
      <c r="AY167" s="144"/>
      <c r="BK167" s="146"/>
    </row>
    <row r="168" spans="2:63" s="9" customFormat="1" ht="30" customHeight="1">
      <c r="B168" s="137"/>
      <c r="C168" s="202">
        <v>28</v>
      </c>
      <c r="D168" s="202" t="s">
        <v>120</v>
      </c>
      <c r="E168" s="203" t="s">
        <v>585</v>
      </c>
      <c r="F168" s="304" t="s">
        <v>586</v>
      </c>
      <c r="G168" s="354"/>
      <c r="H168" s="354"/>
      <c r="I168" s="354"/>
      <c r="J168" s="204" t="s">
        <v>126</v>
      </c>
      <c r="K168" s="205">
        <v>66</v>
      </c>
      <c r="L168" s="301"/>
      <c r="M168" s="354"/>
      <c r="N168" s="301">
        <f>ROUND(L168*K168,2)</f>
        <v>0</v>
      </c>
      <c r="O168" s="354"/>
      <c r="P168" s="354"/>
      <c r="Q168" s="354"/>
      <c r="R168" s="140"/>
      <c r="T168" s="141"/>
      <c r="U168" s="138"/>
      <c r="V168" s="138"/>
      <c r="W168" s="142"/>
      <c r="X168" s="138"/>
      <c r="Y168" s="142"/>
      <c r="Z168" s="138"/>
      <c r="AA168" s="143"/>
      <c r="AR168" s="144"/>
      <c r="AT168" s="145"/>
      <c r="AU168" s="145"/>
      <c r="AY168" s="144"/>
      <c r="BK168" s="146"/>
    </row>
    <row r="169" spans="2:63" s="9" customFormat="1" ht="30" customHeight="1">
      <c r="B169" s="137"/>
      <c r="C169" s="256"/>
      <c r="D169" s="256"/>
      <c r="E169" s="244" t="s">
        <v>5</v>
      </c>
      <c r="F169" s="360" t="s">
        <v>587</v>
      </c>
      <c r="G169" s="361"/>
      <c r="H169" s="361"/>
      <c r="I169" s="361"/>
      <c r="J169" s="256"/>
      <c r="K169" s="238">
        <v>66</v>
      </c>
      <c r="L169" s="256"/>
      <c r="M169" s="256"/>
      <c r="N169" s="256"/>
      <c r="O169" s="256"/>
      <c r="P169" s="256"/>
      <c r="Q169" s="256"/>
      <c r="R169" s="140"/>
      <c r="T169" s="141"/>
      <c r="U169" s="138"/>
      <c r="V169" s="138"/>
      <c r="W169" s="142"/>
      <c r="X169" s="138"/>
      <c r="Y169" s="142"/>
      <c r="Z169" s="138"/>
      <c r="AA169" s="143"/>
      <c r="AR169" s="144"/>
      <c r="AT169" s="145"/>
      <c r="AU169" s="145"/>
      <c r="AY169" s="144"/>
      <c r="BK169" s="146"/>
    </row>
    <row r="170" spans="2:63" s="9" customFormat="1" ht="30" customHeight="1">
      <c r="B170" s="137"/>
      <c r="C170" s="221">
        <v>29</v>
      </c>
      <c r="D170" s="221" t="s">
        <v>120</v>
      </c>
      <c r="E170" s="222" t="s">
        <v>335</v>
      </c>
      <c r="F170" s="355" t="s">
        <v>595</v>
      </c>
      <c r="G170" s="359"/>
      <c r="H170" s="359"/>
      <c r="I170" s="359"/>
      <c r="J170" s="223" t="s">
        <v>135</v>
      </c>
      <c r="K170" s="224">
        <v>18.993</v>
      </c>
      <c r="L170" s="358"/>
      <c r="M170" s="359"/>
      <c r="N170" s="358">
        <f>ROUND(L170*K170,2)</f>
        <v>0</v>
      </c>
      <c r="O170" s="359"/>
      <c r="P170" s="359"/>
      <c r="Q170" s="359"/>
      <c r="R170" s="140"/>
      <c r="T170" s="141"/>
      <c r="U170" s="138"/>
      <c r="V170" s="138"/>
      <c r="W170" s="142"/>
      <c r="X170" s="138"/>
      <c r="Y170" s="142"/>
      <c r="Z170" s="138"/>
      <c r="AA170" s="143"/>
      <c r="AR170" s="144"/>
      <c r="AT170" s="145"/>
      <c r="AU170" s="145"/>
      <c r="AY170" s="144"/>
      <c r="BK170" s="146"/>
    </row>
    <row r="171" spans="2:63" s="9" customFormat="1" ht="30" customHeight="1">
      <c r="B171" s="137"/>
      <c r="C171" s="257"/>
      <c r="D171" s="257"/>
      <c r="E171" s="225" t="s">
        <v>5</v>
      </c>
      <c r="F171" s="356" t="s">
        <v>588</v>
      </c>
      <c r="G171" s="357"/>
      <c r="H171" s="357"/>
      <c r="I171" s="357"/>
      <c r="J171" s="257"/>
      <c r="K171" s="226">
        <v>18.993</v>
      </c>
      <c r="L171" s="257"/>
      <c r="M171" s="257"/>
      <c r="N171" s="257"/>
      <c r="O171" s="257"/>
      <c r="P171" s="257"/>
      <c r="Q171" s="257"/>
      <c r="R171" s="140"/>
      <c r="T171" s="141"/>
      <c r="U171" s="138"/>
      <c r="V171" s="138"/>
      <c r="W171" s="142"/>
      <c r="X171" s="138"/>
      <c r="Y171" s="142"/>
      <c r="Z171" s="138"/>
      <c r="AA171" s="143"/>
      <c r="AR171" s="144"/>
      <c r="AT171" s="145"/>
      <c r="AU171" s="145"/>
      <c r="AY171" s="144"/>
      <c r="BK171" s="146"/>
    </row>
    <row r="172" spans="2:63" s="9" customFormat="1" ht="30" customHeight="1">
      <c r="B172" s="137"/>
      <c r="C172" s="202">
        <v>30</v>
      </c>
      <c r="D172" s="202" t="s">
        <v>120</v>
      </c>
      <c r="E172" s="192" t="s">
        <v>596</v>
      </c>
      <c r="F172" s="304" t="s">
        <v>360</v>
      </c>
      <c r="G172" s="354"/>
      <c r="H172" s="354"/>
      <c r="I172" s="354"/>
      <c r="J172" s="204" t="s">
        <v>135</v>
      </c>
      <c r="K172" s="205">
        <v>1.1</v>
      </c>
      <c r="L172" s="301"/>
      <c r="M172" s="354"/>
      <c r="N172" s="301">
        <f>ROUND(L172*K172,2)</f>
        <v>0</v>
      </c>
      <c r="O172" s="354"/>
      <c r="P172" s="354"/>
      <c r="Q172" s="354"/>
      <c r="R172" s="140"/>
      <c r="T172" s="141"/>
      <c r="U172" s="138"/>
      <c r="V172" s="138"/>
      <c r="W172" s="142"/>
      <c r="X172" s="138"/>
      <c r="Y172" s="142"/>
      <c r="Z172" s="138"/>
      <c r="AA172" s="143"/>
      <c r="AR172" s="144"/>
      <c r="AT172" s="145"/>
      <c r="AU172" s="145"/>
      <c r="AY172" s="144"/>
      <c r="BK172" s="146"/>
    </row>
    <row r="173" spans="2:63" s="9" customFormat="1" ht="30" customHeight="1">
      <c r="B173" s="137"/>
      <c r="C173" s="221">
        <v>31</v>
      </c>
      <c r="D173" s="221" t="s">
        <v>120</v>
      </c>
      <c r="E173" s="222" t="s">
        <v>162</v>
      </c>
      <c r="F173" s="355" t="s">
        <v>336</v>
      </c>
      <c r="G173" s="355"/>
      <c r="H173" s="355"/>
      <c r="I173" s="355"/>
      <c r="J173" s="223" t="s">
        <v>135</v>
      </c>
      <c r="K173" s="224">
        <v>20.093</v>
      </c>
      <c r="L173" s="358"/>
      <c r="M173" s="358"/>
      <c r="N173" s="358">
        <f aca="true" t="shared" si="4" ref="N173:N176">ROUND(L173*K173,2)</f>
        <v>0</v>
      </c>
      <c r="O173" s="358"/>
      <c r="P173" s="358"/>
      <c r="Q173" s="358"/>
      <c r="R173" s="140"/>
      <c r="T173" s="141"/>
      <c r="U173" s="138"/>
      <c r="V173" s="138"/>
      <c r="W173" s="142"/>
      <c r="X173" s="138"/>
      <c r="Y173" s="142"/>
      <c r="Z173" s="138"/>
      <c r="AA173" s="143"/>
      <c r="AR173" s="144"/>
      <c r="AT173" s="145"/>
      <c r="AU173" s="145"/>
      <c r="AY173" s="144"/>
      <c r="BK173" s="146"/>
    </row>
    <row r="174" spans="2:63" s="9" customFormat="1" ht="30" customHeight="1">
      <c r="B174" s="137"/>
      <c r="C174" s="257"/>
      <c r="D174" s="257"/>
      <c r="E174" s="225" t="s">
        <v>5</v>
      </c>
      <c r="F174" s="356" t="s">
        <v>597</v>
      </c>
      <c r="G174" s="357"/>
      <c r="H174" s="357"/>
      <c r="I174" s="357"/>
      <c r="J174" s="257"/>
      <c r="K174" s="226">
        <v>20.093</v>
      </c>
      <c r="L174" s="257"/>
      <c r="M174" s="257"/>
      <c r="N174" s="257"/>
      <c r="O174" s="257"/>
      <c r="P174" s="257"/>
      <c r="Q174" s="257"/>
      <c r="R174" s="140"/>
      <c r="T174" s="141"/>
      <c r="U174" s="138"/>
      <c r="V174" s="138"/>
      <c r="W174" s="142"/>
      <c r="X174" s="138"/>
      <c r="Y174" s="142"/>
      <c r="Z174" s="138"/>
      <c r="AA174" s="143"/>
      <c r="AR174" s="144"/>
      <c r="AT174" s="145"/>
      <c r="AU174" s="145"/>
      <c r="AY174" s="144"/>
      <c r="BK174" s="146"/>
    </row>
    <row r="175" spans="2:63" s="9" customFormat="1" ht="30" customHeight="1">
      <c r="B175" s="137"/>
      <c r="C175" s="379">
        <v>32</v>
      </c>
      <c r="D175" s="379" t="s">
        <v>120</v>
      </c>
      <c r="E175" s="380" t="s">
        <v>672</v>
      </c>
      <c r="F175" s="381" t="s">
        <v>673</v>
      </c>
      <c r="G175" s="382"/>
      <c r="H175" s="382"/>
      <c r="I175" s="383"/>
      <c r="J175" s="384" t="s">
        <v>121</v>
      </c>
      <c r="K175" s="385">
        <v>20</v>
      </c>
      <c r="L175" s="386"/>
      <c r="M175" s="386"/>
      <c r="N175" s="386">
        <f aca="true" t="shared" si="5" ref="N175">ROUND(L175*K175,2)</f>
        <v>0</v>
      </c>
      <c r="O175" s="386"/>
      <c r="P175" s="386"/>
      <c r="Q175" s="386"/>
      <c r="R175" s="140"/>
      <c r="T175" s="141"/>
      <c r="U175" s="138"/>
      <c r="V175" s="138"/>
      <c r="W175" s="142"/>
      <c r="X175" s="138"/>
      <c r="Y175" s="142"/>
      <c r="Z175" s="138"/>
      <c r="AA175" s="143"/>
      <c r="AR175" s="144"/>
      <c r="AT175" s="145"/>
      <c r="AU175" s="145"/>
      <c r="AY175" s="144"/>
      <c r="BK175" s="146"/>
    </row>
    <row r="176" spans="2:63" s="9" customFormat="1" ht="30" customHeight="1">
      <c r="B176" s="137"/>
      <c r="C176" s="221">
        <v>33</v>
      </c>
      <c r="D176" s="221" t="s">
        <v>120</v>
      </c>
      <c r="E176" s="222" t="s">
        <v>591</v>
      </c>
      <c r="F176" s="355" t="s">
        <v>592</v>
      </c>
      <c r="G176" s="355"/>
      <c r="H176" s="355"/>
      <c r="I176" s="355"/>
      <c r="J176" s="223" t="s">
        <v>135</v>
      </c>
      <c r="K176" s="224">
        <v>200.93</v>
      </c>
      <c r="L176" s="358"/>
      <c r="M176" s="358"/>
      <c r="N176" s="358">
        <f t="shared" si="4"/>
        <v>0</v>
      </c>
      <c r="O176" s="358"/>
      <c r="P176" s="358"/>
      <c r="Q176" s="358"/>
      <c r="R176" s="140"/>
      <c r="T176" s="141"/>
      <c r="U176" s="138"/>
      <c r="V176" s="138"/>
      <c r="W176" s="142"/>
      <c r="X176" s="138"/>
      <c r="Y176" s="142"/>
      <c r="Z176" s="138"/>
      <c r="AA176" s="143"/>
      <c r="AR176" s="144"/>
      <c r="AT176" s="145"/>
      <c r="AU176" s="145"/>
      <c r="AY176" s="144"/>
      <c r="BK176" s="146"/>
    </row>
    <row r="177" spans="2:63" s="9" customFormat="1" ht="30" customHeight="1">
      <c r="B177" s="137"/>
      <c r="C177" s="202"/>
      <c r="D177" s="260"/>
      <c r="E177" s="261"/>
      <c r="F177" s="303" t="s">
        <v>598</v>
      </c>
      <c r="G177" s="304"/>
      <c r="H177" s="304"/>
      <c r="I177" s="304"/>
      <c r="J177" s="204"/>
      <c r="K177" s="205">
        <v>200.93</v>
      </c>
      <c r="L177" s="301"/>
      <c r="M177" s="301"/>
      <c r="N177" s="301"/>
      <c r="O177" s="301"/>
      <c r="P177" s="301"/>
      <c r="Q177" s="301"/>
      <c r="R177" s="140"/>
      <c r="T177" s="141"/>
      <c r="U177" s="138"/>
      <c r="V177" s="138"/>
      <c r="W177" s="142"/>
      <c r="X177" s="138"/>
      <c r="Y177" s="142"/>
      <c r="Z177" s="138"/>
      <c r="AA177" s="143"/>
      <c r="AR177" s="144"/>
      <c r="AT177" s="145"/>
      <c r="AU177" s="145"/>
      <c r="AY177" s="144"/>
      <c r="BK177" s="146"/>
    </row>
    <row r="178" spans="2:63" s="9" customFormat="1" ht="30.75" customHeight="1">
      <c r="B178" s="137"/>
      <c r="C178" s="202">
        <v>34</v>
      </c>
      <c r="D178" s="202" t="s">
        <v>120</v>
      </c>
      <c r="E178" s="203" t="s">
        <v>593</v>
      </c>
      <c r="F178" s="304" t="s">
        <v>594</v>
      </c>
      <c r="G178" s="354"/>
      <c r="H178" s="354"/>
      <c r="I178" s="354"/>
      <c r="J178" s="204" t="s">
        <v>126</v>
      </c>
      <c r="K178" s="205">
        <v>34</v>
      </c>
      <c r="L178" s="301"/>
      <c r="M178" s="354"/>
      <c r="N178" s="301">
        <f>ROUND(L178*K178,2)</f>
        <v>0</v>
      </c>
      <c r="O178" s="354"/>
      <c r="P178" s="354"/>
      <c r="Q178" s="354"/>
      <c r="R178" s="140"/>
      <c r="T178" s="141"/>
      <c r="U178" s="138"/>
      <c r="V178" s="138"/>
      <c r="W178" s="142"/>
      <c r="X178" s="138"/>
      <c r="Y178" s="142"/>
      <c r="Z178" s="138"/>
      <c r="AA178" s="143"/>
      <c r="AR178" s="144"/>
      <c r="AT178" s="145"/>
      <c r="AU178" s="145"/>
      <c r="AY178" s="144"/>
      <c r="BK178" s="146"/>
    </row>
    <row r="179" spans="2:63" s="9" customFormat="1" ht="30.75" customHeight="1">
      <c r="B179" s="137"/>
      <c r="C179" s="202">
        <v>35</v>
      </c>
      <c r="D179" s="202" t="s">
        <v>120</v>
      </c>
      <c r="E179" s="192" t="s">
        <v>589</v>
      </c>
      <c r="F179" s="303" t="s">
        <v>590</v>
      </c>
      <c r="G179" s="354"/>
      <c r="H179" s="354"/>
      <c r="I179" s="354"/>
      <c r="J179" s="211" t="s">
        <v>416</v>
      </c>
      <c r="K179" s="205">
        <v>1</v>
      </c>
      <c r="L179" s="301"/>
      <c r="M179" s="354"/>
      <c r="N179" s="301">
        <f>ROUND(L179*K179,2)</f>
        <v>0</v>
      </c>
      <c r="O179" s="354"/>
      <c r="P179" s="354"/>
      <c r="Q179" s="354"/>
      <c r="R179" s="140"/>
      <c r="T179" s="141"/>
      <c r="U179" s="138"/>
      <c r="V179" s="138"/>
      <c r="W179" s="142"/>
      <c r="X179" s="138"/>
      <c r="Y179" s="142"/>
      <c r="Z179" s="138"/>
      <c r="AA179" s="143"/>
      <c r="AR179" s="144"/>
      <c r="AT179" s="145"/>
      <c r="AU179" s="145"/>
      <c r="AY179" s="144"/>
      <c r="BK179" s="146"/>
    </row>
    <row r="180" spans="2:63" s="9" customFormat="1" ht="44.25" customHeight="1">
      <c r="B180" s="137"/>
      <c r="C180" s="202">
        <v>36</v>
      </c>
      <c r="D180" s="202" t="s">
        <v>120</v>
      </c>
      <c r="E180" s="192" t="s">
        <v>640</v>
      </c>
      <c r="F180" s="303" t="s">
        <v>641</v>
      </c>
      <c r="G180" s="354"/>
      <c r="H180" s="354"/>
      <c r="I180" s="354"/>
      <c r="J180" s="211" t="s">
        <v>416</v>
      </c>
      <c r="K180" s="205">
        <v>1</v>
      </c>
      <c r="L180" s="301"/>
      <c r="M180" s="354"/>
      <c r="N180" s="301">
        <f>ROUND(L180*K180,2)</f>
        <v>0</v>
      </c>
      <c r="O180" s="354"/>
      <c r="P180" s="354"/>
      <c r="Q180" s="354"/>
      <c r="R180" s="140"/>
      <c r="T180" s="141"/>
      <c r="U180" s="138"/>
      <c r="V180" s="138"/>
      <c r="W180" s="142"/>
      <c r="X180" s="138"/>
      <c r="Y180" s="142"/>
      <c r="Z180" s="138"/>
      <c r="AA180" s="143"/>
      <c r="AR180" s="144"/>
      <c r="AT180" s="145"/>
      <c r="AU180" s="145"/>
      <c r="AY180" s="144"/>
      <c r="BK180" s="146"/>
    </row>
    <row r="181" spans="2:63" s="9" customFormat="1" ht="28.5" customHeight="1">
      <c r="B181" s="137"/>
      <c r="C181" s="202">
        <v>37</v>
      </c>
      <c r="D181" s="202" t="s">
        <v>120</v>
      </c>
      <c r="E181" s="203" t="s">
        <v>361</v>
      </c>
      <c r="F181" s="304" t="s">
        <v>362</v>
      </c>
      <c r="G181" s="354"/>
      <c r="H181" s="354"/>
      <c r="I181" s="354"/>
      <c r="J181" s="211" t="s">
        <v>416</v>
      </c>
      <c r="K181" s="205">
        <v>1</v>
      </c>
      <c r="L181" s="301"/>
      <c r="M181" s="354"/>
      <c r="N181" s="301">
        <f aca="true" t="shared" si="6" ref="N181">ROUND(L181*K181,2)</f>
        <v>0</v>
      </c>
      <c r="O181" s="354"/>
      <c r="P181" s="354"/>
      <c r="Q181" s="354"/>
      <c r="R181" s="140"/>
      <c r="T181" s="141"/>
      <c r="U181" s="138"/>
      <c r="V181" s="138"/>
      <c r="W181" s="142"/>
      <c r="X181" s="138"/>
      <c r="Y181" s="142"/>
      <c r="Z181" s="138"/>
      <c r="AA181" s="143"/>
      <c r="AR181" s="144"/>
      <c r="AT181" s="145"/>
      <c r="AU181" s="145"/>
      <c r="AY181" s="144"/>
      <c r="BK181" s="146"/>
    </row>
    <row r="182" spans="2:63" s="9" customFormat="1" ht="28.5" customHeight="1">
      <c r="B182" s="137"/>
      <c r="C182" s="138"/>
      <c r="D182" s="147" t="s">
        <v>674</v>
      </c>
      <c r="E182" s="147"/>
      <c r="F182" s="147"/>
      <c r="G182" s="147"/>
      <c r="H182" s="147"/>
      <c r="I182" s="147"/>
      <c r="J182" s="147"/>
      <c r="K182" s="147"/>
      <c r="L182" s="147"/>
      <c r="M182" s="147"/>
      <c r="N182" s="370">
        <f>SUM(N183:Q184)</f>
        <v>0</v>
      </c>
      <c r="O182" s="371"/>
      <c r="P182" s="371"/>
      <c r="Q182" s="371"/>
      <c r="R182" s="140"/>
      <c r="T182" s="141"/>
      <c r="U182" s="138"/>
      <c r="V182" s="138"/>
      <c r="W182" s="142"/>
      <c r="X182" s="138"/>
      <c r="Y182" s="142"/>
      <c r="Z182" s="138"/>
      <c r="AA182" s="143"/>
      <c r="AR182" s="144"/>
      <c r="AT182" s="145"/>
      <c r="AU182" s="145"/>
      <c r="AY182" s="144"/>
      <c r="BK182" s="146"/>
    </row>
    <row r="183" spans="2:63" s="9" customFormat="1" ht="28.5" customHeight="1">
      <c r="B183" s="137"/>
      <c r="C183" s="379">
        <v>38</v>
      </c>
      <c r="D183" s="379" t="s">
        <v>120</v>
      </c>
      <c r="E183" s="380" t="s">
        <v>672</v>
      </c>
      <c r="F183" s="387" t="s">
        <v>673</v>
      </c>
      <c r="G183" s="382"/>
      <c r="H183" s="382"/>
      <c r="I183" s="383"/>
      <c r="J183" s="384" t="s">
        <v>121</v>
      </c>
      <c r="K183" s="385">
        <v>20</v>
      </c>
      <c r="L183" s="388"/>
      <c r="M183" s="389"/>
      <c r="N183" s="390">
        <f>ROUND(L183*K183,2)</f>
        <v>0</v>
      </c>
      <c r="O183" s="391"/>
      <c r="P183" s="391"/>
      <c r="Q183" s="389"/>
      <c r="R183" s="140"/>
      <c r="T183" s="141"/>
      <c r="U183" s="138"/>
      <c r="V183" s="138"/>
      <c r="W183" s="142"/>
      <c r="X183" s="138"/>
      <c r="Y183" s="142"/>
      <c r="Z183" s="138"/>
      <c r="AA183" s="143"/>
      <c r="AR183" s="144"/>
      <c r="AT183" s="145"/>
      <c r="AU183" s="145"/>
      <c r="AY183" s="144"/>
      <c r="BK183" s="146"/>
    </row>
    <row r="184" spans="2:63" s="9" customFormat="1" ht="28.5" customHeight="1">
      <c r="B184" s="137"/>
      <c r="C184" s="379">
        <v>39</v>
      </c>
      <c r="D184" s="379" t="s">
        <v>120</v>
      </c>
      <c r="E184" s="380" t="s">
        <v>675</v>
      </c>
      <c r="F184" s="387" t="s">
        <v>676</v>
      </c>
      <c r="G184" s="382"/>
      <c r="H184" s="382"/>
      <c r="I184" s="383"/>
      <c r="J184" s="384" t="s">
        <v>121</v>
      </c>
      <c r="K184" s="385">
        <v>9</v>
      </c>
      <c r="L184" s="388"/>
      <c r="M184" s="389"/>
      <c r="N184" s="390">
        <f>ROUND(L184*K184,2)</f>
        <v>0</v>
      </c>
      <c r="O184" s="391"/>
      <c r="P184" s="391"/>
      <c r="Q184" s="389"/>
      <c r="R184" s="140"/>
      <c r="T184" s="141"/>
      <c r="U184" s="138"/>
      <c r="V184" s="138"/>
      <c r="W184" s="142"/>
      <c r="X184" s="138"/>
      <c r="Y184" s="142"/>
      <c r="Z184" s="138"/>
      <c r="AA184" s="143"/>
      <c r="AR184" s="144"/>
      <c r="AT184" s="145"/>
      <c r="AU184" s="145"/>
      <c r="AY184" s="144"/>
      <c r="BK184" s="146"/>
    </row>
    <row r="185" spans="2:63" s="9" customFormat="1" ht="28.5" customHeight="1">
      <c r="B185" s="137"/>
      <c r="C185" s="138"/>
      <c r="D185" s="147" t="s">
        <v>677</v>
      </c>
      <c r="E185" s="147"/>
      <c r="F185" s="147"/>
      <c r="G185" s="147"/>
      <c r="H185" s="147"/>
      <c r="I185" s="147"/>
      <c r="J185" s="147"/>
      <c r="K185" s="147"/>
      <c r="L185" s="147"/>
      <c r="M185" s="147"/>
      <c r="N185" s="370">
        <f>SUM(N186:Q187)</f>
        <v>0</v>
      </c>
      <c r="O185" s="371"/>
      <c r="P185" s="371"/>
      <c r="Q185" s="371"/>
      <c r="R185" s="140"/>
      <c r="T185" s="141"/>
      <c r="U185" s="138"/>
      <c r="V185" s="138"/>
      <c r="W185" s="142"/>
      <c r="X185" s="138"/>
      <c r="Y185" s="142"/>
      <c r="Z185" s="138"/>
      <c r="AA185" s="143"/>
      <c r="AR185" s="144"/>
      <c r="AT185" s="145"/>
      <c r="AU185" s="145"/>
      <c r="AY185" s="144"/>
      <c r="BK185" s="146"/>
    </row>
    <row r="186" spans="2:63" s="9" customFormat="1" ht="28.5" customHeight="1">
      <c r="B186" s="137"/>
      <c r="C186" s="379">
        <v>40</v>
      </c>
      <c r="D186" s="379" t="s">
        <v>120</v>
      </c>
      <c r="E186" s="380" t="s">
        <v>678</v>
      </c>
      <c r="F186" s="387" t="s">
        <v>680</v>
      </c>
      <c r="G186" s="382"/>
      <c r="H186" s="382"/>
      <c r="I186" s="383"/>
      <c r="J186" s="384" t="s">
        <v>128</v>
      </c>
      <c r="K186" s="385">
        <v>16</v>
      </c>
      <c r="L186" s="388"/>
      <c r="M186" s="389"/>
      <c r="N186" s="390">
        <f>ROUND(L186*K186,2)</f>
        <v>0</v>
      </c>
      <c r="O186" s="391"/>
      <c r="P186" s="391"/>
      <c r="Q186" s="389"/>
      <c r="R186" s="140"/>
      <c r="T186" s="141"/>
      <c r="U186" s="138"/>
      <c r="V186" s="138"/>
      <c r="W186" s="142"/>
      <c r="X186" s="138"/>
      <c r="Y186" s="142"/>
      <c r="Z186" s="138"/>
      <c r="AA186" s="143"/>
      <c r="AR186" s="144"/>
      <c r="AT186" s="145"/>
      <c r="AU186" s="145"/>
      <c r="AY186" s="144"/>
      <c r="BK186" s="146"/>
    </row>
    <row r="187" spans="2:63" s="9" customFormat="1" ht="39" customHeight="1">
      <c r="B187" s="137"/>
      <c r="C187" s="379">
        <v>41</v>
      </c>
      <c r="D187" s="379" t="s">
        <v>120</v>
      </c>
      <c r="E187" s="380" t="s">
        <v>679</v>
      </c>
      <c r="F187" s="387" t="s">
        <v>681</v>
      </c>
      <c r="G187" s="382"/>
      <c r="H187" s="382"/>
      <c r="I187" s="383"/>
      <c r="J187" s="384" t="s">
        <v>128</v>
      </c>
      <c r="K187" s="385">
        <v>11</v>
      </c>
      <c r="L187" s="388"/>
      <c r="M187" s="389"/>
      <c r="N187" s="390">
        <f>ROUND(L187*K187,2)</f>
        <v>0</v>
      </c>
      <c r="O187" s="391"/>
      <c r="P187" s="391"/>
      <c r="Q187" s="389"/>
      <c r="R187" s="140"/>
      <c r="T187" s="141"/>
      <c r="U187" s="138"/>
      <c r="V187" s="138"/>
      <c r="W187" s="142"/>
      <c r="X187" s="138"/>
      <c r="Y187" s="142"/>
      <c r="Z187" s="138"/>
      <c r="AA187" s="143"/>
      <c r="AR187" s="144"/>
      <c r="AT187" s="145"/>
      <c r="AU187" s="145"/>
      <c r="AY187" s="144"/>
      <c r="BK187" s="146"/>
    </row>
    <row r="188" spans="2:63" s="9" customFormat="1" ht="29.85" customHeight="1">
      <c r="B188" s="137"/>
      <c r="C188" s="138"/>
      <c r="D188" s="147" t="s">
        <v>146</v>
      </c>
      <c r="E188" s="147"/>
      <c r="F188" s="147"/>
      <c r="G188" s="147"/>
      <c r="H188" s="147"/>
      <c r="I188" s="147"/>
      <c r="J188" s="147"/>
      <c r="K188" s="147"/>
      <c r="L188" s="147"/>
      <c r="M188" s="147"/>
      <c r="N188" s="370">
        <f>SUM(N189:Q197)</f>
        <v>0</v>
      </c>
      <c r="O188" s="371"/>
      <c r="P188" s="371"/>
      <c r="Q188" s="371"/>
      <c r="R188" s="140"/>
      <c r="T188" s="141"/>
      <c r="U188" s="138"/>
      <c r="V188" s="138"/>
      <c r="W188" s="142">
        <f>SUM(W194:W197)</f>
        <v>55.56549999999999</v>
      </c>
      <c r="X188" s="138"/>
      <c r="Y188" s="142">
        <f>SUM(Y194:Y197)</f>
        <v>3.163219</v>
      </c>
      <c r="Z188" s="138"/>
      <c r="AA188" s="143">
        <f>SUM(AA194:AA197)</f>
        <v>0</v>
      </c>
      <c r="AR188" s="144" t="s">
        <v>74</v>
      </c>
      <c r="AT188" s="145" t="s">
        <v>67</v>
      </c>
      <c r="AU188" s="145" t="s">
        <v>74</v>
      </c>
      <c r="AY188" s="144" t="s">
        <v>119</v>
      </c>
      <c r="BK188" s="146">
        <f>SUM(BK194:BK197)</f>
        <v>0</v>
      </c>
    </row>
    <row r="189" spans="2:63" s="9" customFormat="1" ht="29.85" customHeight="1">
      <c r="B189" s="137"/>
      <c r="C189" s="379">
        <v>42</v>
      </c>
      <c r="D189" s="379" t="s">
        <v>120</v>
      </c>
      <c r="E189" s="380" t="s">
        <v>682</v>
      </c>
      <c r="F189" s="381" t="s">
        <v>687</v>
      </c>
      <c r="G189" s="382"/>
      <c r="H189" s="382"/>
      <c r="I189" s="383"/>
      <c r="J189" s="384" t="s">
        <v>121</v>
      </c>
      <c r="K189" s="385">
        <v>4.5</v>
      </c>
      <c r="L189" s="390"/>
      <c r="M189" s="389"/>
      <c r="N189" s="390">
        <f>ROUND(L189*K189,2)</f>
        <v>0</v>
      </c>
      <c r="O189" s="391"/>
      <c r="P189" s="391"/>
      <c r="Q189" s="389"/>
      <c r="R189" s="140"/>
      <c r="T189" s="141"/>
      <c r="U189" s="138"/>
      <c r="V189" s="138"/>
      <c r="W189" s="142"/>
      <c r="X189" s="138"/>
      <c r="Y189" s="142"/>
      <c r="Z189" s="138"/>
      <c r="AA189" s="143"/>
      <c r="AR189" s="144"/>
      <c r="AT189" s="145"/>
      <c r="AU189" s="145"/>
      <c r="AY189" s="144"/>
      <c r="BK189" s="146"/>
    </row>
    <row r="190" spans="2:63" s="9" customFormat="1" ht="29.85" customHeight="1">
      <c r="B190" s="137"/>
      <c r="C190" s="379">
        <v>43</v>
      </c>
      <c r="D190" s="379" t="s">
        <v>120</v>
      </c>
      <c r="E190" s="380" t="s">
        <v>683</v>
      </c>
      <c r="F190" s="381" t="s">
        <v>688</v>
      </c>
      <c r="G190" s="382"/>
      <c r="H190" s="382"/>
      <c r="I190" s="383"/>
      <c r="J190" s="384" t="s">
        <v>128</v>
      </c>
      <c r="K190" s="385">
        <v>20</v>
      </c>
      <c r="L190" s="390"/>
      <c r="M190" s="389"/>
      <c r="N190" s="390">
        <f>ROUND(L190*K190,2)</f>
        <v>0</v>
      </c>
      <c r="O190" s="391"/>
      <c r="P190" s="391"/>
      <c r="Q190" s="389"/>
      <c r="R190" s="140"/>
      <c r="T190" s="141"/>
      <c r="U190" s="138"/>
      <c r="V190" s="138"/>
      <c r="W190" s="142"/>
      <c r="X190" s="138"/>
      <c r="Y190" s="142"/>
      <c r="Z190" s="138"/>
      <c r="AA190" s="143"/>
      <c r="AR190" s="144"/>
      <c r="AT190" s="145"/>
      <c r="AU190" s="145"/>
      <c r="AY190" s="144"/>
      <c r="BK190" s="146"/>
    </row>
    <row r="191" spans="2:63" s="9" customFormat="1" ht="29.85" customHeight="1">
      <c r="B191" s="137"/>
      <c r="C191" s="379">
        <v>44</v>
      </c>
      <c r="D191" s="379" t="s">
        <v>120</v>
      </c>
      <c r="E191" s="380" t="s">
        <v>684</v>
      </c>
      <c r="F191" s="381" t="s">
        <v>689</v>
      </c>
      <c r="G191" s="382"/>
      <c r="H191" s="382"/>
      <c r="I191" s="383"/>
      <c r="J191" s="384" t="s">
        <v>121</v>
      </c>
      <c r="K191" s="385">
        <v>20</v>
      </c>
      <c r="L191" s="390"/>
      <c r="M191" s="389"/>
      <c r="N191" s="390">
        <f>ROUND(L191*K191,2)</f>
        <v>0</v>
      </c>
      <c r="O191" s="391"/>
      <c r="P191" s="391"/>
      <c r="Q191" s="389"/>
      <c r="R191" s="140"/>
      <c r="T191" s="141"/>
      <c r="U191" s="138"/>
      <c r="V191" s="138"/>
      <c r="W191" s="142"/>
      <c r="X191" s="138"/>
      <c r="Y191" s="142"/>
      <c r="Z191" s="138"/>
      <c r="AA191" s="143"/>
      <c r="AR191" s="144"/>
      <c r="AT191" s="145"/>
      <c r="AU191" s="145"/>
      <c r="AY191" s="144"/>
      <c r="BK191" s="146"/>
    </row>
    <row r="192" spans="2:63" s="9" customFormat="1" ht="29.85" customHeight="1">
      <c r="B192" s="137"/>
      <c r="C192" s="379">
        <v>45</v>
      </c>
      <c r="D192" s="379" t="s">
        <v>120</v>
      </c>
      <c r="E192" s="380" t="s">
        <v>685</v>
      </c>
      <c r="F192" s="381" t="s">
        <v>690</v>
      </c>
      <c r="G192" s="382"/>
      <c r="H192" s="382"/>
      <c r="I192" s="383"/>
      <c r="J192" s="384" t="s">
        <v>128</v>
      </c>
      <c r="K192" s="385">
        <v>20</v>
      </c>
      <c r="L192" s="390"/>
      <c r="M192" s="389"/>
      <c r="N192" s="390">
        <f>ROUND(L192*K192,2)</f>
        <v>0</v>
      </c>
      <c r="O192" s="391"/>
      <c r="P192" s="391"/>
      <c r="Q192" s="389"/>
      <c r="R192" s="140"/>
      <c r="T192" s="141"/>
      <c r="U192" s="138"/>
      <c r="V192" s="138"/>
      <c r="W192" s="142"/>
      <c r="X192" s="138"/>
      <c r="Y192" s="142"/>
      <c r="Z192" s="138"/>
      <c r="AA192" s="143"/>
      <c r="AR192" s="144"/>
      <c r="AT192" s="145"/>
      <c r="AU192" s="145"/>
      <c r="AY192" s="144"/>
      <c r="BK192" s="146"/>
    </row>
    <row r="193" spans="2:63" s="9" customFormat="1" ht="29.85" customHeight="1">
      <c r="B193" s="137"/>
      <c r="C193" s="379">
        <v>46</v>
      </c>
      <c r="D193" s="379" t="s">
        <v>120</v>
      </c>
      <c r="E193" s="380" t="s">
        <v>686</v>
      </c>
      <c r="F193" s="381" t="s">
        <v>691</v>
      </c>
      <c r="G193" s="382"/>
      <c r="H193" s="382"/>
      <c r="I193" s="383"/>
      <c r="J193" s="384" t="s">
        <v>126</v>
      </c>
      <c r="K193" s="385">
        <v>162</v>
      </c>
      <c r="L193" s="390"/>
      <c r="M193" s="389"/>
      <c r="N193" s="390">
        <f>ROUND(L193*K193,2)</f>
        <v>0</v>
      </c>
      <c r="O193" s="391"/>
      <c r="P193" s="391"/>
      <c r="Q193" s="389"/>
      <c r="R193" s="140"/>
      <c r="T193" s="141"/>
      <c r="U193" s="138"/>
      <c r="V193" s="138"/>
      <c r="W193" s="142"/>
      <c r="X193" s="138"/>
      <c r="Y193" s="142"/>
      <c r="Z193" s="138"/>
      <c r="AA193" s="143"/>
      <c r="AR193" s="144"/>
      <c r="AT193" s="145"/>
      <c r="AU193" s="145"/>
      <c r="AY193" s="144"/>
      <c r="BK193" s="146"/>
    </row>
    <row r="194" spans="2:65" s="1" customFormat="1" ht="25.5" customHeight="1">
      <c r="B194" s="119"/>
      <c r="C194" s="221">
        <v>47</v>
      </c>
      <c r="D194" s="221" t="s">
        <v>120</v>
      </c>
      <c r="E194" s="203" t="s">
        <v>331</v>
      </c>
      <c r="F194" s="363" t="s">
        <v>153</v>
      </c>
      <c r="G194" s="364"/>
      <c r="H194" s="364"/>
      <c r="I194" s="365"/>
      <c r="J194" s="223" t="s">
        <v>121</v>
      </c>
      <c r="K194" s="224">
        <v>109</v>
      </c>
      <c r="L194" s="366"/>
      <c r="M194" s="367"/>
      <c r="N194" s="366">
        <f>ROUND(L194*K194,2)</f>
        <v>0</v>
      </c>
      <c r="O194" s="368"/>
      <c r="P194" s="368"/>
      <c r="Q194" s="367"/>
      <c r="R194" s="122"/>
      <c r="T194" s="152" t="s">
        <v>5</v>
      </c>
      <c r="U194" s="40" t="s">
        <v>33</v>
      </c>
      <c r="V194" s="153">
        <v>0.47</v>
      </c>
      <c r="W194" s="153">
        <f>V194*K194</f>
        <v>51.23</v>
      </c>
      <c r="X194" s="153">
        <v>0.021</v>
      </c>
      <c r="Y194" s="153">
        <f>X194*K194</f>
        <v>2.289</v>
      </c>
      <c r="Z194" s="153">
        <v>0</v>
      </c>
      <c r="AA194" s="154">
        <f>Z194*K194</f>
        <v>0</v>
      </c>
      <c r="AR194" s="18" t="s">
        <v>125</v>
      </c>
      <c r="AT194" s="18" t="s">
        <v>120</v>
      </c>
      <c r="AU194" s="18" t="s">
        <v>88</v>
      </c>
      <c r="AY194" s="18" t="s">
        <v>119</v>
      </c>
      <c r="BE194" s="155">
        <f>IF(U194="základní",N194,0)</f>
        <v>0</v>
      </c>
      <c r="BF194" s="155">
        <f>IF(U194="snížená",N194,0)</f>
        <v>0</v>
      </c>
      <c r="BG194" s="155">
        <f>IF(U194="zákl. přenesená",N194,0)</f>
        <v>0</v>
      </c>
      <c r="BH194" s="155">
        <f>IF(U194="sníž. přenesená",N194,0)</f>
        <v>0</v>
      </c>
      <c r="BI194" s="155">
        <f>IF(U194="nulová",N194,0)</f>
        <v>0</v>
      </c>
      <c r="BJ194" s="18" t="s">
        <v>74</v>
      </c>
      <c r="BK194" s="155">
        <f>ROUND(L194*K194,2)</f>
        <v>0</v>
      </c>
      <c r="BL194" s="18" t="s">
        <v>125</v>
      </c>
      <c r="BM194" s="18" t="s">
        <v>154</v>
      </c>
    </row>
    <row r="195" spans="2:51" s="10" customFormat="1" ht="24.75" customHeight="1">
      <c r="B195" s="156"/>
      <c r="C195" s="217"/>
      <c r="D195" s="217"/>
      <c r="E195" s="218"/>
      <c r="F195" s="360" t="s">
        <v>374</v>
      </c>
      <c r="G195" s="369"/>
      <c r="H195" s="369"/>
      <c r="I195" s="369"/>
      <c r="J195" s="217"/>
      <c r="K195" s="219"/>
      <c r="L195" s="217"/>
      <c r="M195" s="217"/>
      <c r="N195" s="217"/>
      <c r="O195" s="217"/>
      <c r="P195" s="217"/>
      <c r="Q195" s="217"/>
      <c r="R195" s="158"/>
      <c r="T195" s="159"/>
      <c r="U195" s="157"/>
      <c r="V195" s="157"/>
      <c r="W195" s="157"/>
      <c r="X195" s="157"/>
      <c r="Y195" s="157"/>
      <c r="Z195" s="157"/>
      <c r="AA195" s="160"/>
      <c r="AT195" s="161" t="s">
        <v>123</v>
      </c>
      <c r="AU195" s="161" t="s">
        <v>88</v>
      </c>
      <c r="AV195" s="10" t="s">
        <v>88</v>
      </c>
      <c r="AW195" s="10" t="s">
        <v>26</v>
      </c>
      <c r="AX195" s="10" t="s">
        <v>74</v>
      </c>
      <c r="AY195" s="161" t="s">
        <v>119</v>
      </c>
    </row>
    <row r="196" spans="2:65" s="1" customFormat="1" ht="46.5" customHeight="1">
      <c r="B196" s="119"/>
      <c r="C196" s="202">
        <v>48</v>
      </c>
      <c r="D196" s="202" t="s">
        <v>120</v>
      </c>
      <c r="E196" s="192" t="s">
        <v>331</v>
      </c>
      <c r="F196" s="331" t="s">
        <v>610</v>
      </c>
      <c r="G196" s="332"/>
      <c r="H196" s="332"/>
      <c r="I196" s="333"/>
      <c r="J196" s="204" t="s">
        <v>121</v>
      </c>
      <c r="K196" s="205">
        <v>6.5</v>
      </c>
      <c r="L196" s="334"/>
      <c r="M196" s="335"/>
      <c r="N196" s="334">
        <f>ROUND(L196*K196,2)</f>
        <v>0</v>
      </c>
      <c r="O196" s="336"/>
      <c r="P196" s="336"/>
      <c r="Q196" s="335"/>
      <c r="R196" s="122"/>
      <c r="T196" s="152" t="s">
        <v>5</v>
      </c>
      <c r="U196" s="40" t="s">
        <v>33</v>
      </c>
      <c r="V196" s="153">
        <v>0.38</v>
      </c>
      <c r="W196" s="153">
        <f>V196*K196</f>
        <v>2.47</v>
      </c>
      <c r="X196" s="153">
        <v>0.013</v>
      </c>
      <c r="Y196" s="153">
        <f>X196*K196</f>
        <v>0.08449999999999999</v>
      </c>
      <c r="Z196" s="153">
        <v>0</v>
      </c>
      <c r="AA196" s="154">
        <f>Z196*K196</f>
        <v>0</v>
      </c>
      <c r="AR196" s="18" t="s">
        <v>125</v>
      </c>
      <c r="AT196" s="18" t="s">
        <v>120</v>
      </c>
      <c r="AU196" s="18" t="s">
        <v>88</v>
      </c>
      <c r="AY196" s="18" t="s">
        <v>119</v>
      </c>
      <c r="BE196" s="155">
        <f>IF(U196="základní",N196,0)</f>
        <v>0</v>
      </c>
      <c r="BF196" s="155">
        <f>IF(U196="snížená",N196,0)</f>
        <v>0</v>
      </c>
      <c r="BG196" s="155">
        <f>IF(U196="zákl. přenesená",N196,0)</f>
        <v>0</v>
      </c>
      <c r="BH196" s="155">
        <f>IF(U196="sníž. přenesená",N196,0)</f>
        <v>0</v>
      </c>
      <c r="BI196" s="155">
        <f>IF(U196="nulová",N196,0)</f>
        <v>0</v>
      </c>
      <c r="BJ196" s="18" t="s">
        <v>74</v>
      </c>
      <c r="BK196" s="155">
        <f>ROUND(L196*K196,2)</f>
        <v>0</v>
      </c>
      <c r="BL196" s="18" t="s">
        <v>125</v>
      </c>
      <c r="BM196" s="18" t="s">
        <v>155</v>
      </c>
    </row>
    <row r="197" spans="2:65" s="1" customFormat="1" ht="30" customHeight="1">
      <c r="B197" s="119"/>
      <c r="C197" s="202">
        <v>49</v>
      </c>
      <c r="D197" s="202" t="s">
        <v>120</v>
      </c>
      <c r="E197" s="203" t="s">
        <v>156</v>
      </c>
      <c r="F197" s="304" t="s">
        <v>157</v>
      </c>
      <c r="G197" s="304"/>
      <c r="H197" s="304"/>
      <c r="I197" s="304"/>
      <c r="J197" s="204" t="s">
        <v>131</v>
      </c>
      <c r="K197" s="205">
        <v>0.35</v>
      </c>
      <c r="L197" s="301"/>
      <c r="M197" s="301"/>
      <c r="N197" s="301">
        <f>ROUND(L197*K197,2)</f>
        <v>0</v>
      </c>
      <c r="O197" s="301"/>
      <c r="P197" s="301"/>
      <c r="Q197" s="301"/>
      <c r="R197" s="122"/>
      <c r="T197" s="152" t="s">
        <v>5</v>
      </c>
      <c r="U197" s="40" t="s">
        <v>33</v>
      </c>
      <c r="V197" s="153">
        <v>5.33</v>
      </c>
      <c r="W197" s="153">
        <f>V197*K197</f>
        <v>1.8655</v>
      </c>
      <c r="X197" s="153">
        <v>2.25634</v>
      </c>
      <c r="Y197" s="153">
        <f>X197*K197</f>
        <v>0.7897189999999998</v>
      </c>
      <c r="Z197" s="153">
        <v>0</v>
      </c>
      <c r="AA197" s="154">
        <f>Z197*K197</f>
        <v>0</v>
      </c>
      <c r="AR197" s="18" t="s">
        <v>125</v>
      </c>
      <c r="AT197" s="18" t="s">
        <v>120</v>
      </c>
      <c r="AU197" s="18" t="s">
        <v>88</v>
      </c>
      <c r="AY197" s="18" t="s">
        <v>119</v>
      </c>
      <c r="BE197" s="155">
        <f>IF(U197="základní",N197,0)</f>
        <v>0</v>
      </c>
      <c r="BF197" s="155">
        <f>IF(U197="snížená",N197,0)</f>
        <v>0</v>
      </c>
      <c r="BG197" s="155">
        <f>IF(U197="zákl. přenesená",N197,0)</f>
        <v>0</v>
      </c>
      <c r="BH197" s="155">
        <f>IF(U197="sníž. přenesená",N197,0)</f>
        <v>0</v>
      </c>
      <c r="BI197" s="155">
        <f>IF(U197="nulová",N197,0)</f>
        <v>0</v>
      </c>
      <c r="BJ197" s="18" t="s">
        <v>74</v>
      </c>
      <c r="BK197" s="155">
        <f>ROUND(L197*K197,2)</f>
        <v>0</v>
      </c>
      <c r="BL197" s="18" t="s">
        <v>125</v>
      </c>
      <c r="BM197" s="18" t="s">
        <v>158</v>
      </c>
    </row>
    <row r="198" spans="2:63" s="9" customFormat="1" ht="29.85" customHeight="1">
      <c r="B198" s="137"/>
      <c r="C198" s="138"/>
      <c r="D198" s="195" t="s">
        <v>278</v>
      </c>
      <c r="E198" s="147"/>
      <c r="F198" s="147"/>
      <c r="G198" s="147"/>
      <c r="H198" s="147"/>
      <c r="I198" s="147"/>
      <c r="J198" s="147"/>
      <c r="K198" s="147"/>
      <c r="L198" s="147"/>
      <c r="M198" s="147"/>
      <c r="N198" s="329">
        <f>SUM(N199:Q235)</f>
        <v>0</v>
      </c>
      <c r="O198" s="330"/>
      <c r="P198" s="330"/>
      <c r="Q198" s="330"/>
      <c r="R198" s="140"/>
      <c r="T198" s="141"/>
      <c r="U198" s="138"/>
      <c r="V198" s="138"/>
      <c r="W198" s="142" t="e">
        <f>SUM(#REF!)</f>
        <v>#REF!</v>
      </c>
      <c r="X198" s="138"/>
      <c r="Y198" s="142" t="e">
        <f>SUM(#REF!)</f>
        <v>#REF!</v>
      </c>
      <c r="Z198" s="138"/>
      <c r="AA198" s="143" t="e">
        <f>SUM(#REF!)</f>
        <v>#REF!</v>
      </c>
      <c r="AR198" s="144" t="s">
        <v>74</v>
      </c>
      <c r="AT198" s="145" t="s">
        <v>67</v>
      </c>
      <c r="AU198" s="145" t="s">
        <v>74</v>
      </c>
      <c r="AY198" s="144" t="s">
        <v>119</v>
      </c>
      <c r="BK198" s="146" t="e">
        <f>SUM(#REF!)</f>
        <v>#REF!</v>
      </c>
    </row>
    <row r="199" spans="2:63" s="9" customFormat="1" ht="29.85" customHeight="1">
      <c r="B199" s="137"/>
      <c r="C199" s="379">
        <v>50</v>
      </c>
      <c r="D199" s="379" t="s">
        <v>120</v>
      </c>
      <c r="E199" s="393" t="s">
        <v>692</v>
      </c>
      <c r="F199" s="387" t="s">
        <v>698</v>
      </c>
      <c r="G199" s="382"/>
      <c r="H199" s="382"/>
      <c r="I199" s="383"/>
      <c r="J199" s="384" t="s">
        <v>121</v>
      </c>
      <c r="K199" s="385">
        <v>100</v>
      </c>
      <c r="L199" s="386"/>
      <c r="M199" s="394"/>
      <c r="N199" s="386">
        <f aca="true" t="shared" si="7" ref="N199">ROUND(L199*K199,2)</f>
        <v>0</v>
      </c>
      <c r="O199" s="394"/>
      <c r="P199" s="394"/>
      <c r="Q199" s="394"/>
      <c r="R199" s="140"/>
      <c r="T199" s="141"/>
      <c r="U199" s="138"/>
      <c r="V199" s="138"/>
      <c r="W199" s="142"/>
      <c r="X199" s="138"/>
      <c r="Y199" s="142"/>
      <c r="Z199" s="138"/>
      <c r="AA199" s="143"/>
      <c r="AR199" s="144"/>
      <c r="AT199" s="145"/>
      <c r="AU199" s="145"/>
      <c r="AY199" s="144"/>
      <c r="BK199" s="146"/>
    </row>
    <row r="200" spans="2:63" s="9" customFormat="1" ht="29.85" customHeight="1">
      <c r="B200" s="137"/>
      <c r="C200" s="379">
        <v>51</v>
      </c>
      <c r="D200" s="379" t="s">
        <v>120</v>
      </c>
      <c r="E200" s="393" t="s">
        <v>693</v>
      </c>
      <c r="F200" s="387" t="s">
        <v>699</v>
      </c>
      <c r="G200" s="382"/>
      <c r="H200" s="382"/>
      <c r="I200" s="383"/>
      <c r="J200" s="384" t="s">
        <v>121</v>
      </c>
      <c r="K200" s="385">
        <v>20</v>
      </c>
      <c r="L200" s="386"/>
      <c r="M200" s="394"/>
      <c r="N200" s="386">
        <f aca="true" t="shared" si="8" ref="N200">ROUND(L200*K200,2)</f>
        <v>0</v>
      </c>
      <c r="O200" s="394"/>
      <c r="P200" s="394"/>
      <c r="Q200" s="394"/>
      <c r="R200" s="140"/>
      <c r="T200" s="141"/>
      <c r="U200" s="138"/>
      <c r="V200" s="138"/>
      <c r="W200" s="142"/>
      <c r="X200" s="138"/>
      <c r="Y200" s="142"/>
      <c r="Z200" s="138"/>
      <c r="AA200" s="143"/>
      <c r="AR200" s="144"/>
      <c r="AT200" s="145"/>
      <c r="AU200" s="145"/>
      <c r="AY200" s="144"/>
      <c r="BK200" s="146"/>
    </row>
    <row r="201" spans="2:63" s="9" customFormat="1" ht="42.75" customHeight="1">
      <c r="B201" s="137"/>
      <c r="C201" s="379">
        <v>52</v>
      </c>
      <c r="D201" s="379" t="s">
        <v>120</v>
      </c>
      <c r="E201" s="393" t="s">
        <v>694</v>
      </c>
      <c r="F201" s="387" t="s">
        <v>700</v>
      </c>
      <c r="G201" s="382"/>
      <c r="H201" s="382"/>
      <c r="I201" s="383"/>
      <c r="J201" s="384" t="s">
        <v>128</v>
      </c>
      <c r="K201" s="385">
        <v>16</v>
      </c>
      <c r="L201" s="386"/>
      <c r="M201" s="394"/>
      <c r="N201" s="386">
        <f aca="true" t="shared" si="9" ref="N201">ROUND(L201*K201,2)</f>
        <v>0</v>
      </c>
      <c r="O201" s="394"/>
      <c r="P201" s="394"/>
      <c r="Q201" s="394"/>
      <c r="R201" s="140"/>
      <c r="T201" s="141"/>
      <c r="U201" s="138"/>
      <c r="V201" s="138"/>
      <c r="W201" s="142"/>
      <c r="X201" s="138"/>
      <c r="Y201" s="142"/>
      <c r="Z201" s="138"/>
      <c r="AA201" s="143"/>
      <c r="AR201" s="144"/>
      <c r="AT201" s="145"/>
      <c r="AU201" s="145"/>
      <c r="AY201" s="144"/>
      <c r="BK201" s="146"/>
    </row>
    <row r="202" spans="2:63" s="9" customFormat="1" ht="44.25" customHeight="1">
      <c r="B202" s="137"/>
      <c r="C202" s="379">
        <v>53</v>
      </c>
      <c r="D202" s="379" t="s">
        <v>120</v>
      </c>
      <c r="E202" s="393" t="s">
        <v>695</v>
      </c>
      <c r="F202" s="387" t="s">
        <v>701</v>
      </c>
      <c r="G202" s="382"/>
      <c r="H202" s="382"/>
      <c r="I202" s="383"/>
      <c r="J202" s="384" t="s">
        <v>128</v>
      </c>
      <c r="K202" s="385">
        <v>11</v>
      </c>
      <c r="L202" s="386"/>
      <c r="M202" s="394"/>
      <c r="N202" s="386">
        <f aca="true" t="shared" si="10" ref="N202">ROUND(L202*K202,2)</f>
        <v>0</v>
      </c>
      <c r="O202" s="394"/>
      <c r="P202" s="394"/>
      <c r="Q202" s="394"/>
      <c r="R202" s="140"/>
      <c r="T202" s="141"/>
      <c r="U202" s="138"/>
      <c r="V202" s="138"/>
      <c r="W202" s="142"/>
      <c r="X202" s="138"/>
      <c r="Y202" s="142"/>
      <c r="Z202" s="138"/>
      <c r="AA202" s="143"/>
      <c r="AR202" s="144"/>
      <c r="AT202" s="145"/>
      <c r="AU202" s="145"/>
      <c r="AY202" s="144"/>
      <c r="BK202" s="146"/>
    </row>
    <row r="203" spans="2:63" s="9" customFormat="1" ht="29.85" customHeight="1">
      <c r="B203" s="137"/>
      <c r="C203" s="379">
        <v>54</v>
      </c>
      <c r="D203" s="379" t="s">
        <v>120</v>
      </c>
      <c r="E203" s="393" t="s">
        <v>696</v>
      </c>
      <c r="F203" s="387" t="s">
        <v>702</v>
      </c>
      <c r="G203" s="382"/>
      <c r="H203" s="382"/>
      <c r="I203" s="383"/>
      <c r="J203" s="384" t="s">
        <v>126</v>
      </c>
      <c r="K203" s="385">
        <v>60</v>
      </c>
      <c r="L203" s="386"/>
      <c r="M203" s="394"/>
      <c r="N203" s="386">
        <f aca="true" t="shared" si="11" ref="N203">ROUND(L203*K203,2)</f>
        <v>0</v>
      </c>
      <c r="O203" s="394"/>
      <c r="P203" s="394"/>
      <c r="Q203" s="394"/>
      <c r="R203" s="140"/>
      <c r="T203" s="141"/>
      <c r="U203" s="138"/>
      <c r="V203" s="138"/>
      <c r="W203" s="142"/>
      <c r="X203" s="138"/>
      <c r="Y203" s="142"/>
      <c r="Z203" s="138"/>
      <c r="AA203" s="143"/>
      <c r="AR203" s="144"/>
      <c r="AT203" s="145"/>
      <c r="AU203" s="145"/>
      <c r="AY203" s="144"/>
      <c r="BK203" s="146"/>
    </row>
    <row r="204" spans="2:63" s="9" customFormat="1" ht="29.85" customHeight="1">
      <c r="B204" s="137"/>
      <c r="C204" s="379">
        <v>55</v>
      </c>
      <c r="D204" s="379" t="s">
        <v>120</v>
      </c>
      <c r="E204" s="393" t="s">
        <v>697</v>
      </c>
      <c r="F204" s="387" t="s">
        <v>703</v>
      </c>
      <c r="G204" s="382"/>
      <c r="H204" s="382"/>
      <c r="I204" s="383"/>
      <c r="J204" s="384" t="s">
        <v>126</v>
      </c>
      <c r="K204" s="385">
        <v>2</v>
      </c>
      <c r="L204" s="386"/>
      <c r="M204" s="394"/>
      <c r="N204" s="386">
        <f aca="true" t="shared" si="12" ref="N204">ROUND(L204*K204,2)</f>
        <v>0</v>
      </c>
      <c r="O204" s="394"/>
      <c r="P204" s="394"/>
      <c r="Q204" s="394"/>
      <c r="R204" s="140"/>
      <c r="T204" s="141"/>
      <c r="U204" s="138"/>
      <c r="V204" s="138"/>
      <c r="W204" s="142"/>
      <c r="X204" s="138"/>
      <c r="Y204" s="142"/>
      <c r="Z204" s="138"/>
      <c r="AA204" s="143"/>
      <c r="AR204" s="144"/>
      <c r="AT204" s="145"/>
      <c r="AU204" s="145"/>
      <c r="AY204" s="144"/>
      <c r="BK204" s="146"/>
    </row>
    <row r="205" spans="2:63" s="9" customFormat="1" ht="29.85" customHeight="1">
      <c r="B205" s="137"/>
      <c r="C205" s="202">
        <v>56</v>
      </c>
      <c r="D205" s="202" t="s">
        <v>120</v>
      </c>
      <c r="E205" s="262" t="s">
        <v>611</v>
      </c>
      <c r="F205" s="303" t="s">
        <v>612</v>
      </c>
      <c r="G205" s="354"/>
      <c r="H205" s="354"/>
      <c r="I205" s="354"/>
      <c r="J205" s="204" t="s">
        <v>128</v>
      </c>
      <c r="K205" s="205">
        <v>51</v>
      </c>
      <c r="L205" s="301"/>
      <c r="M205" s="354"/>
      <c r="N205" s="301">
        <f aca="true" t="shared" si="13" ref="N205:N207">ROUND(L205*K205,2)</f>
        <v>0</v>
      </c>
      <c r="O205" s="354"/>
      <c r="P205" s="354"/>
      <c r="Q205" s="354"/>
      <c r="R205" s="140"/>
      <c r="T205" s="141"/>
      <c r="U205" s="138"/>
      <c r="V205" s="138"/>
      <c r="W205" s="142"/>
      <c r="X205" s="138"/>
      <c r="Y205" s="142"/>
      <c r="Z205" s="138"/>
      <c r="AA205" s="143"/>
      <c r="AR205" s="144"/>
      <c r="AT205" s="145"/>
      <c r="AU205" s="145"/>
      <c r="AY205" s="144"/>
      <c r="BK205" s="146"/>
    </row>
    <row r="206" spans="2:63" s="9" customFormat="1" ht="42.75" customHeight="1">
      <c r="B206" s="137"/>
      <c r="C206" s="202">
        <v>57</v>
      </c>
      <c r="D206" s="202" t="s">
        <v>120</v>
      </c>
      <c r="E206" s="192" t="s">
        <v>332</v>
      </c>
      <c r="F206" s="303" t="s">
        <v>613</v>
      </c>
      <c r="G206" s="354"/>
      <c r="H206" s="354"/>
      <c r="I206" s="354"/>
      <c r="J206" s="204" t="s">
        <v>128</v>
      </c>
      <c r="K206" s="205">
        <v>4</v>
      </c>
      <c r="L206" s="301"/>
      <c r="M206" s="354"/>
      <c r="N206" s="301">
        <f t="shared" si="13"/>
        <v>0</v>
      </c>
      <c r="O206" s="354"/>
      <c r="P206" s="354"/>
      <c r="Q206" s="354"/>
      <c r="R206" s="140"/>
      <c r="T206" s="141"/>
      <c r="U206" s="138"/>
      <c r="V206" s="138"/>
      <c r="W206" s="142"/>
      <c r="X206" s="138"/>
      <c r="Y206" s="142"/>
      <c r="Z206" s="138"/>
      <c r="AA206" s="143"/>
      <c r="AR206" s="144"/>
      <c r="AT206" s="145"/>
      <c r="AU206" s="145"/>
      <c r="AY206" s="144"/>
      <c r="BK206" s="146"/>
    </row>
    <row r="207" spans="2:63" s="9" customFormat="1" ht="55.5" customHeight="1">
      <c r="B207" s="137"/>
      <c r="C207" s="202">
        <v>58</v>
      </c>
      <c r="D207" s="202" t="s">
        <v>120</v>
      </c>
      <c r="E207" s="203" t="s">
        <v>159</v>
      </c>
      <c r="F207" s="303" t="s">
        <v>616</v>
      </c>
      <c r="G207" s="304"/>
      <c r="H207" s="304"/>
      <c r="I207" s="304"/>
      <c r="J207" s="204" t="s">
        <v>131</v>
      </c>
      <c r="K207" s="205">
        <v>1.4</v>
      </c>
      <c r="L207" s="301"/>
      <c r="M207" s="301"/>
      <c r="N207" s="301">
        <f t="shared" si="13"/>
        <v>0</v>
      </c>
      <c r="O207" s="301"/>
      <c r="P207" s="301"/>
      <c r="Q207" s="301"/>
      <c r="R207" s="140"/>
      <c r="T207" s="141"/>
      <c r="U207" s="138"/>
      <c r="V207" s="138"/>
      <c r="W207" s="142"/>
      <c r="X207" s="138"/>
      <c r="Y207" s="142"/>
      <c r="Z207" s="138"/>
      <c r="AA207" s="143"/>
      <c r="AR207" s="144"/>
      <c r="AT207" s="145"/>
      <c r="AU207" s="145"/>
      <c r="AY207" s="144"/>
      <c r="BK207" s="146"/>
    </row>
    <row r="208" spans="2:63" s="9" customFormat="1" ht="30" customHeight="1">
      <c r="B208" s="137"/>
      <c r="C208" s="256"/>
      <c r="D208" s="256"/>
      <c r="E208" s="244" t="s">
        <v>5</v>
      </c>
      <c r="F208" s="360" t="s">
        <v>621</v>
      </c>
      <c r="G208" s="361"/>
      <c r="H208" s="361"/>
      <c r="I208" s="361"/>
      <c r="J208" s="256"/>
      <c r="K208" s="238">
        <v>1.4</v>
      </c>
      <c r="L208" s="256"/>
      <c r="M208" s="256"/>
      <c r="N208" s="256"/>
      <c r="O208" s="256"/>
      <c r="P208" s="256"/>
      <c r="Q208" s="256"/>
      <c r="R208" s="140"/>
      <c r="T208" s="141"/>
      <c r="U208" s="138"/>
      <c r="V208" s="138"/>
      <c r="W208" s="142"/>
      <c r="X208" s="138"/>
      <c r="Y208" s="142"/>
      <c r="Z208" s="138"/>
      <c r="AA208" s="143"/>
      <c r="AR208" s="144"/>
      <c r="AT208" s="145"/>
      <c r="AU208" s="145"/>
      <c r="AY208" s="144"/>
      <c r="BK208" s="146"/>
    </row>
    <row r="209" spans="2:63" s="9" customFormat="1" ht="47.25" customHeight="1">
      <c r="B209" s="137"/>
      <c r="C209" s="202">
        <v>59</v>
      </c>
      <c r="D209" s="202" t="s">
        <v>120</v>
      </c>
      <c r="E209" s="203" t="s">
        <v>614</v>
      </c>
      <c r="F209" s="303" t="s">
        <v>615</v>
      </c>
      <c r="G209" s="304"/>
      <c r="H209" s="304"/>
      <c r="I209" s="304"/>
      <c r="J209" s="204" t="s">
        <v>121</v>
      </c>
      <c r="K209" s="205">
        <v>11</v>
      </c>
      <c r="L209" s="301"/>
      <c r="M209" s="301"/>
      <c r="N209" s="301">
        <f>ROUND(L209*K209,2)</f>
        <v>0</v>
      </c>
      <c r="O209" s="301"/>
      <c r="P209" s="301"/>
      <c r="Q209" s="301"/>
      <c r="R209" s="140"/>
      <c r="T209" s="141"/>
      <c r="U209" s="138"/>
      <c r="V209" s="138"/>
      <c r="W209" s="142"/>
      <c r="X209" s="138"/>
      <c r="Y209" s="142"/>
      <c r="Z209" s="138"/>
      <c r="AA209" s="143"/>
      <c r="AR209" s="144"/>
      <c r="AT209" s="145"/>
      <c r="AU209" s="145"/>
      <c r="AY209" s="144"/>
      <c r="BK209" s="146"/>
    </row>
    <row r="210" spans="2:63" s="9" customFormat="1" ht="51" customHeight="1">
      <c r="B210" s="137"/>
      <c r="C210" s="202">
        <v>60</v>
      </c>
      <c r="D210" s="202" t="s">
        <v>120</v>
      </c>
      <c r="E210" s="192" t="s">
        <v>620</v>
      </c>
      <c r="F210" s="303" t="s">
        <v>622</v>
      </c>
      <c r="G210" s="304"/>
      <c r="H210" s="304"/>
      <c r="I210" s="304"/>
      <c r="J210" s="204" t="s">
        <v>131</v>
      </c>
      <c r="K210" s="205">
        <v>6.72</v>
      </c>
      <c r="L210" s="301"/>
      <c r="M210" s="301"/>
      <c r="N210" s="301">
        <f>ROUND(L210*K210,2)</f>
        <v>0</v>
      </c>
      <c r="O210" s="301"/>
      <c r="P210" s="301"/>
      <c r="Q210" s="301"/>
      <c r="R210" s="140"/>
      <c r="T210" s="141"/>
      <c r="U210" s="138"/>
      <c r="V210" s="138"/>
      <c r="W210" s="142"/>
      <c r="X210" s="138"/>
      <c r="Y210" s="142"/>
      <c r="Z210" s="138"/>
      <c r="AA210" s="143"/>
      <c r="AR210" s="144"/>
      <c r="AT210" s="145"/>
      <c r="AU210" s="145"/>
      <c r="AY210" s="144"/>
      <c r="BK210" s="146"/>
    </row>
    <row r="211" spans="2:63" s="9" customFormat="1" ht="29.85" customHeight="1">
      <c r="B211" s="137"/>
      <c r="C211" s="256"/>
      <c r="D211" s="256"/>
      <c r="E211" s="244" t="s">
        <v>5</v>
      </c>
      <c r="F211" s="360" t="s">
        <v>618</v>
      </c>
      <c r="G211" s="361"/>
      <c r="H211" s="361"/>
      <c r="I211" s="361"/>
      <c r="J211" s="256"/>
      <c r="K211" s="238">
        <v>6.72</v>
      </c>
      <c r="L211" s="256"/>
      <c r="M211" s="256"/>
      <c r="N211" s="256"/>
      <c r="O211" s="256"/>
      <c r="P211" s="256"/>
      <c r="Q211" s="256"/>
      <c r="R211" s="140"/>
      <c r="T211" s="141"/>
      <c r="U211" s="138"/>
      <c r="V211" s="138"/>
      <c r="W211" s="142"/>
      <c r="X211" s="138"/>
      <c r="Y211" s="142"/>
      <c r="Z211" s="138"/>
      <c r="AA211" s="143"/>
      <c r="AR211" s="144"/>
      <c r="AT211" s="145"/>
      <c r="AU211" s="145"/>
      <c r="AY211" s="144"/>
      <c r="BK211" s="146"/>
    </row>
    <row r="212" spans="2:63" s="9" customFormat="1" ht="22.5" customHeight="1">
      <c r="B212" s="137"/>
      <c r="C212" s="202">
        <v>61</v>
      </c>
      <c r="D212" s="202" t="s">
        <v>120</v>
      </c>
      <c r="E212" s="222" t="s">
        <v>566</v>
      </c>
      <c r="F212" s="303" t="s">
        <v>567</v>
      </c>
      <c r="G212" s="354"/>
      <c r="H212" s="354"/>
      <c r="I212" s="354"/>
      <c r="J212" s="204" t="s">
        <v>131</v>
      </c>
      <c r="K212" s="205">
        <v>6.72</v>
      </c>
      <c r="L212" s="301"/>
      <c r="M212" s="354"/>
      <c r="N212" s="301">
        <f>ROUND(L212*K212,2)</f>
        <v>0</v>
      </c>
      <c r="O212" s="354"/>
      <c r="P212" s="354"/>
      <c r="Q212" s="354"/>
      <c r="R212" s="140"/>
      <c r="T212" s="141"/>
      <c r="U212" s="138"/>
      <c r="V212" s="138"/>
      <c r="W212" s="142"/>
      <c r="X212" s="138"/>
      <c r="Y212" s="142"/>
      <c r="Z212" s="138"/>
      <c r="AA212" s="143"/>
      <c r="AR212" s="144"/>
      <c r="AT212" s="145"/>
      <c r="AU212" s="145"/>
      <c r="AY212" s="144"/>
      <c r="BK212" s="146"/>
    </row>
    <row r="213" spans="2:63" s="9" customFormat="1" ht="34.5" customHeight="1">
      <c r="B213" s="137"/>
      <c r="C213" s="202">
        <v>62</v>
      </c>
      <c r="D213" s="202" t="s">
        <v>120</v>
      </c>
      <c r="E213" s="222" t="s">
        <v>568</v>
      </c>
      <c r="F213" s="303" t="s">
        <v>329</v>
      </c>
      <c r="G213" s="354"/>
      <c r="H213" s="354"/>
      <c r="I213" s="354"/>
      <c r="J213" s="204" t="s">
        <v>131</v>
      </c>
      <c r="K213" s="205">
        <v>3.36</v>
      </c>
      <c r="L213" s="301"/>
      <c r="M213" s="354"/>
      <c r="N213" s="301">
        <f>ROUND(L213*K213,2)</f>
        <v>0</v>
      </c>
      <c r="O213" s="354"/>
      <c r="P213" s="354"/>
      <c r="Q213" s="354"/>
      <c r="R213" s="140"/>
      <c r="T213" s="141"/>
      <c r="U213" s="138"/>
      <c r="V213" s="138"/>
      <c r="W213" s="142"/>
      <c r="X213" s="138"/>
      <c r="Y213" s="142"/>
      <c r="Z213" s="138"/>
      <c r="AA213" s="143"/>
      <c r="AR213" s="144"/>
      <c r="AT213" s="145"/>
      <c r="AU213" s="145"/>
      <c r="AY213" s="144"/>
      <c r="BK213" s="146"/>
    </row>
    <row r="214" spans="2:63" s="9" customFormat="1" ht="22.5" customHeight="1">
      <c r="B214" s="137"/>
      <c r="C214" s="256"/>
      <c r="D214" s="256"/>
      <c r="E214" s="244" t="s">
        <v>5</v>
      </c>
      <c r="F214" s="360" t="s">
        <v>623</v>
      </c>
      <c r="G214" s="361"/>
      <c r="H214" s="361"/>
      <c r="I214" s="361"/>
      <c r="J214" s="256"/>
      <c r="K214" s="238">
        <v>3.36</v>
      </c>
      <c r="L214" s="256"/>
      <c r="M214" s="256"/>
      <c r="N214" s="256"/>
      <c r="O214" s="256"/>
      <c r="P214" s="256"/>
      <c r="Q214" s="256"/>
      <c r="R214" s="140"/>
      <c r="T214" s="141"/>
      <c r="U214" s="138"/>
      <c r="V214" s="138"/>
      <c r="W214" s="142"/>
      <c r="X214" s="138"/>
      <c r="Y214" s="142"/>
      <c r="Z214" s="138"/>
      <c r="AA214" s="143"/>
      <c r="AR214" s="144"/>
      <c r="AT214" s="145"/>
      <c r="AU214" s="145"/>
      <c r="AY214" s="144"/>
      <c r="BK214" s="146"/>
    </row>
    <row r="215" spans="2:63" s="9" customFormat="1" ht="46.5" customHeight="1">
      <c r="B215" s="137"/>
      <c r="C215" s="202">
        <v>63</v>
      </c>
      <c r="D215" s="202" t="s">
        <v>120</v>
      </c>
      <c r="E215" s="192" t="s">
        <v>574</v>
      </c>
      <c r="F215" s="303" t="s">
        <v>575</v>
      </c>
      <c r="G215" s="354"/>
      <c r="H215" s="354"/>
      <c r="I215" s="354"/>
      <c r="J215" s="204" t="s">
        <v>131</v>
      </c>
      <c r="K215" s="205">
        <v>3.465</v>
      </c>
      <c r="L215" s="301"/>
      <c r="M215" s="354"/>
      <c r="N215" s="301">
        <f>ROUND(L215*K215,2)</f>
        <v>0</v>
      </c>
      <c r="O215" s="354"/>
      <c r="P215" s="354"/>
      <c r="Q215" s="354"/>
      <c r="R215" s="140"/>
      <c r="T215" s="141"/>
      <c r="U215" s="138"/>
      <c r="V215" s="138"/>
      <c r="W215" s="142"/>
      <c r="X215" s="138"/>
      <c r="Y215" s="142"/>
      <c r="Z215" s="138"/>
      <c r="AA215" s="143"/>
      <c r="AR215" s="144"/>
      <c r="AT215" s="145"/>
      <c r="AU215" s="145"/>
      <c r="AY215" s="144"/>
      <c r="BK215" s="146"/>
    </row>
    <row r="216" spans="2:63" s="9" customFormat="1" ht="29.85" customHeight="1">
      <c r="B216" s="137"/>
      <c r="C216" s="256"/>
      <c r="D216" s="256"/>
      <c r="E216" s="244" t="s">
        <v>5</v>
      </c>
      <c r="F216" s="360" t="s">
        <v>624</v>
      </c>
      <c r="G216" s="361"/>
      <c r="H216" s="361"/>
      <c r="I216" s="361"/>
      <c r="J216" s="256"/>
      <c r="K216" s="238">
        <v>3.465</v>
      </c>
      <c r="L216" s="256"/>
      <c r="M216" s="256"/>
      <c r="N216" s="256"/>
      <c r="O216" s="256"/>
      <c r="P216" s="256"/>
      <c r="Q216" s="256"/>
      <c r="R216" s="140"/>
      <c r="T216" s="141"/>
      <c r="U216" s="138"/>
      <c r="V216" s="138"/>
      <c r="W216" s="142"/>
      <c r="X216" s="138"/>
      <c r="Y216" s="142"/>
      <c r="Z216" s="138"/>
      <c r="AA216" s="143"/>
      <c r="AR216" s="144"/>
      <c r="AT216" s="145"/>
      <c r="AU216" s="145"/>
      <c r="AY216" s="144"/>
      <c r="BK216" s="146"/>
    </row>
    <row r="217" spans="2:63" s="9" customFormat="1" ht="29.85" customHeight="1">
      <c r="B217" s="137"/>
      <c r="C217" s="202">
        <v>64</v>
      </c>
      <c r="D217" s="202" t="s">
        <v>120</v>
      </c>
      <c r="E217" s="192" t="s">
        <v>330</v>
      </c>
      <c r="F217" s="304" t="s">
        <v>266</v>
      </c>
      <c r="G217" s="354"/>
      <c r="H217" s="354"/>
      <c r="I217" s="354"/>
      <c r="J217" s="204" t="s">
        <v>131</v>
      </c>
      <c r="K217" s="205">
        <v>3.255</v>
      </c>
      <c r="L217" s="301"/>
      <c r="M217" s="354"/>
      <c r="N217" s="301">
        <f>ROUND(L217*K217,2)</f>
        <v>0</v>
      </c>
      <c r="O217" s="354"/>
      <c r="P217" s="354"/>
      <c r="Q217" s="354"/>
      <c r="R217" s="140"/>
      <c r="T217" s="141"/>
      <c r="U217" s="138"/>
      <c r="V217" s="138"/>
      <c r="W217" s="142"/>
      <c r="X217" s="138"/>
      <c r="Y217" s="142"/>
      <c r="Z217" s="138"/>
      <c r="AA217" s="143"/>
      <c r="AR217" s="144"/>
      <c r="AT217" s="145"/>
      <c r="AU217" s="145"/>
      <c r="AY217" s="144"/>
      <c r="BK217" s="146"/>
    </row>
    <row r="218" spans="2:63" s="9" customFormat="1" ht="24" customHeight="1">
      <c r="B218" s="137"/>
      <c r="C218" s="213"/>
      <c r="D218" s="213"/>
      <c r="E218" s="214"/>
      <c r="F218" s="360" t="s">
        <v>625</v>
      </c>
      <c r="G218" s="361"/>
      <c r="H218" s="361"/>
      <c r="I218" s="361"/>
      <c r="J218" s="216"/>
      <c r="K218" s="238">
        <v>6.72</v>
      </c>
      <c r="L218" s="215"/>
      <c r="M218" s="120"/>
      <c r="N218" s="215"/>
      <c r="O218" s="120"/>
      <c r="P218" s="120"/>
      <c r="Q218" s="120"/>
      <c r="R218" s="140"/>
      <c r="T218" s="141"/>
      <c r="U218" s="138"/>
      <c r="V218" s="138"/>
      <c r="W218" s="142"/>
      <c r="X218" s="138"/>
      <c r="Y218" s="142"/>
      <c r="Z218" s="138"/>
      <c r="AA218" s="143"/>
      <c r="AR218" s="144"/>
      <c r="AT218" s="145"/>
      <c r="AU218" s="145"/>
      <c r="AY218" s="144"/>
      <c r="BK218" s="146"/>
    </row>
    <row r="219" spans="2:63" s="9" customFormat="1" ht="21.75" customHeight="1">
      <c r="B219" s="137"/>
      <c r="C219" s="256"/>
      <c r="D219" s="256"/>
      <c r="E219" s="244" t="s">
        <v>5</v>
      </c>
      <c r="F219" s="360" t="s">
        <v>626</v>
      </c>
      <c r="G219" s="361"/>
      <c r="H219" s="361"/>
      <c r="I219" s="361"/>
      <c r="J219" s="256"/>
      <c r="K219" s="238">
        <v>-3.465</v>
      </c>
      <c r="L219" s="256"/>
      <c r="M219" s="256"/>
      <c r="N219" s="256"/>
      <c r="O219" s="256"/>
      <c r="P219" s="256"/>
      <c r="Q219" s="256"/>
      <c r="R219" s="140"/>
      <c r="T219" s="141"/>
      <c r="U219" s="138"/>
      <c r="V219" s="138"/>
      <c r="W219" s="142"/>
      <c r="X219" s="138"/>
      <c r="Y219" s="142"/>
      <c r="Z219" s="138"/>
      <c r="AA219" s="143"/>
      <c r="AR219" s="144"/>
      <c r="AT219" s="145"/>
      <c r="AU219" s="145"/>
      <c r="AY219" s="144"/>
      <c r="BK219" s="146"/>
    </row>
    <row r="220" spans="2:63" s="9" customFormat="1" ht="29.85" customHeight="1">
      <c r="B220" s="137"/>
      <c r="C220" s="202">
        <v>65</v>
      </c>
      <c r="D220" s="202" t="s">
        <v>120</v>
      </c>
      <c r="E220" s="203" t="s">
        <v>138</v>
      </c>
      <c r="F220" s="304" t="s">
        <v>139</v>
      </c>
      <c r="G220" s="354"/>
      <c r="H220" s="354"/>
      <c r="I220" s="354"/>
      <c r="J220" s="204" t="s">
        <v>131</v>
      </c>
      <c r="K220" s="205">
        <v>3.465</v>
      </c>
      <c r="L220" s="301"/>
      <c r="M220" s="354"/>
      <c r="N220" s="301">
        <f>ROUND(L220*K220,2)</f>
        <v>0</v>
      </c>
      <c r="O220" s="354"/>
      <c r="P220" s="354"/>
      <c r="Q220" s="354"/>
      <c r="R220" s="140"/>
      <c r="T220" s="141"/>
      <c r="U220" s="138"/>
      <c r="V220" s="138"/>
      <c r="W220" s="142"/>
      <c r="X220" s="138"/>
      <c r="Y220" s="142"/>
      <c r="Z220" s="138"/>
      <c r="AA220" s="143"/>
      <c r="AR220" s="144"/>
      <c r="AT220" s="145"/>
      <c r="AU220" s="145"/>
      <c r="AY220" s="144"/>
      <c r="BK220" s="146"/>
    </row>
    <row r="221" spans="2:63" s="9" customFormat="1" ht="29.85" customHeight="1">
      <c r="B221" s="137"/>
      <c r="C221" s="256"/>
      <c r="D221" s="256"/>
      <c r="E221" s="244" t="s">
        <v>5</v>
      </c>
      <c r="F221" s="360" t="s">
        <v>624</v>
      </c>
      <c r="G221" s="361"/>
      <c r="H221" s="361"/>
      <c r="I221" s="361"/>
      <c r="J221" s="256"/>
      <c r="K221" s="238">
        <v>3.465</v>
      </c>
      <c r="L221" s="256"/>
      <c r="M221" s="256"/>
      <c r="N221" s="256"/>
      <c r="O221" s="256"/>
      <c r="P221" s="256"/>
      <c r="Q221" s="256"/>
      <c r="R221" s="140"/>
      <c r="T221" s="141"/>
      <c r="U221" s="138"/>
      <c r="V221" s="138"/>
      <c r="W221" s="142"/>
      <c r="X221" s="138"/>
      <c r="Y221" s="142"/>
      <c r="Z221" s="138"/>
      <c r="AA221" s="143"/>
      <c r="AR221" s="144"/>
      <c r="AT221" s="145"/>
      <c r="AU221" s="145"/>
      <c r="AY221" s="144"/>
      <c r="BK221" s="146"/>
    </row>
    <row r="222" spans="2:63" s="9" customFormat="1" ht="29.85" customHeight="1">
      <c r="B222" s="137"/>
      <c r="C222" s="187">
        <v>66</v>
      </c>
      <c r="D222" s="187" t="s">
        <v>124</v>
      </c>
      <c r="E222" s="188" t="s">
        <v>579</v>
      </c>
      <c r="F222" s="339" t="s">
        <v>582</v>
      </c>
      <c r="G222" s="340"/>
      <c r="H222" s="340"/>
      <c r="I222" s="341"/>
      <c r="J222" s="189" t="s">
        <v>135</v>
      </c>
      <c r="K222" s="190">
        <v>5.89</v>
      </c>
      <c r="L222" s="342"/>
      <c r="M222" s="343"/>
      <c r="N222" s="342">
        <f>ROUND(L222*K222,2)</f>
        <v>0</v>
      </c>
      <c r="O222" s="344"/>
      <c r="P222" s="344"/>
      <c r="Q222" s="343"/>
      <c r="R222" s="140"/>
      <c r="T222" s="141"/>
      <c r="U222" s="138"/>
      <c r="V222" s="138"/>
      <c r="W222" s="142"/>
      <c r="X222" s="138"/>
      <c r="Y222" s="142"/>
      <c r="Z222" s="138"/>
      <c r="AA222" s="143"/>
      <c r="AR222" s="144"/>
      <c r="AT222" s="145"/>
      <c r="AU222" s="145"/>
      <c r="AY222" s="144"/>
      <c r="BK222" s="146"/>
    </row>
    <row r="223" spans="2:63" s="9" customFormat="1" ht="29.85" customHeight="1">
      <c r="B223" s="137"/>
      <c r="C223" s="256"/>
      <c r="D223" s="256"/>
      <c r="E223" s="244" t="s">
        <v>5</v>
      </c>
      <c r="F223" s="360" t="s">
        <v>627</v>
      </c>
      <c r="G223" s="361"/>
      <c r="H223" s="361"/>
      <c r="I223" s="361"/>
      <c r="J223" s="256"/>
      <c r="K223" s="238">
        <v>5.89</v>
      </c>
      <c r="L223" s="256"/>
      <c r="M223" s="256"/>
      <c r="N223" s="256"/>
      <c r="O223" s="256"/>
      <c r="P223" s="256"/>
      <c r="Q223" s="256"/>
      <c r="R223" s="140"/>
      <c r="T223" s="141"/>
      <c r="U223" s="138"/>
      <c r="V223" s="138"/>
      <c r="W223" s="142"/>
      <c r="X223" s="138"/>
      <c r="Y223" s="142"/>
      <c r="Z223" s="138"/>
      <c r="AA223" s="143"/>
      <c r="AR223" s="144"/>
      <c r="AT223" s="145"/>
      <c r="AU223" s="145"/>
      <c r="AY223" s="144"/>
      <c r="BK223" s="146"/>
    </row>
    <row r="224" spans="2:63" s="9" customFormat="1" ht="29.85" customHeight="1">
      <c r="B224" s="137"/>
      <c r="C224" s="187">
        <v>67</v>
      </c>
      <c r="D224" s="187" t="s">
        <v>124</v>
      </c>
      <c r="E224" s="188" t="s">
        <v>580</v>
      </c>
      <c r="F224" s="339" t="s">
        <v>581</v>
      </c>
      <c r="G224" s="340"/>
      <c r="H224" s="340"/>
      <c r="I224" s="341"/>
      <c r="J224" s="189" t="s">
        <v>135</v>
      </c>
      <c r="K224" s="190">
        <v>1.963</v>
      </c>
      <c r="L224" s="342"/>
      <c r="M224" s="343"/>
      <c r="N224" s="342">
        <f>ROUND(L224*K224,2)</f>
        <v>0</v>
      </c>
      <c r="O224" s="344"/>
      <c r="P224" s="344"/>
      <c r="Q224" s="343"/>
      <c r="R224" s="140"/>
      <c r="T224" s="141"/>
      <c r="U224" s="138"/>
      <c r="V224" s="138"/>
      <c r="W224" s="142"/>
      <c r="X224" s="138"/>
      <c r="Y224" s="142"/>
      <c r="Z224" s="138"/>
      <c r="AA224" s="143"/>
      <c r="AR224" s="144"/>
      <c r="AT224" s="145"/>
      <c r="AU224" s="145"/>
      <c r="AY224" s="144"/>
      <c r="BK224" s="146"/>
    </row>
    <row r="225" spans="2:63" s="9" customFormat="1" ht="29.85" customHeight="1">
      <c r="B225" s="137"/>
      <c r="C225" s="256"/>
      <c r="D225" s="256"/>
      <c r="E225" s="244" t="s">
        <v>5</v>
      </c>
      <c r="F225" s="360" t="s">
        <v>628</v>
      </c>
      <c r="G225" s="361"/>
      <c r="H225" s="361"/>
      <c r="I225" s="361"/>
      <c r="J225" s="256"/>
      <c r="K225" s="238">
        <v>1.963</v>
      </c>
      <c r="L225" s="256"/>
      <c r="M225" s="256"/>
      <c r="N225" s="256"/>
      <c r="O225" s="256"/>
      <c r="P225" s="256"/>
      <c r="Q225" s="256"/>
      <c r="R225" s="140"/>
      <c r="T225" s="141"/>
      <c r="U225" s="138"/>
      <c r="V225" s="138"/>
      <c r="W225" s="142"/>
      <c r="X225" s="138"/>
      <c r="Y225" s="142"/>
      <c r="Z225" s="138"/>
      <c r="AA225" s="143"/>
      <c r="AR225" s="144"/>
      <c r="AT225" s="145"/>
      <c r="AU225" s="145"/>
      <c r="AY225" s="144"/>
      <c r="BK225" s="146"/>
    </row>
    <row r="226" spans="2:63" s="9" customFormat="1" ht="48.75" customHeight="1">
      <c r="B226" s="137"/>
      <c r="C226" s="220">
        <v>68</v>
      </c>
      <c r="D226" s="202" t="s">
        <v>120</v>
      </c>
      <c r="E226" s="192" t="s">
        <v>617</v>
      </c>
      <c r="F226" s="303" t="s">
        <v>629</v>
      </c>
      <c r="G226" s="304"/>
      <c r="H226" s="304"/>
      <c r="I226" s="304"/>
      <c r="J226" s="204" t="s">
        <v>121</v>
      </c>
      <c r="K226" s="205">
        <v>1.5</v>
      </c>
      <c r="L226" s="301"/>
      <c r="M226" s="301"/>
      <c r="N226" s="301">
        <f aca="true" t="shared" si="14" ref="N226">ROUND(L226*K226,2)</f>
        <v>0</v>
      </c>
      <c r="O226" s="301"/>
      <c r="P226" s="301"/>
      <c r="Q226" s="301"/>
      <c r="R226" s="140"/>
      <c r="T226" s="141"/>
      <c r="U226" s="138"/>
      <c r="V226" s="138"/>
      <c r="W226" s="142"/>
      <c r="X226" s="138"/>
      <c r="Y226" s="142"/>
      <c r="Z226" s="138"/>
      <c r="AA226" s="143"/>
      <c r="AR226" s="144"/>
      <c r="AT226" s="145"/>
      <c r="AU226" s="145"/>
      <c r="AY226" s="144"/>
      <c r="BK226" s="146"/>
    </row>
    <row r="227" spans="2:63" s="9" customFormat="1" ht="30" customHeight="1">
      <c r="B227" s="137"/>
      <c r="C227" s="202">
        <v>69</v>
      </c>
      <c r="D227" s="202" t="s">
        <v>120</v>
      </c>
      <c r="E227" s="192" t="s">
        <v>630</v>
      </c>
      <c r="F227" s="303" t="s">
        <v>631</v>
      </c>
      <c r="G227" s="304"/>
      <c r="H227" s="304"/>
      <c r="I227" s="304"/>
      <c r="J227" s="204" t="s">
        <v>131</v>
      </c>
      <c r="K227" s="205">
        <v>0.35</v>
      </c>
      <c r="L227" s="301"/>
      <c r="M227" s="301"/>
      <c r="N227" s="301">
        <f>ROUND(L227*K227,2)</f>
        <v>0</v>
      </c>
      <c r="O227" s="301"/>
      <c r="P227" s="301"/>
      <c r="Q227" s="301"/>
      <c r="R227" s="140"/>
      <c r="T227" s="141"/>
      <c r="U227" s="138"/>
      <c r="V227" s="138"/>
      <c r="W227" s="142"/>
      <c r="X227" s="138"/>
      <c r="Y227" s="142"/>
      <c r="Z227" s="138"/>
      <c r="AA227" s="143"/>
      <c r="AR227" s="144"/>
      <c r="AT227" s="145"/>
      <c r="AU227" s="145"/>
      <c r="AY227" s="144"/>
      <c r="BK227" s="146"/>
    </row>
    <row r="228" spans="2:63" s="9" customFormat="1" ht="29.25" customHeight="1">
      <c r="B228" s="137"/>
      <c r="C228" s="221">
        <v>70</v>
      </c>
      <c r="D228" s="221" t="s">
        <v>120</v>
      </c>
      <c r="E228" s="222" t="s">
        <v>335</v>
      </c>
      <c r="F228" s="355" t="s">
        <v>595</v>
      </c>
      <c r="G228" s="359"/>
      <c r="H228" s="359"/>
      <c r="I228" s="359"/>
      <c r="J228" s="223" t="s">
        <v>135</v>
      </c>
      <c r="K228" s="224">
        <v>6.237</v>
      </c>
      <c r="L228" s="358"/>
      <c r="M228" s="359"/>
      <c r="N228" s="358">
        <f>ROUND(L228*K228,2)</f>
        <v>0</v>
      </c>
      <c r="O228" s="359"/>
      <c r="P228" s="359"/>
      <c r="Q228" s="359"/>
      <c r="R228" s="140"/>
      <c r="T228" s="141"/>
      <c r="U228" s="138"/>
      <c r="V228" s="138"/>
      <c r="W228" s="142"/>
      <c r="X228" s="138"/>
      <c r="Y228" s="142"/>
      <c r="Z228" s="138"/>
      <c r="AA228" s="143"/>
      <c r="AR228" s="144"/>
      <c r="AT228" s="145"/>
      <c r="AU228" s="145"/>
      <c r="AY228" s="144"/>
      <c r="BK228" s="146"/>
    </row>
    <row r="229" spans="2:63" s="9" customFormat="1" ht="27" customHeight="1">
      <c r="B229" s="137"/>
      <c r="C229" s="257"/>
      <c r="D229" s="257"/>
      <c r="E229" s="225" t="s">
        <v>5</v>
      </c>
      <c r="F229" s="356" t="s">
        <v>633</v>
      </c>
      <c r="G229" s="357"/>
      <c r="H229" s="357"/>
      <c r="I229" s="357"/>
      <c r="J229" s="257"/>
      <c r="K229" s="226">
        <v>6.237</v>
      </c>
      <c r="L229" s="257"/>
      <c r="M229" s="257"/>
      <c r="N229" s="257"/>
      <c r="O229" s="257"/>
      <c r="P229" s="257"/>
      <c r="Q229" s="257"/>
      <c r="R229" s="140"/>
      <c r="T229" s="141"/>
      <c r="U229" s="138"/>
      <c r="V229" s="138"/>
      <c r="W229" s="142"/>
      <c r="X229" s="138"/>
      <c r="Y229" s="142"/>
      <c r="Z229" s="138"/>
      <c r="AA229" s="143"/>
      <c r="AR229" s="144"/>
      <c r="AT229" s="145"/>
      <c r="AU229" s="145"/>
      <c r="AY229" s="144"/>
      <c r="BK229" s="146"/>
    </row>
    <row r="230" spans="2:63" s="9" customFormat="1" ht="38.25" customHeight="1">
      <c r="B230" s="137"/>
      <c r="C230" s="221">
        <v>71</v>
      </c>
      <c r="D230" s="221" t="s">
        <v>120</v>
      </c>
      <c r="E230" s="222" t="s">
        <v>162</v>
      </c>
      <c r="F230" s="355" t="s">
        <v>336</v>
      </c>
      <c r="G230" s="355"/>
      <c r="H230" s="355"/>
      <c r="I230" s="355"/>
      <c r="J230" s="223" t="s">
        <v>135</v>
      </c>
      <c r="K230" s="224">
        <v>6.237</v>
      </c>
      <c r="L230" s="358"/>
      <c r="M230" s="358"/>
      <c r="N230" s="358">
        <f aca="true" t="shared" si="15" ref="N230">ROUND(L230*K230,2)</f>
        <v>0</v>
      </c>
      <c r="O230" s="358"/>
      <c r="P230" s="358"/>
      <c r="Q230" s="358"/>
      <c r="R230" s="140"/>
      <c r="T230" s="141"/>
      <c r="U230" s="138"/>
      <c r="V230" s="138"/>
      <c r="W230" s="142"/>
      <c r="X230" s="138"/>
      <c r="Y230" s="142"/>
      <c r="Z230" s="138"/>
      <c r="AA230" s="143"/>
      <c r="AR230" s="144"/>
      <c r="AT230" s="145"/>
      <c r="AU230" s="145"/>
      <c r="AY230" s="144"/>
      <c r="BK230" s="146"/>
    </row>
    <row r="231" spans="2:63" s="9" customFormat="1" ht="25.5" customHeight="1">
      <c r="B231" s="137"/>
      <c r="C231" s="257"/>
      <c r="D231" s="257"/>
      <c r="E231" s="225" t="s">
        <v>5</v>
      </c>
      <c r="F231" s="356">
        <v>6.237</v>
      </c>
      <c r="G231" s="357"/>
      <c r="H231" s="357"/>
      <c r="I231" s="357"/>
      <c r="J231" s="257"/>
      <c r="K231" s="226">
        <v>6.237</v>
      </c>
      <c r="L231" s="257"/>
      <c r="M231" s="257"/>
      <c r="N231" s="257"/>
      <c r="O231" s="257"/>
      <c r="P231" s="257"/>
      <c r="Q231" s="257"/>
      <c r="R231" s="140"/>
      <c r="T231" s="141"/>
      <c r="U231" s="138"/>
      <c r="V231" s="138"/>
      <c r="W231" s="142"/>
      <c r="X231" s="138"/>
      <c r="Y231" s="142"/>
      <c r="Z231" s="138"/>
      <c r="AA231" s="143"/>
      <c r="AR231" s="144"/>
      <c r="AT231" s="145"/>
      <c r="AU231" s="145"/>
      <c r="AY231" s="144"/>
      <c r="BK231" s="146"/>
    </row>
    <row r="232" spans="2:63" s="9" customFormat="1" ht="38.25" customHeight="1">
      <c r="B232" s="137"/>
      <c r="C232" s="221">
        <v>72</v>
      </c>
      <c r="D232" s="221" t="s">
        <v>120</v>
      </c>
      <c r="E232" s="222" t="s">
        <v>591</v>
      </c>
      <c r="F232" s="355" t="s">
        <v>592</v>
      </c>
      <c r="G232" s="355"/>
      <c r="H232" s="355"/>
      <c r="I232" s="355"/>
      <c r="J232" s="223" t="s">
        <v>135</v>
      </c>
      <c r="K232" s="224">
        <v>62.37</v>
      </c>
      <c r="L232" s="358"/>
      <c r="M232" s="358"/>
      <c r="N232" s="358">
        <f aca="true" t="shared" si="16" ref="N232">ROUND(L232*K232,2)</f>
        <v>0</v>
      </c>
      <c r="O232" s="358"/>
      <c r="P232" s="358"/>
      <c r="Q232" s="358"/>
      <c r="R232" s="140"/>
      <c r="T232" s="141"/>
      <c r="U232" s="138"/>
      <c r="V232" s="138"/>
      <c r="W232" s="142"/>
      <c r="X232" s="138"/>
      <c r="Y232" s="142"/>
      <c r="Z232" s="138"/>
      <c r="AA232" s="143"/>
      <c r="AR232" s="144"/>
      <c r="AT232" s="145"/>
      <c r="AU232" s="145"/>
      <c r="AY232" s="144"/>
      <c r="BK232" s="146"/>
    </row>
    <row r="233" spans="2:63" s="9" customFormat="1" ht="28.5" customHeight="1">
      <c r="B233" s="137"/>
      <c r="C233" s="202"/>
      <c r="D233" s="260"/>
      <c r="E233" s="261"/>
      <c r="F233" s="303" t="s">
        <v>634</v>
      </c>
      <c r="G233" s="304"/>
      <c r="H233" s="304"/>
      <c r="I233" s="304"/>
      <c r="J233" s="204"/>
      <c r="K233" s="205">
        <v>62.37</v>
      </c>
      <c r="L233" s="301"/>
      <c r="M233" s="301"/>
      <c r="N233" s="301"/>
      <c r="O233" s="301"/>
      <c r="P233" s="301"/>
      <c r="Q233" s="301"/>
      <c r="R233" s="140"/>
      <c r="T233" s="141"/>
      <c r="U233" s="138"/>
      <c r="V233" s="138"/>
      <c r="W233" s="142"/>
      <c r="X233" s="138"/>
      <c r="Y233" s="142"/>
      <c r="Z233" s="138"/>
      <c r="AA233" s="143"/>
      <c r="AR233" s="144"/>
      <c r="AT233" s="145"/>
      <c r="AU233" s="145"/>
      <c r="AY233" s="144"/>
      <c r="BK233" s="146"/>
    </row>
    <row r="234" spans="2:63" s="9" customFormat="1" ht="42" customHeight="1">
      <c r="B234" s="137"/>
      <c r="C234" s="202">
        <v>73</v>
      </c>
      <c r="D234" s="202" t="s">
        <v>120</v>
      </c>
      <c r="E234" s="203" t="s">
        <v>160</v>
      </c>
      <c r="F234" s="304" t="s">
        <v>161</v>
      </c>
      <c r="G234" s="304"/>
      <c r="H234" s="304"/>
      <c r="I234" s="304"/>
      <c r="J234" s="204" t="s">
        <v>135</v>
      </c>
      <c r="K234" s="205">
        <v>6.237</v>
      </c>
      <c r="L234" s="301"/>
      <c r="M234" s="301"/>
      <c r="N234" s="301">
        <f>ROUND(L234*K234,2)</f>
        <v>0</v>
      </c>
      <c r="O234" s="301"/>
      <c r="P234" s="301"/>
      <c r="Q234" s="301"/>
      <c r="R234" s="140"/>
      <c r="T234" s="141"/>
      <c r="U234" s="138"/>
      <c r="V234" s="138"/>
      <c r="W234" s="142"/>
      <c r="X234" s="138"/>
      <c r="Y234" s="142"/>
      <c r="Z234" s="138"/>
      <c r="AA234" s="143"/>
      <c r="AR234" s="144"/>
      <c r="AT234" s="145"/>
      <c r="AU234" s="145"/>
      <c r="AY234" s="144"/>
      <c r="BK234" s="146"/>
    </row>
    <row r="235" spans="2:63" s="9" customFormat="1" ht="42" customHeight="1">
      <c r="B235" s="137"/>
      <c r="C235" s="202">
        <v>74</v>
      </c>
      <c r="D235" s="202" t="s">
        <v>120</v>
      </c>
      <c r="E235" s="380" t="s">
        <v>267</v>
      </c>
      <c r="F235" s="392" t="s">
        <v>704</v>
      </c>
      <c r="G235" s="392"/>
      <c r="H235" s="392"/>
      <c r="I235" s="392"/>
      <c r="J235" s="384" t="s">
        <v>127</v>
      </c>
      <c r="K235" s="385">
        <f>SUM(N199:Q234)/100</f>
        <v>0</v>
      </c>
      <c r="L235" s="386">
        <v>1.52</v>
      </c>
      <c r="M235" s="386"/>
      <c r="N235" s="386">
        <f aca="true" t="shared" si="17" ref="N235">ROUND(L235*K235,2)</f>
        <v>0</v>
      </c>
      <c r="O235" s="386"/>
      <c r="P235" s="386"/>
      <c r="Q235" s="386"/>
      <c r="R235" s="140"/>
      <c r="T235" s="141"/>
      <c r="U235" s="138"/>
      <c r="V235" s="138"/>
      <c r="W235" s="142"/>
      <c r="X235" s="138"/>
      <c r="Y235" s="142"/>
      <c r="Z235" s="138"/>
      <c r="AA235" s="143"/>
      <c r="AR235" s="144"/>
      <c r="AT235" s="145"/>
      <c r="AU235" s="145"/>
      <c r="AY235" s="144"/>
      <c r="BK235" s="146"/>
    </row>
    <row r="236" spans="2:63" s="9" customFormat="1" ht="29.85" customHeight="1">
      <c r="B236" s="137"/>
      <c r="C236" s="138"/>
      <c r="D236" s="147" t="s">
        <v>632</v>
      </c>
      <c r="E236" s="147"/>
      <c r="F236" s="147"/>
      <c r="G236" s="147"/>
      <c r="H236" s="147"/>
      <c r="I236" s="147"/>
      <c r="J236" s="147"/>
      <c r="K236" s="147"/>
      <c r="L236" s="147"/>
      <c r="M236" s="147"/>
      <c r="N236" s="329">
        <f>SUM(N237:Q241)</f>
        <v>0</v>
      </c>
      <c r="O236" s="330"/>
      <c r="P236" s="330"/>
      <c r="Q236" s="330"/>
      <c r="R236" s="140"/>
      <c r="T236" s="141"/>
      <c r="U236" s="138"/>
      <c r="V236" s="138"/>
      <c r="W236" s="142"/>
      <c r="X236" s="138"/>
      <c r="Y236" s="142"/>
      <c r="Z236" s="138"/>
      <c r="AA236" s="143"/>
      <c r="AR236" s="144"/>
      <c r="AT236" s="145"/>
      <c r="AU236" s="145"/>
      <c r="AY236" s="144"/>
      <c r="BK236" s="146"/>
    </row>
    <row r="237" spans="2:65" s="198" customFormat="1" ht="33.75" customHeight="1">
      <c r="B237" s="200"/>
      <c r="C237" s="202">
        <v>58</v>
      </c>
      <c r="D237" s="202" t="s">
        <v>120</v>
      </c>
      <c r="E237" s="192" t="s">
        <v>333</v>
      </c>
      <c r="F237" s="303" t="s">
        <v>280</v>
      </c>
      <c r="G237" s="304"/>
      <c r="H237" s="304"/>
      <c r="I237" s="304"/>
      <c r="J237" s="229" t="s">
        <v>227</v>
      </c>
      <c r="K237" s="205">
        <v>13</v>
      </c>
      <c r="L237" s="301"/>
      <c r="M237" s="301"/>
      <c r="N237" s="301">
        <f>ROUND(L237*K237,2)</f>
        <v>0</v>
      </c>
      <c r="O237" s="301"/>
      <c r="P237" s="301"/>
      <c r="Q237" s="301"/>
      <c r="R237" s="201"/>
      <c r="T237" s="254"/>
      <c r="U237" s="183"/>
      <c r="V237" s="185"/>
      <c r="W237" s="185"/>
      <c r="X237" s="185"/>
      <c r="Y237" s="185"/>
      <c r="Z237" s="185"/>
      <c r="AA237" s="186"/>
      <c r="AR237" s="199"/>
      <c r="AT237" s="199"/>
      <c r="AU237" s="199"/>
      <c r="AY237" s="199"/>
      <c r="BE237" s="206"/>
      <c r="BF237" s="206"/>
      <c r="BG237" s="206"/>
      <c r="BH237" s="206"/>
      <c r="BI237" s="206"/>
      <c r="BJ237" s="199"/>
      <c r="BK237" s="206"/>
      <c r="BL237" s="199"/>
      <c r="BM237" s="199"/>
    </row>
    <row r="238" spans="2:65" s="198" customFormat="1" ht="38.25" customHeight="1">
      <c r="B238" s="200"/>
      <c r="C238" s="202">
        <v>59</v>
      </c>
      <c r="D238" s="202" t="s">
        <v>120</v>
      </c>
      <c r="E238" s="192" t="s">
        <v>281</v>
      </c>
      <c r="F238" s="303" t="s">
        <v>282</v>
      </c>
      <c r="G238" s="304"/>
      <c r="H238" s="304"/>
      <c r="I238" s="304"/>
      <c r="J238" s="211" t="s">
        <v>227</v>
      </c>
      <c r="K238" s="205">
        <v>13</v>
      </c>
      <c r="L238" s="301"/>
      <c r="M238" s="301"/>
      <c r="N238" s="301">
        <f>ROUND(L238*K238,2)</f>
        <v>0</v>
      </c>
      <c r="O238" s="301"/>
      <c r="P238" s="301"/>
      <c r="Q238" s="301"/>
      <c r="R238" s="201"/>
      <c r="T238" s="254"/>
      <c r="U238" s="183"/>
      <c r="V238" s="185"/>
      <c r="W238" s="185"/>
      <c r="X238" s="185"/>
      <c r="Y238" s="185"/>
      <c r="Z238" s="185"/>
      <c r="AA238" s="186"/>
      <c r="AR238" s="199"/>
      <c r="AT238" s="199"/>
      <c r="AU238" s="199"/>
      <c r="AY238" s="199"/>
      <c r="BE238" s="206"/>
      <c r="BF238" s="206"/>
      <c r="BG238" s="206"/>
      <c r="BH238" s="206"/>
      <c r="BI238" s="206"/>
      <c r="BJ238" s="199"/>
      <c r="BK238" s="206"/>
      <c r="BL238" s="199"/>
      <c r="BM238" s="199"/>
    </row>
    <row r="239" spans="2:65" s="198" customFormat="1" ht="38.25" customHeight="1">
      <c r="B239" s="200"/>
      <c r="C239" s="202">
        <v>60</v>
      </c>
      <c r="D239" s="202" t="s">
        <v>120</v>
      </c>
      <c r="E239" s="203" t="s">
        <v>152</v>
      </c>
      <c r="F239" s="303" t="s">
        <v>283</v>
      </c>
      <c r="G239" s="304"/>
      <c r="H239" s="304"/>
      <c r="I239" s="304"/>
      <c r="J239" s="211" t="s">
        <v>227</v>
      </c>
      <c r="K239" s="205">
        <v>13</v>
      </c>
      <c r="L239" s="301"/>
      <c r="M239" s="301"/>
      <c r="N239" s="301">
        <f>ROUND(L239*K239,2)</f>
        <v>0</v>
      </c>
      <c r="O239" s="301"/>
      <c r="P239" s="301"/>
      <c r="Q239" s="301"/>
      <c r="R239" s="201"/>
      <c r="T239" s="254"/>
      <c r="U239" s="183"/>
      <c r="V239" s="185"/>
      <c r="W239" s="185"/>
      <c r="X239" s="185"/>
      <c r="Y239" s="185"/>
      <c r="Z239" s="185"/>
      <c r="AA239" s="186"/>
      <c r="AR239" s="199"/>
      <c r="AT239" s="199"/>
      <c r="AU239" s="199"/>
      <c r="AY239" s="199"/>
      <c r="BE239" s="206"/>
      <c r="BF239" s="206"/>
      <c r="BG239" s="206"/>
      <c r="BH239" s="206"/>
      <c r="BI239" s="206"/>
      <c r="BJ239" s="199"/>
      <c r="BK239" s="206"/>
      <c r="BL239" s="199"/>
      <c r="BM239" s="199"/>
    </row>
    <row r="240" spans="2:63" s="9" customFormat="1" ht="29.85" customHeight="1">
      <c r="B240" s="137"/>
      <c r="C240" s="255"/>
      <c r="D240" s="255"/>
      <c r="E240" s="227" t="s">
        <v>5</v>
      </c>
      <c r="F240" s="375" t="s">
        <v>635</v>
      </c>
      <c r="G240" s="376"/>
      <c r="H240" s="376"/>
      <c r="I240" s="376"/>
      <c r="J240" s="255"/>
      <c r="K240" s="228"/>
      <c r="L240" s="255"/>
      <c r="M240" s="255"/>
      <c r="N240" s="255"/>
      <c r="O240" s="255"/>
      <c r="P240" s="255"/>
      <c r="Q240" s="255"/>
      <c r="R240" s="140"/>
      <c r="T240" s="141"/>
      <c r="U240" s="138"/>
      <c r="V240" s="138"/>
      <c r="W240" s="142" t="e">
        <f>#REF!</f>
        <v>#REF!</v>
      </c>
      <c r="X240" s="138"/>
      <c r="Y240" s="142" t="e">
        <f>#REF!</f>
        <v>#REF!</v>
      </c>
      <c r="Z240" s="138"/>
      <c r="AA240" s="143" t="e">
        <f>#REF!</f>
        <v>#REF!</v>
      </c>
      <c r="AR240" s="144" t="s">
        <v>74</v>
      </c>
      <c r="AT240" s="145" t="s">
        <v>67</v>
      </c>
      <c r="AU240" s="145" t="s">
        <v>74</v>
      </c>
      <c r="AY240" s="144" t="s">
        <v>119</v>
      </c>
      <c r="BK240" s="146" t="e">
        <f>#REF!</f>
        <v>#REF!</v>
      </c>
    </row>
    <row r="241" spans="2:63" s="9" customFormat="1" ht="29.85" customHeight="1">
      <c r="B241" s="137"/>
      <c r="C241" s="202">
        <v>61</v>
      </c>
      <c r="D241" s="202" t="s">
        <v>120</v>
      </c>
      <c r="E241" s="203" t="s">
        <v>267</v>
      </c>
      <c r="F241" s="303" t="s">
        <v>334</v>
      </c>
      <c r="G241" s="304"/>
      <c r="H241" s="304"/>
      <c r="I241" s="304"/>
      <c r="J241" s="204" t="s">
        <v>127</v>
      </c>
      <c r="K241" s="205">
        <f>SUM(N237:Q239)/100</f>
        <v>0</v>
      </c>
      <c r="L241" s="301">
        <v>1.52</v>
      </c>
      <c r="M241" s="301"/>
      <c r="N241" s="301">
        <f aca="true" t="shared" si="18" ref="N241">ROUND(L241*K241,2)</f>
        <v>0</v>
      </c>
      <c r="O241" s="301"/>
      <c r="P241" s="301"/>
      <c r="Q241" s="301"/>
      <c r="R241" s="140"/>
      <c r="T241" s="141"/>
      <c r="U241" s="138"/>
      <c r="V241" s="138"/>
      <c r="W241" s="142"/>
      <c r="X241" s="138"/>
      <c r="Y241" s="142"/>
      <c r="Z241" s="138"/>
      <c r="AA241" s="143"/>
      <c r="AR241" s="144"/>
      <c r="AT241" s="145"/>
      <c r="AU241" s="145"/>
      <c r="AY241" s="144"/>
      <c r="BK241" s="146"/>
    </row>
    <row r="242" spans="2:63" s="9" customFormat="1" ht="29.85" customHeight="1">
      <c r="B242" s="137"/>
      <c r="C242" s="395"/>
      <c r="D242" s="231" t="s">
        <v>705</v>
      </c>
      <c r="E242" s="231"/>
      <c r="F242" s="231"/>
      <c r="G242" s="231"/>
      <c r="H242" s="231"/>
      <c r="I242" s="231"/>
      <c r="J242" s="231"/>
      <c r="K242" s="231"/>
      <c r="L242" s="231"/>
      <c r="M242" s="231"/>
      <c r="N242" s="396">
        <f>SUM(N243:Q246)</f>
        <v>0</v>
      </c>
      <c r="O242" s="397"/>
      <c r="P242" s="397"/>
      <c r="Q242" s="397"/>
      <c r="R242" s="140"/>
      <c r="T242" s="141"/>
      <c r="U242" s="138"/>
      <c r="V242" s="138"/>
      <c r="W242" s="142"/>
      <c r="X242" s="138"/>
      <c r="Y242" s="142"/>
      <c r="Z242" s="138"/>
      <c r="AA242" s="143"/>
      <c r="AR242" s="144"/>
      <c r="AT242" s="145"/>
      <c r="AU242" s="145"/>
      <c r="AY242" s="144"/>
      <c r="BK242" s="146"/>
    </row>
    <row r="243" spans="2:63" s="9" customFormat="1" ht="29.85" customHeight="1">
      <c r="B243" s="137"/>
      <c r="C243" s="398">
        <v>62</v>
      </c>
      <c r="D243" s="398" t="s">
        <v>120</v>
      </c>
      <c r="E243" s="261" t="s">
        <v>706</v>
      </c>
      <c r="F243" s="399" t="s">
        <v>707</v>
      </c>
      <c r="G243" s="399"/>
      <c r="H243" s="399"/>
      <c r="I243" s="399"/>
      <c r="J243" s="400" t="s">
        <v>135</v>
      </c>
      <c r="K243" s="401">
        <v>7.851</v>
      </c>
      <c r="L243" s="402"/>
      <c r="M243" s="402"/>
      <c r="N243" s="402">
        <f>ROUND(L243*K243,2)</f>
        <v>0</v>
      </c>
      <c r="O243" s="402"/>
      <c r="P243" s="402"/>
      <c r="Q243" s="402"/>
      <c r="R243" s="140"/>
      <c r="T243" s="141"/>
      <c r="U243" s="138"/>
      <c r="V243" s="138"/>
      <c r="W243" s="142"/>
      <c r="X243" s="138"/>
      <c r="Y243" s="142"/>
      <c r="Z243" s="138"/>
      <c r="AA243" s="143"/>
      <c r="AR243" s="144"/>
      <c r="AT243" s="145"/>
      <c r="AU243" s="145"/>
      <c r="AY243" s="144"/>
      <c r="BK243" s="146"/>
    </row>
    <row r="244" spans="2:63" s="9" customFormat="1" ht="29.85" customHeight="1">
      <c r="B244" s="137"/>
      <c r="C244" s="398">
        <v>63</v>
      </c>
      <c r="D244" s="398" t="s">
        <v>120</v>
      </c>
      <c r="E244" s="261" t="s">
        <v>162</v>
      </c>
      <c r="F244" s="399" t="s">
        <v>708</v>
      </c>
      <c r="G244" s="399"/>
      <c r="H244" s="399"/>
      <c r="I244" s="399"/>
      <c r="J244" s="400" t="s">
        <v>135</v>
      </c>
      <c r="K244" s="401">
        <v>7.851</v>
      </c>
      <c r="L244" s="402"/>
      <c r="M244" s="402"/>
      <c r="N244" s="402">
        <f>ROUND(L244*K244,2)</f>
        <v>0</v>
      </c>
      <c r="O244" s="402"/>
      <c r="P244" s="402"/>
      <c r="Q244" s="402"/>
      <c r="R244" s="140"/>
      <c r="T244" s="141"/>
      <c r="U244" s="138"/>
      <c r="V244" s="138"/>
      <c r="W244" s="142"/>
      <c r="X244" s="138"/>
      <c r="Y244" s="142"/>
      <c r="Z244" s="138"/>
      <c r="AA244" s="143"/>
      <c r="AR244" s="144"/>
      <c r="AT244" s="145"/>
      <c r="AU244" s="145"/>
      <c r="AY244" s="144"/>
      <c r="BK244" s="146"/>
    </row>
    <row r="245" spans="2:63" s="9" customFormat="1" ht="29.85" customHeight="1">
      <c r="B245" s="137"/>
      <c r="C245" s="398">
        <v>64</v>
      </c>
      <c r="D245" s="398" t="s">
        <v>120</v>
      </c>
      <c r="E245" s="261" t="s">
        <v>591</v>
      </c>
      <c r="F245" s="399" t="s">
        <v>709</v>
      </c>
      <c r="G245" s="399"/>
      <c r="H245" s="399"/>
      <c r="I245" s="399"/>
      <c r="J245" s="400" t="s">
        <v>135</v>
      </c>
      <c r="K245" s="401">
        <v>78.51</v>
      </c>
      <c r="L245" s="402"/>
      <c r="M245" s="402"/>
      <c r="N245" s="402">
        <f>ROUND(L245*K245,2)</f>
        <v>0</v>
      </c>
      <c r="O245" s="402"/>
      <c r="P245" s="402"/>
      <c r="Q245" s="402"/>
      <c r="R245" s="140"/>
      <c r="T245" s="141"/>
      <c r="U245" s="138"/>
      <c r="V245" s="138"/>
      <c r="W245" s="142"/>
      <c r="X245" s="138"/>
      <c r="Y245" s="142"/>
      <c r="Z245" s="138"/>
      <c r="AA245" s="143"/>
      <c r="AR245" s="144"/>
      <c r="AT245" s="145"/>
      <c r="AU245" s="145"/>
      <c r="AY245" s="144"/>
      <c r="BK245" s="146"/>
    </row>
    <row r="246" spans="2:63" s="9" customFormat="1" ht="29.85" customHeight="1">
      <c r="B246" s="137"/>
      <c r="C246" s="398">
        <v>65</v>
      </c>
      <c r="D246" s="398" t="s">
        <v>120</v>
      </c>
      <c r="E246" s="261" t="s">
        <v>335</v>
      </c>
      <c r="F246" s="399" t="s">
        <v>710</v>
      </c>
      <c r="G246" s="399"/>
      <c r="H246" s="399"/>
      <c r="I246" s="399"/>
      <c r="J246" s="400" t="s">
        <v>135</v>
      </c>
      <c r="K246" s="401">
        <v>7.851</v>
      </c>
      <c r="L246" s="402"/>
      <c r="M246" s="402"/>
      <c r="N246" s="402">
        <f>ROUND(L246*K246,2)</f>
        <v>0</v>
      </c>
      <c r="O246" s="402"/>
      <c r="P246" s="402"/>
      <c r="Q246" s="402"/>
      <c r="R246" s="140"/>
      <c r="T246" s="141"/>
      <c r="U246" s="138"/>
      <c r="V246" s="138"/>
      <c r="W246" s="142"/>
      <c r="X246" s="138"/>
      <c r="Y246" s="142"/>
      <c r="Z246" s="138"/>
      <c r="AA246" s="143"/>
      <c r="AR246" s="144"/>
      <c r="AT246" s="145"/>
      <c r="AU246" s="145"/>
      <c r="AY246" s="144"/>
      <c r="BK246" s="146"/>
    </row>
    <row r="247" spans="2:63" s="9" customFormat="1" ht="29.85" customHeight="1">
      <c r="B247" s="137"/>
      <c r="C247" s="395"/>
      <c r="D247" s="231" t="s">
        <v>711</v>
      </c>
      <c r="E247" s="231"/>
      <c r="F247" s="231"/>
      <c r="G247" s="231"/>
      <c r="H247" s="231"/>
      <c r="I247" s="231"/>
      <c r="J247" s="231"/>
      <c r="K247" s="231"/>
      <c r="L247" s="231"/>
      <c r="M247" s="231"/>
      <c r="N247" s="396">
        <f>SUM(N248:Q248)</f>
        <v>0</v>
      </c>
      <c r="O247" s="397"/>
      <c r="P247" s="397"/>
      <c r="Q247" s="397"/>
      <c r="R247" s="140"/>
      <c r="T247" s="141"/>
      <c r="U247" s="138"/>
      <c r="V247" s="138"/>
      <c r="W247" s="142"/>
      <c r="X247" s="138"/>
      <c r="Y247" s="142"/>
      <c r="Z247" s="138"/>
      <c r="AA247" s="143"/>
      <c r="AR247" s="144"/>
      <c r="AT247" s="145"/>
      <c r="AU247" s="145"/>
      <c r="AY247" s="144"/>
      <c r="BK247" s="146"/>
    </row>
    <row r="248" spans="2:63" s="9" customFormat="1" ht="29.85" customHeight="1">
      <c r="B248" s="137"/>
      <c r="C248" s="398">
        <v>66</v>
      </c>
      <c r="D248" s="398" t="s">
        <v>120</v>
      </c>
      <c r="E248" s="261" t="s">
        <v>712</v>
      </c>
      <c r="F248" s="399" t="s">
        <v>713</v>
      </c>
      <c r="G248" s="399"/>
      <c r="H248" s="399"/>
      <c r="I248" s="399"/>
      <c r="J248" s="400" t="s">
        <v>135</v>
      </c>
      <c r="K248" s="401">
        <v>15.491</v>
      </c>
      <c r="L248" s="402"/>
      <c r="M248" s="402"/>
      <c r="N248" s="402">
        <f>ROUND(L248*K248,2)</f>
        <v>0</v>
      </c>
      <c r="O248" s="402"/>
      <c r="P248" s="402"/>
      <c r="Q248" s="402"/>
      <c r="R248" s="140"/>
      <c r="T248" s="141"/>
      <c r="U248" s="138"/>
      <c r="V248" s="138"/>
      <c r="W248" s="142"/>
      <c r="X248" s="138"/>
      <c r="Y248" s="142"/>
      <c r="Z248" s="138"/>
      <c r="AA248" s="143"/>
      <c r="AR248" s="144"/>
      <c r="AT248" s="145"/>
      <c r="AU248" s="145"/>
      <c r="AY248" s="144"/>
      <c r="BK248" s="146"/>
    </row>
    <row r="249" spans="2:63" s="9" customFormat="1" ht="19.9" customHeight="1">
      <c r="B249" s="137"/>
      <c r="C249" s="138"/>
      <c r="D249" s="139" t="s">
        <v>98</v>
      </c>
      <c r="E249" s="139"/>
      <c r="F249" s="139"/>
      <c r="G249" s="139"/>
      <c r="H249" s="139"/>
      <c r="I249" s="139"/>
      <c r="J249" s="139"/>
      <c r="K249" s="139"/>
      <c r="L249" s="139"/>
      <c r="M249" s="139"/>
      <c r="N249" s="377">
        <f>SUM(N250+N259+N271+N273+N275+N293+N301)</f>
        <v>0</v>
      </c>
      <c r="O249" s="378"/>
      <c r="P249" s="378"/>
      <c r="Q249" s="378"/>
      <c r="R249" s="140"/>
      <c r="T249" s="141"/>
      <c r="U249" s="138"/>
      <c r="V249" s="138"/>
      <c r="W249" s="142">
        <f>SUM(W253:W253)</f>
        <v>0</v>
      </c>
      <c r="X249" s="138"/>
      <c r="Y249" s="142">
        <f>SUM(Y253:Y253)</f>
        <v>0</v>
      </c>
      <c r="Z249" s="138"/>
      <c r="AA249" s="143">
        <f>SUM(AA253:AA253)</f>
        <v>0</v>
      </c>
      <c r="AR249" s="144" t="s">
        <v>88</v>
      </c>
      <c r="AT249" s="145" t="s">
        <v>67</v>
      </c>
      <c r="AU249" s="145" t="s">
        <v>74</v>
      </c>
      <c r="AY249" s="144" t="s">
        <v>119</v>
      </c>
      <c r="BK249" s="146">
        <f>SUM(BK253:BK253)</f>
        <v>0</v>
      </c>
    </row>
    <row r="250" spans="2:63" s="9" customFormat="1" ht="18" customHeight="1">
      <c r="B250" s="137"/>
      <c r="C250" s="138"/>
      <c r="D250" s="147" t="s">
        <v>148</v>
      </c>
      <c r="E250" s="147"/>
      <c r="F250" s="147"/>
      <c r="G250" s="147"/>
      <c r="H250" s="147"/>
      <c r="I250" s="147"/>
      <c r="J250" s="147"/>
      <c r="K250" s="147"/>
      <c r="L250" s="147"/>
      <c r="M250" s="147"/>
      <c r="N250" s="329">
        <f>SUM(N251:Q254)</f>
        <v>0</v>
      </c>
      <c r="O250" s="330"/>
      <c r="P250" s="330"/>
      <c r="Q250" s="330"/>
      <c r="R250" s="140"/>
      <c r="T250" s="141"/>
      <c r="U250" s="138"/>
      <c r="V250" s="138"/>
      <c r="W250" s="142"/>
      <c r="X250" s="138"/>
      <c r="Y250" s="142"/>
      <c r="Z250" s="138"/>
      <c r="AA250" s="143"/>
      <c r="AR250" s="144"/>
      <c r="AT250" s="145"/>
      <c r="AU250" s="145"/>
      <c r="AY250" s="144"/>
      <c r="BK250" s="146"/>
    </row>
    <row r="251" spans="2:63" s="9" customFormat="1" ht="42.75" customHeight="1">
      <c r="B251" s="137"/>
      <c r="C251" s="202">
        <v>67</v>
      </c>
      <c r="D251" s="202" t="s">
        <v>120</v>
      </c>
      <c r="E251" s="192" t="s">
        <v>337</v>
      </c>
      <c r="F251" s="331" t="s">
        <v>375</v>
      </c>
      <c r="G251" s="332"/>
      <c r="H251" s="332"/>
      <c r="I251" s="333"/>
      <c r="J251" s="204" t="s">
        <v>121</v>
      </c>
      <c r="K251" s="205">
        <v>12</v>
      </c>
      <c r="L251" s="334"/>
      <c r="M251" s="335"/>
      <c r="N251" s="334">
        <f>ROUND(L251*K251,2)</f>
        <v>0</v>
      </c>
      <c r="O251" s="336"/>
      <c r="P251" s="336"/>
      <c r="Q251" s="335"/>
      <c r="R251" s="140"/>
      <c r="T251" s="141"/>
      <c r="U251" s="138"/>
      <c r="V251" s="138"/>
      <c r="W251" s="142"/>
      <c r="X251" s="138"/>
      <c r="Y251" s="142"/>
      <c r="Z251" s="138"/>
      <c r="AA251" s="143"/>
      <c r="AR251" s="144"/>
      <c r="AT251" s="145"/>
      <c r="AU251" s="145"/>
      <c r="AY251" s="144"/>
      <c r="BK251" s="146"/>
    </row>
    <row r="252" spans="2:63" s="9" customFormat="1" ht="39.75" customHeight="1">
      <c r="B252" s="137"/>
      <c r="C252" s="202">
        <v>68</v>
      </c>
      <c r="D252" s="202" t="s">
        <v>120</v>
      </c>
      <c r="E252" s="203" t="s">
        <v>268</v>
      </c>
      <c r="F252" s="303" t="s">
        <v>636</v>
      </c>
      <c r="G252" s="304"/>
      <c r="H252" s="304"/>
      <c r="I252" s="304"/>
      <c r="J252" s="204" t="s">
        <v>121</v>
      </c>
      <c r="K252" s="205">
        <v>12</v>
      </c>
      <c r="L252" s="301"/>
      <c r="M252" s="301"/>
      <c r="N252" s="301">
        <f>ROUND(L252*K252,2)</f>
        <v>0</v>
      </c>
      <c r="O252" s="301"/>
      <c r="P252" s="301"/>
      <c r="Q252" s="301"/>
      <c r="R252" s="140"/>
      <c r="T252" s="141"/>
      <c r="U252" s="138"/>
      <c r="V252" s="138"/>
      <c r="W252" s="142"/>
      <c r="X252" s="138"/>
      <c r="Y252" s="142"/>
      <c r="Z252" s="138"/>
      <c r="AA252" s="143"/>
      <c r="AR252" s="144"/>
      <c r="AT252" s="145"/>
      <c r="AU252" s="145"/>
      <c r="AY252" s="144"/>
      <c r="BK252" s="146"/>
    </row>
    <row r="253" spans="2:65" s="1" customFormat="1" ht="38.25" customHeight="1">
      <c r="B253" s="119"/>
      <c r="C253" s="196">
        <v>69</v>
      </c>
      <c r="D253" s="196" t="s">
        <v>124</v>
      </c>
      <c r="E253" s="207" t="s">
        <v>269</v>
      </c>
      <c r="F253" s="306" t="s">
        <v>270</v>
      </c>
      <c r="G253" s="306"/>
      <c r="H253" s="306"/>
      <c r="I253" s="306"/>
      <c r="J253" s="197" t="s">
        <v>121</v>
      </c>
      <c r="K253" s="165">
        <v>12</v>
      </c>
      <c r="L253" s="305"/>
      <c r="M253" s="305"/>
      <c r="N253" s="305">
        <f>ROUND(L253*K253,2)</f>
        <v>0</v>
      </c>
      <c r="O253" s="301"/>
      <c r="P253" s="301"/>
      <c r="Q253" s="301"/>
      <c r="R253" s="122"/>
      <c r="T253" s="152" t="s">
        <v>5</v>
      </c>
      <c r="U253" s="40" t="s">
        <v>33</v>
      </c>
      <c r="V253" s="153">
        <v>0</v>
      </c>
      <c r="W253" s="153">
        <f>V253*K254</f>
        <v>0</v>
      </c>
      <c r="X253" s="153">
        <v>0</v>
      </c>
      <c r="Y253" s="153">
        <f>X253*K254</f>
        <v>0</v>
      </c>
      <c r="Z253" s="153">
        <v>0</v>
      </c>
      <c r="AA253" s="154">
        <f>Z253*K254</f>
        <v>0</v>
      </c>
      <c r="AR253" s="18" t="s">
        <v>122</v>
      </c>
      <c r="AT253" s="18" t="s">
        <v>120</v>
      </c>
      <c r="AU253" s="18" t="s">
        <v>88</v>
      </c>
      <c r="AY253" s="18" t="s">
        <v>119</v>
      </c>
      <c r="BE253" s="155">
        <f>IF(U253="základní",N254,0)</f>
        <v>0</v>
      </c>
      <c r="BF253" s="155">
        <f>IF(U253="snížená",N254,0)</f>
        <v>0</v>
      </c>
      <c r="BG253" s="155">
        <f>IF(U253="zákl. přenesená",N254,0)</f>
        <v>0</v>
      </c>
      <c r="BH253" s="155">
        <f>IF(U253="sníž. přenesená",N254,0)</f>
        <v>0</v>
      </c>
      <c r="BI253" s="155">
        <f>IF(U253="nulová",N254,0)</f>
        <v>0</v>
      </c>
      <c r="BJ253" s="18" t="s">
        <v>74</v>
      </c>
      <c r="BK253" s="155">
        <f>ROUND(L254*K254,2)</f>
        <v>0</v>
      </c>
      <c r="BL253" s="18" t="s">
        <v>122</v>
      </c>
      <c r="BM253" s="18" t="s">
        <v>165</v>
      </c>
    </row>
    <row r="254" spans="2:63" s="9" customFormat="1" ht="29.85" customHeight="1">
      <c r="B254" s="137"/>
      <c r="C254" s="148">
        <v>70</v>
      </c>
      <c r="D254" s="148" t="s">
        <v>120</v>
      </c>
      <c r="E254" s="149" t="s">
        <v>163</v>
      </c>
      <c r="F254" s="304" t="s">
        <v>164</v>
      </c>
      <c r="G254" s="304"/>
      <c r="H254" s="304"/>
      <c r="I254" s="304"/>
      <c r="J254" s="150" t="s">
        <v>127</v>
      </c>
      <c r="K254" s="151">
        <f>SUM(N251:Q253)/100</f>
        <v>0</v>
      </c>
      <c r="L254" s="301">
        <v>3.05</v>
      </c>
      <c r="M254" s="301"/>
      <c r="N254" s="301">
        <f>ROUND(L254*K254,2)</f>
        <v>0</v>
      </c>
      <c r="O254" s="301"/>
      <c r="P254" s="301"/>
      <c r="Q254" s="301"/>
      <c r="R254" s="140"/>
      <c r="T254" s="141"/>
      <c r="U254" s="138"/>
      <c r="V254" s="138"/>
      <c r="W254" s="142">
        <f>SUM(W259:W264)</f>
        <v>216.479</v>
      </c>
      <c r="X254" s="138"/>
      <c r="Y254" s="142">
        <f>SUM(Y259:Y264)</f>
        <v>0.8192600000000001</v>
      </c>
      <c r="Z254" s="138"/>
      <c r="AA254" s="143">
        <f>SUM(AA259:AA264)</f>
        <v>0</v>
      </c>
      <c r="AR254" s="144" t="s">
        <v>88</v>
      </c>
      <c r="AT254" s="145" t="s">
        <v>67</v>
      </c>
      <c r="AU254" s="145" t="s">
        <v>74</v>
      </c>
      <c r="AY254" s="144" t="s">
        <v>119</v>
      </c>
      <c r="BK254" s="146">
        <f>SUM(BK259:BK264)</f>
        <v>0</v>
      </c>
    </row>
    <row r="255" spans="2:63" s="9" customFormat="1" ht="29.85" customHeight="1">
      <c r="B255" s="137"/>
      <c r="C255" s="138"/>
      <c r="D255" s="147" t="s">
        <v>714</v>
      </c>
      <c r="E255" s="147"/>
      <c r="F255" s="147"/>
      <c r="G255" s="147"/>
      <c r="H255" s="147"/>
      <c r="I255" s="147"/>
      <c r="J255" s="147"/>
      <c r="K255" s="147"/>
      <c r="L255" s="147"/>
      <c r="M255" s="147"/>
      <c r="N255" s="329">
        <f>SUM(N256:Q256)</f>
        <v>0</v>
      </c>
      <c r="O255" s="330"/>
      <c r="P255" s="330"/>
      <c r="Q255" s="330"/>
      <c r="R255" s="140"/>
      <c r="T255" s="141"/>
      <c r="U255" s="138"/>
      <c r="V255" s="138"/>
      <c r="W255" s="142"/>
      <c r="X255" s="138"/>
      <c r="Y255" s="142"/>
      <c r="Z255" s="138"/>
      <c r="AA255" s="143"/>
      <c r="AR255" s="144"/>
      <c r="AT255" s="145"/>
      <c r="AU255" s="145"/>
      <c r="AY255" s="144"/>
      <c r="BK255" s="146"/>
    </row>
    <row r="256" spans="2:63" s="9" customFormat="1" ht="29.85" customHeight="1">
      <c r="B256" s="137"/>
      <c r="C256" s="379">
        <v>71</v>
      </c>
      <c r="D256" s="379" t="s">
        <v>120</v>
      </c>
      <c r="E256" s="380" t="s">
        <v>715</v>
      </c>
      <c r="F256" s="381" t="s">
        <v>716</v>
      </c>
      <c r="G256" s="382"/>
      <c r="H256" s="382"/>
      <c r="I256" s="383"/>
      <c r="J256" s="384" t="s">
        <v>128</v>
      </c>
      <c r="K256" s="385">
        <v>26</v>
      </c>
      <c r="L256" s="390"/>
      <c r="M256" s="389"/>
      <c r="N256" s="390">
        <f>ROUND(L256*K256,2)</f>
        <v>0</v>
      </c>
      <c r="O256" s="391"/>
      <c r="P256" s="391"/>
      <c r="Q256" s="389"/>
      <c r="R256" s="140"/>
      <c r="T256" s="141"/>
      <c r="U256" s="138"/>
      <c r="V256" s="138"/>
      <c r="W256" s="142"/>
      <c r="X256" s="138"/>
      <c r="Y256" s="142"/>
      <c r="Z256" s="138"/>
      <c r="AA256" s="143"/>
      <c r="AR256" s="144"/>
      <c r="AT256" s="145"/>
      <c r="AU256" s="145"/>
      <c r="AY256" s="144"/>
      <c r="BK256" s="146"/>
    </row>
    <row r="257" spans="2:63" s="9" customFormat="1" ht="29.85" customHeight="1">
      <c r="B257" s="137"/>
      <c r="C257" s="138"/>
      <c r="D257" s="147" t="s">
        <v>717</v>
      </c>
      <c r="E257" s="147"/>
      <c r="F257" s="147"/>
      <c r="G257" s="147"/>
      <c r="H257" s="147"/>
      <c r="I257" s="147"/>
      <c r="J257" s="147"/>
      <c r="K257" s="147"/>
      <c r="L257" s="147"/>
      <c r="M257" s="147"/>
      <c r="N257" s="329">
        <f>SUM(N258:Q258)</f>
        <v>0</v>
      </c>
      <c r="O257" s="330"/>
      <c r="P257" s="330"/>
      <c r="Q257" s="330"/>
      <c r="R257" s="140"/>
      <c r="T257" s="141"/>
      <c r="U257" s="138"/>
      <c r="V257" s="138"/>
      <c r="W257" s="142"/>
      <c r="X257" s="138"/>
      <c r="Y257" s="142"/>
      <c r="Z257" s="138"/>
      <c r="AA257" s="143"/>
      <c r="AR257" s="144"/>
      <c r="AT257" s="145"/>
      <c r="AU257" s="145"/>
      <c r="AY257" s="144"/>
      <c r="BK257" s="146"/>
    </row>
    <row r="258" spans="2:63" s="9" customFormat="1" ht="45" customHeight="1">
      <c r="B258" s="137"/>
      <c r="C258" s="379">
        <v>72</v>
      </c>
      <c r="D258" s="379" t="s">
        <v>120</v>
      </c>
      <c r="E258" s="380" t="s">
        <v>718</v>
      </c>
      <c r="F258" s="381" t="s">
        <v>719</v>
      </c>
      <c r="G258" s="382"/>
      <c r="H258" s="382"/>
      <c r="I258" s="383"/>
      <c r="J258" s="384" t="s">
        <v>128</v>
      </c>
      <c r="K258" s="385">
        <v>11</v>
      </c>
      <c r="L258" s="390"/>
      <c r="M258" s="389"/>
      <c r="N258" s="390">
        <f>ROUND(L258*K258,2)</f>
        <v>0</v>
      </c>
      <c r="O258" s="391"/>
      <c r="P258" s="391"/>
      <c r="Q258" s="389"/>
      <c r="R258" s="140"/>
      <c r="T258" s="141"/>
      <c r="U258" s="138"/>
      <c r="V258" s="138"/>
      <c r="W258" s="142"/>
      <c r="X258" s="138"/>
      <c r="Y258" s="142"/>
      <c r="Z258" s="138"/>
      <c r="AA258" s="143"/>
      <c r="AR258" s="144"/>
      <c r="AT258" s="145"/>
      <c r="AU258" s="145"/>
      <c r="AY258" s="144"/>
      <c r="BK258" s="146"/>
    </row>
    <row r="259" spans="2:65" s="1" customFormat="1" ht="25.5" customHeight="1">
      <c r="B259" s="119"/>
      <c r="C259" s="138"/>
      <c r="D259" s="195" t="s">
        <v>275</v>
      </c>
      <c r="E259" s="147"/>
      <c r="F259" s="147"/>
      <c r="G259" s="147"/>
      <c r="H259" s="147"/>
      <c r="I259" s="147"/>
      <c r="J259" s="147"/>
      <c r="K259" s="147"/>
      <c r="L259" s="147"/>
      <c r="M259" s="147"/>
      <c r="N259" s="329">
        <f>SUM(N260:Q270)</f>
        <v>0</v>
      </c>
      <c r="O259" s="330"/>
      <c r="P259" s="330"/>
      <c r="Q259" s="330"/>
      <c r="R259" s="122"/>
      <c r="T259" s="152" t="s">
        <v>5</v>
      </c>
      <c r="U259" s="40" t="s">
        <v>33</v>
      </c>
      <c r="V259" s="153">
        <v>0.363</v>
      </c>
      <c r="W259" s="153">
        <f>V259*K260</f>
        <v>70.059</v>
      </c>
      <c r="X259" s="153">
        <v>0.00126</v>
      </c>
      <c r="Y259" s="153">
        <f>X259*K260</f>
        <v>0.24318</v>
      </c>
      <c r="Z259" s="153">
        <v>0</v>
      </c>
      <c r="AA259" s="154">
        <f>Z259*K260</f>
        <v>0</v>
      </c>
      <c r="AR259" s="18" t="s">
        <v>122</v>
      </c>
      <c r="AT259" s="18" t="s">
        <v>120</v>
      </c>
      <c r="AU259" s="18" t="s">
        <v>88</v>
      </c>
      <c r="AY259" s="18" t="s">
        <v>119</v>
      </c>
      <c r="BE259" s="155">
        <f>IF(U259="základní",N260,0)</f>
        <v>0</v>
      </c>
      <c r="BF259" s="155">
        <f>IF(U259="snížená",N260,0)</f>
        <v>0</v>
      </c>
      <c r="BG259" s="155">
        <f>IF(U259="zákl. přenesená",N260,0)</f>
        <v>0</v>
      </c>
      <c r="BH259" s="155">
        <f>IF(U259="sníž. přenesená",N260,0)</f>
        <v>0</v>
      </c>
      <c r="BI259" s="155">
        <f>IF(U259="nulová",N260,0)</f>
        <v>0</v>
      </c>
      <c r="BJ259" s="18" t="s">
        <v>74</v>
      </c>
      <c r="BK259" s="155">
        <f>ROUND(L260*K260,2)</f>
        <v>0</v>
      </c>
      <c r="BL259" s="18" t="s">
        <v>122</v>
      </c>
      <c r="BM259" s="18" t="s">
        <v>166</v>
      </c>
    </row>
    <row r="260" spans="2:65" s="1" customFormat="1" ht="31.5" customHeight="1">
      <c r="B260" s="119"/>
      <c r="C260" s="202">
        <v>73</v>
      </c>
      <c r="D260" s="202" t="s">
        <v>120</v>
      </c>
      <c r="E260" s="222" t="s">
        <v>340</v>
      </c>
      <c r="F260" s="303" t="s">
        <v>271</v>
      </c>
      <c r="G260" s="304"/>
      <c r="H260" s="304"/>
      <c r="I260" s="304"/>
      <c r="J260" s="204" t="s">
        <v>126</v>
      </c>
      <c r="K260" s="205">
        <v>193</v>
      </c>
      <c r="L260" s="301"/>
      <c r="M260" s="301"/>
      <c r="N260" s="301">
        <f aca="true" t="shared" si="19" ref="N260:N265">ROUND(L260*K260,2)</f>
        <v>0</v>
      </c>
      <c r="O260" s="301"/>
      <c r="P260" s="301"/>
      <c r="Q260" s="301"/>
      <c r="R260" s="122"/>
      <c r="T260" s="152" t="s">
        <v>5</v>
      </c>
      <c r="U260" s="40" t="s">
        <v>33</v>
      </c>
      <c r="V260" s="153">
        <v>0.38</v>
      </c>
      <c r="W260" s="153">
        <f>V260*K261</f>
        <v>144.02</v>
      </c>
      <c r="X260" s="153">
        <v>0.00152</v>
      </c>
      <c r="Y260" s="153">
        <f>X260*K261</f>
        <v>0.57608</v>
      </c>
      <c r="Z260" s="153">
        <v>0</v>
      </c>
      <c r="AA260" s="154">
        <f>Z260*K261</f>
        <v>0</v>
      </c>
      <c r="AR260" s="18" t="s">
        <v>122</v>
      </c>
      <c r="AT260" s="18" t="s">
        <v>120</v>
      </c>
      <c r="AU260" s="18" t="s">
        <v>88</v>
      </c>
      <c r="AY260" s="18" t="s">
        <v>119</v>
      </c>
      <c r="BE260" s="155">
        <f>IF(U260="základní",N261,0)</f>
        <v>0</v>
      </c>
      <c r="BF260" s="155">
        <f>IF(U260="snížená",N261,0)</f>
        <v>0</v>
      </c>
      <c r="BG260" s="155">
        <f>IF(U260="zákl. přenesená",N261,0)</f>
        <v>0</v>
      </c>
      <c r="BH260" s="155">
        <f>IF(U260="sníž. přenesená",N261,0)</f>
        <v>0</v>
      </c>
      <c r="BI260" s="155">
        <f>IF(U260="nulová",N261,0)</f>
        <v>0</v>
      </c>
      <c r="BJ260" s="18" t="s">
        <v>74</v>
      </c>
      <c r="BK260" s="155">
        <f>ROUND(L261*K261,2)</f>
        <v>0</v>
      </c>
      <c r="BL260" s="18" t="s">
        <v>122</v>
      </c>
      <c r="BM260" s="18" t="s">
        <v>167</v>
      </c>
    </row>
    <row r="261" spans="2:65" s="1" customFormat="1" ht="33.75" customHeight="1">
      <c r="B261" s="119"/>
      <c r="C261" s="202">
        <v>74</v>
      </c>
      <c r="D261" s="202" t="s">
        <v>120</v>
      </c>
      <c r="E261" s="203" t="s">
        <v>272</v>
      </c>
      <c r="F261" s="303" t="s">
        <v>273</v>
      </c>
      <c r="G261" s="304"/>
      <c r="H261" s="304"/>
      <c r="I261" s="304"/>
      <c r="J261" s="204" t="s">
        <v>126</v>
      </c>
      <c r="K261" s="205">
        <v>379</v>
      </c>
      <c r="L261" s="301"/>
      <c r="M261" s="301"/>
      <c r="N261" s="301">
        <f t="shared" si="19"/>
        <v>0</v>
      </c>
      <c r="O261" s="301"/>
      <c r="P261" s="301"/>
      <c r="Q261" s="301"/>
      <c r="R261" s="122"/>
      <c r="T261" s="152" t="s">
        <v>5</v>
      </c>
      <c r="U261" s="40" t="s">
        <v>33</v>
      </c>
      <c r="V261" s="153">
        <v>0.048</v>
      </c>
      <c r="W261" s="153">
        <f>V261*K262</f>
        <v>2.4</v>
      </c>
      <c r="X261" s="153">
        <v>0</v>
      </c>
      <c r="Y261" s="153">
        <f>X261*K262</f>
        <v>0</v>
      </c>
      <c r="Z261" s="153">
        <v>0</v>
      </c>
      <c r="AA261" s="154">
        <f>Z261*K262</f>
        <v>0</v>
      </c>
      <c r="AR261" s="18" t="s">
        <v>122</v>
      </c>
      <c r="AT261" s="18" t="s">
        <v>120</v>
      </c>
      <c r="AU261" s="18" t="s">
        <v>88</v>
      </c>
      <c r="AY261" s="18" t="s">
        <v>119</v>
      </c>
      <c r="BE261" s="155">
        <f>IF(U261="základní",N262,0)</f>
        <v>0</v>
      </c>
      <c r="BF261" s="155">
        <f>IF(U261="snížená",N262,0)</f>
        <v>0</v>
      </c>
      <c r="BG261" s="155">
        <f>IF(U261="zákl. přenesená",N262,0)</f>
        <v>0</v>
      </c>
      <c r="BH261" s="155">
        <f>IF(U261="sníž. přenesená",N262,0)</f>
        <v>0</v>
      </c>
      <c r="BI261" s="155">
        <f>IF(U261="nulová",N262,0)</f>
        <v>0</v>
      </c>
      <c r="BJ261" s="18" t="s">
        <v>74</v>
      </c>
      <c r="BK261" s="155">
        <f>ROUND(L262*K262,2)</f>
        <v>0</v>
      </c>
      <c r="BL261" s="18" t="s">
        <v>122</v>
      </c>
      <c r="BM261" s="18" t="s">
        <v>169</v>
      </c>
    </row>
    <row r="262" spans="2:65" s="198" customFormat="1" ht="25.5" customHeight="1">
      <c r="B262" s="200"/>
      <c r="C262" s="202">
        <v>75</v>
      </c>
      <c r="D262" s="202" t="s">
        <v>120</v>
      </c>
      <c r="E262" s="192" t="s">
        <v>338</v>
      </c>
      <c r="F262" s="303" t="s">
        <v>339</v>
      </c>
      <c r="G262" s="304"/>
      <c r="H262" s="304"/>
      <c r="I262" s="304"/>
      <c r="J262" s="204" t="s">
        <v>126</v>
      </c>
      <c r="K262" s="205">
        <v>50</v>
      </c>
      <c r="L262" s="301"/>
      <c r="M262" s="301"/>
      <c r="N262" s="301">
        <f t="shared" si="19"/>
        <v>0</v>
      </c>
      <c r="O262" s="301"/>
      <c r="P262" s="301"/>
      <c r="Q262" s="301"/>
      <c r="R262" s="201"/>
      <c r="T262" s="184"/>
      <c r="U262" s="183"/>
      <c r="V262" s="185"/>
      <c r="W262" s="185"/>
      <c r="X262" s="185"/>
      <c r="Y262" s="185"/>
      <c r="Z262" s="185"/>
      <c r="AA262" s="186"/>
      <c r="AR262" s="199"/>
      <c r="AT262" s="199"/>
      <c r="AU262" s="199"/>
      <c r="AY262" s="199"/>
      <c r="BE262" s="206"/>
      <c r="BF262" s="206"/>
      <c r="BG262" s="206"/>
      <c r="BH262" s="206"/>
      <c r="BI262" s="206"/>
      <c r="BJ262" s="199"/>
      <c r="BK262" s="206"/>
      <c r="BL262" s="199"/>
      <c r="BM262" s="199"/>
    </row>
    <row r="263" spans="2:65" s="198" customFormat="1" ht="25.5" customHeight="1">
      <c r="B263" s="200"/>
      <c r="C263" s="202">
        <v>76</v>
      </c>
      <c r="D263" s="202" t="s">
        <v>120</v>
      </c>
      <c r="E263" s="192" t="s">
        <v>637</v>
      </c>
      <c r="F263" s="303" t="s">
        <v>274</v>
      </c>
      <c r="G263" s="304"/>
      <c r="H263" s="304"/>
      <c r="I263" s="304"/>
      <c r="J263" s="211" t="s">
        <v>227</v>
      </c>
      <c r="K263" s="205">
        <v>13</v>
      </c>
      <c r="L263" s="301"/>
      <c r="M263" s="301"/>
      <c r="N263" s="301">
        <f t="shared" si="19"/>
        <v>0</v>
      </c>
      <c r="O263" s="301"/>
      <c r="P263" s="301"/>
      <c r="Q263" s="301"/>
      <c r="R263" s="201"/>
      <c r="T263" s="184"/>
      <c r="U263" s="183"/>
      <c r="V263" s="185"/>
      <c r="W263" s="185"/>
      <c r="X263" s="185"/>
      <c r="Y263" s="185"/>
      <c r="Z263" s="185"/>
      <c r="AA263" s="186"/>
      <c r="AR263" s="199"/>
      <c r="AT263" s="199"/>
      <c r="AU263" s="199"/>
      <c r="AY263" s="199"/>
      <c r="BE263" s="206"/>
      <c r="BF263" s="206"/>
      <c r="BG263" s="206"/>
      <c r="BH263" s="206"/>
      <c r="BI263" s="206"/>
      <c r="BJ263" s="199"/>
      <c r="BK263" s="206"/>
      <c r="BL263" s="199"/>
      <c r="BM263" s="199"/>
    </row>
    <row r="264" spans="2:65" s="198" customFormat="1" ht="25.5" customHeight="1">
      <c r="B264" s="200"/>
      <c r="C264" s="202">
        <v>77</v>
      </c>
      <c r="D264" s="202" t="s">
        <v>120</v>
      </c>
      <c r="E264" s="192" t="s">
        <v>341</v>
      </c>
      <c r="F264" s="303" t="s">
        <v>342</v>
      </c>
      <c r="G264" s="304"/>
      <c r="H264" s="304"/>
      <c r="I264" s="304"/>
      <c r="J264" s="204" t="s">
        <v>128</v>
      </c>
      <c r="K264" s="205">
        <v>18</v>
      </c>
      <c r="L264" s="301"/>
      <c r="M264" s="301"/>
      <c r="N264" s="301">
        <f t="shared" si="19"/>
        <v>0</v>
      </c>
      <c r="O264" s="301"/>
      <c r="P264" s="301"/>
      <c r="Q264" s="301"/>
      <c r="R264" s="201"/>
      <c r="T264" s="184"/>
      <c r="U264" s="183"/>
      <c r="V264" s="185"/>
      <c r="W264" s="185"/>
      <c r="X264" s="185"/>
      <c r="Y264" s="185"/>
      <c r="Z264" s="185"/>
      <c r="AA264" s="186"/>
      <c r="AR264" s="199"/>
      <c r="AT264" s="199"/>
      <c r="AU264" s="199"/>
      <c r="AY264" s="199"/>
      <c r="BE264" s="206"/>
      <c r="BF264" s="206"/>
      <c r="BG264" s="206"/>
      <c r="BH264" s="206"/>
      <c r="BI264" s="206"/>
      <c r="BJ264" s="199"/>
      <c r="BK264" s="206"/>
      <c r="BL264" s="199"/>
      <c r="BM264" s="199"/>
    </row>
    <row r="265" spans="2:65" s="198" customFormat="1" ht="25.5" customHeight="1">
      <c r="B265" s="200"/>
      <c r="C265" s="221">
        <v>78</v>
      </c>
      <c r="D265" s="221" t="s">
        <v>120</v>
      </c>
      <c r="E265" s="222" t="s">
        <v>162</v>
      </c>
      <c r="F265" s="355" t="s">
        <v>336</v>
      </c>
      <c r="G265" s="355"/>
      <c r="H265" s="355"/>
      <c r="I265" s="355"/>
      <c r="J265" s="223" t="s">
        <v>135</v>
      </c>
      <c r="K265" s="224">
        <v>6.9</v>
      </c>
      <c r="L265" s="358"/>
      <c r="M265" s="358"/>
      <c r="N265" s="358">
        <f t="shared" si="19"/>
        <v>0</v>
      </c>
      <c r="O265" s="358"/>
      <c r="P265" s="358"/>
      <c r="Q265" s="358"/>
      <c r="R265" s="201"/>
      <c r="T265" s="258"/>
      <c r="U265" s="183"/>
      <c r="V265" s="185"/>
      <c r="W265" s="185"/>
      <c r="X265" s="185"/>
      <c r="Y265" s="185"/>
      <c r="Z265" s="185"/>
      <c r="AA265" s="186"/>
      <c r="AR265" s="199"/>
      <c r="AT265" s="199"/>
      <c r="AU265" s="199"/>
      <c r="AY265" s="199"/>
      <c r="BE265" s="206"/>
      <c r="BF265" s="206"/>
      <c r="BG265" s="206"/>
      <c r="BH265" s="206"/>
      <c r="BI265" s="206"/>
      <c r="BJ265" s="199"/>
      <c r="BK265" s="206"/>
      <c r="BL265" s="199"/>
      <c r="BM265" s="199"/>
    </row>
    <row r="266" spans="2:65" s="198" customFormat="1" ht="25.5" customHeight="1">
      <c r="B266" s="200"/>
      <c r="C266" s="259"/>
      <c r="D266" s="259"/>
      <c r="E266" s="225" t="s">
        <v>5</v>
      </c>
      <c r="F266" s="356">
        <v>6.9</v>
      </c>
      <c r="G266" s="357"/>
      <c r="H266" s="357"/>
      <c r="I266" s="357"/>
      <c r="J266" s="259"/>
      <c r="K266" s="226">
        <v>6.9</v>
      </c>
      <c r="L266" s="259"/>
      <c r="M266" s="259"/>
      <c r="N266" s="259"/>
      <c r="O266" s="259"/>
      <c r="P266" s="259"/>
      <c r="Q266" s="259"/>
      <c r="R266" s="201"/>
      <c r="T266" s="258"/>
      <c r="U266" s="183"/>
      <c r="V266" s="185"/>
      <c r="W266" s="185"/>
      <c r="X266" s="185"/>
      <c r="Y266" s="185"/>
      <c r="Z266" s="185"/>
      <c r="AA266" s="186"/>
      <c r="AR266" s="199"/>
      <c r="AT266" s="199"/>
      <c r="AU266" s="199"/>
      <c r="AY266" s="199"/>
      <c r="BE266" s="206"/>
      <c r="BF266" s="206"/>
      <c r="BG266" s="206"/>
      <c r="BH266" s="206"/>
      <c r="BI266" s="206"/>
      <c r="BJ266" s="199"/>
      <c r="BK266" s="206"/>
      <c r="BL266" s="199"/>
      <c r="BM266" s="199"/>
    </row>
    <row r="267" spans="2:65" s="198" customFormat="1" ht="25.5" customHeight="1">
      <c r="B267" s="200"/>
      <c r="C267" s="221">
        <v>79</v>
      </c>
      <c r="D267" s="221" t="s">
        <v>120</v>
      </c>
      <c r="E267" s="222" t="s">
        <v>591</v>
      </c>
      <c r="F267" s="355" t="s">
        <v>592</v>
      </c>
      <c r="G267" s="355"/>
      <c r="H267" s="355"/>
      <c r="I267" s="355"/>
      <c r="J267" s="223" t="s">
        <v>135</v>
      </c>
      <c r="K267" s="224">
        <v>69</v>
      </c>
      <c r="L267" s="358"/>
      <c r="M267" s="358"/>
      <c r="N267" s="358">
        <f aca="true" t="shared" si="20" ref="N267">ROUND(L267*K267,2)</f>
        <v>0</v>
      </c>
      <c r="O267" s="358"/>
      <c r="P267" s="358"/>
      <c r="Q267" s="358"/>
      <c r="R267" s="201"/>
      <c r="T267" s="258"/>
      <c r="U267" s="183"/>
      <c r="V267" s="185"/>
      <c r="W267" s="185"/>
      <c r="X267" s="185"/>
      <c r="Y267" s="185"/>
      <c r="Z267" s="185"/>
      <c r="AA267" s="186"/>
      <c r="AR267" s="199"/>
      <c r="AT267" s="199"/>
      <c r="AU267" s="199"/>
      <c r="AY267" s="199"/>
      <c r="BE267" s="206"/>
      <c r="BF267" s="206"/>
      <c r="BG267" s="206"/>
      <c r="BH267" s="206"/>
      <c r="BI267" s="206"/>
      <c r="BJ267" s="199"/>
      <c r="BK267" s="206"/>
      <c r="BL267" s="199"/>
      <c r="BM267" s="199"/>
    </row>
    <row r="268" spans="2:65" s="198" customFormat="1" ht="25.5" customHeight="1">
      <c r="B268" s="200"/>
      <c r="C268" s="202"/>
      <c r="D268" s="260"/>
      <c r="E268" s="261"/>
      <c r="F268" s="303" t="s">
        <v>638</v>
      </c>
      <c r="G268" s="304"/>
      <c r="H268" s="304"/>
      <c r="I268" s="304"/>
      <c r="J268" s="204"/>
      <c r="K268" s="205">
        <v>69</v>
      </c>
      <c r="L268" s="301"/>
      <c r="M268" s="301"/>
      <c r="N268" s="301"/>
      <c r="O268" s="301"/>
      <c r="P268" s="301"/>
      <c r="Q268" s="301"/>
      <c r="R268" s="201"/>
      <c r="T268" s="258"/>
      <c r="U268" s="183"/>
      <c r="V268" s="185"/>
      <c r="W268" s="185"/>
      <c r="X268" s="185"/>
      <c r="Y268" s="185"/>
      <c r="Z268" s="185"/>
      <c r="AA268" s="186"/>
      <c r="AR268" s="199"/>
      <c r="AT268" s="199"/>
      <c r="AU268" s="199"/>
      <c r="AY268" s="199"/>
      <c r="BE268" s="206"/>
      <c r="BF268" s="206"/>
      <c r="BG268" s="206"/>
      <c r="BH268" s="206"/>
      <c r="BI268" s="206"/>
      <c r="BJ268" s="199"/>
      <c r="BK268" s="206"/>
      <c r="BL268" s="199"/>
      <c r="BM268" s="199"/>
    </row>
    <row r="269" spans="2:65" s="198" customFormat="1" ht="51.75" customHeight="1">
      <c r="B269" s="200"/>
      <c r="C269" s="202">
        <v>80</v>
      </c>
      <c r="D269" s="202" t="s">
        <v>120</v>
      </c>
      <c r="E269" s="203" t="s">
        <v>160</v>
      </c>
      <c r="F269" s="304" t="s">
        <v>161</v>
      </c>
      <c r="G269" s="304"/>
      <c r="H269" s="304"/>
      <c r="I269" s="304"/>
      <c r="J269" s="204" t="s">
        <v>135</v>
      </c>
      <c r="K269" s="205">
        <v>6.9</v>
      </c>
      <c r="L269" s="301"/>
      <c r="M269" s="301"/>
      <c r="N269" s="301">
        <f>ROUND(L269*K269,2)</f>
        <v>0</v>
      </c>
      <c r="O269" s="301"/>
      <c r="P269" s="301"/>
      <c r="Q269" s="301"/>
      <c r="R269" s="201"/>
      <c r="T269" s="258"/>
      <c r="U269" s="183"/>
      <c r="V269" s="185"/>
      <c r="W269" s="185"/>
      <c r="X269" s="185"/>
      <c r="Y269" s="185"/>
      <c r="Z269" s="185"/>
      <c r="AA269" s="186"/>
      <c r="AR269" s="199"/>
      <c r="AT269" s="199"/>
      <c r="AU269" s="199"/>
      <c r="AY269" s="199"/>
      <c r="BE269" s="206"/>
      <c r="BF269" s="206"/>
      <c r="BG269" s="206"/>
      <c r="BH269" s="206"/>
      <c r="BI269" s="206"/>
      <c r="BJ269" s="199"/>
      <c r="BK269" s="206"/>
      <c r="BL269" s="199"/>
      <c r="BM269" s="199"/>
    </row>
    <row r="270" spans="2:63" s="9" customFormat="1" ht="29.85" customHeight="1">
      <c r="B270" s="137"/>
      <c r="C270" s="202">
        <v>81</v>
      </c>
      <c r="D270" s="202" t="s">
        <v>120</v>
      </c>
      <c r="E270" s="192" t="s">
        <v>335</v>
      </c>
      <c r="F270" s="303" t="s">
        <v>276</v>
      </c>
      <c r="G270" s="304"/>
      <c r="H270" s="304"/>
      <c r="I270" s="304"/>
      <c r="J270" s="204" t="s">
        <v>135</v>
      </c>
      <c r="K270" s="205">
        <v>7</v>
      </c>
      <c r="L270" s="301"/>
      <c r="M270" s="301"/>
      <c r="N270" s="301">
        <f>ROUND(L270*K270,2)</f>
        <v>0</v>
      </c>
      <c r="O270" s="301"/>
      <c r="P270" s="301"/>
      <c r="Q270" s="301"/>
      <c r="R270" s="140"/>
      <c r="T270" s="141"/>
      <c r="U270" s="138"/>
      <c r="V270" s="138"/>
      <c r="W270" s="142">
        <f>SUM(W283:W283)</f>
        <v>0</v>
      </c>
      <c r="X270" s="138"/>
      <c r="Y270" s="142">
        <f>SUM(Y283:Y283)</f>
        <v>0</v>
      </c>
      <c r="Z270" s="138"/>
      <c r="AA270" s="143">
        <f>SUM(AA283:AA283)</f>
        <v>0</v>
      </c>
      <c r="AR270" s="144" t="s">
        <v>88</v>
      </c>
      <c r="AT270" s="145" t="s">
        <v>67</v>
      </c>
      <c r="AU270" s="145" t="s">
        <v>74</v>
      </c>
      <c r="AY270" s="144" t="s">
        <v>119</v>
      </c>
      <c r="BK270" s="146">
        <f>SUM(BK283:BK283)</f>
        <v>0</v>
      </c>
    </row>
    <row r="271" spans="2:63" s="9" customFormat="1" ht="29.85" customHeight="1">
      <c r="B271" s="137"/>
      <c r="C271" s="138"/>
      <c r="D271" s="147" t="s">
        <v>720</v>
      </c>
      <c r="E271" s="147"/>
      <c r="F271" s="147"/>
      <c r="G271" s="147"/>
      <c r="H271" s="147"/>
      <c r="I271" s="147"/>
      <c r="J271" s="147"/>
      <c r="K271" s="147"/>
      <c r="L271" s="147"/>
      <c r="M271" s="147"/>
      <c r="N271" s="329">
        <f>SUM(N272:Q272)</f>
        <v>0</v>
      </c>
      <c r="O271" s="330"/>
      <c r="P271" s="330"/>
      <c r="Q271" s="330"/>
      <c r="R271" s="140"/>
      <c r="T271" s="141"/>
      <c r="U271" s="138"/>
      <c r="V271" s="138"/>
      <c r="W271" s="142"/>
      <c r="X271" s="138"/>
      <c r="Y271" s="142"/>
      <c r="Z271" s="138"/>
      <c r="AA271" s="143"/>
      <c r="AR271" s="144"/>
      <c r="AT271" s="145"/>
      <c r="AU271" s="145"/>
      <c r="AY271" s="144"/>
      <c r="BK271" s="146"/>
    </row>
    <row r="272" spans="2:63" s="9" customFormat="1" ht="42" customHeight="1">
      <c r="B272" s="137"/>
      <c r="C272" s="379">
        <v>82</v>
      </c>
      <c r="D272" s="379" t="s">
        <v>120</v>
      </c>
      <c r="E272" s="380" t="s">
        <v>721</v>
      </c>
      <c r="F272" s="381" t="s">
        <v>722</v>
      </c>
      <c r="G272" s="382"/>
      <c r="H272" s="382"/>
      <c r="I272" s="383"/>
      <c r="J272" s="384" t="s">
        <v>723</v>
      </c>
      <c r="K272" s="385">
        <v>20</v>
      </c>
      <c r="L272" s="390"/>
      <c r="M272" s="389"/>
      <c r="N272" s="390">
        <f>ROUND(L272*K272,2)</f>
        <v>0</v>
      </c>
      <c r="O272" s="391"/>
      <c r="P272" s="391"/>
      <c r="Q272" s="389"/>
      <c r="R272" s="140"/>
      <c r="T272" s="141"/>
      <c r="U272" s="138"/>
      <c r="V272" s="138"/>
      <c r="W272" s="142"/>
      <c r="X272" s="138"/>
      <c r="Y272" s="142"/>
      <c r="Z272" s="138"/>
      <c r="AA272" s="143"/>
      <c r="AR272" s="144"/>
      <c r="AT272" s="145"/>
      <c r="AU272" s="145"/>
      <c r="AY272" s="144"/>
      <c r="BK272" s="146"/>
    </row>
    <row r="273" spans="2:63" s="9" customFormat="1" ht="31.5" customHeight="1">
      <c r="B273" s="137"/>
      <c r="C273" s="138"/>
      <c r="D273" s="147" t="s">
        <v>724</v>
      </c>
      <c r="E273" s="147"/>
      <c r="F273" s="147"/>
      <c r="G273" s="147"/>
      <c r="H273" s="147"/>
      <c r="I273" s="147"/>
      <c r="J273" s="147"/>
      <c r="K273" s="147"/>
      <c r="L273" s="147"/>
      <c r="M273" s="147"/>
      <c r="N273" s="329">
        <f>SUM(N274:Q274)</f>
        <v>0</v>
      </c>
      <c r="O273" s="330"/>
      <c r="P273" s="330"/>
      <c r="Q273" s="330"/>
      <c r="R273" s="140"/>
      <c r="T273" s="141"/>
      <c r="U273" s="138"/>
      <c r="V273" s="138"/>
      <c r="W273" s="142"/>
      <c r="X273" s="138"/>
      <c r="Y273" s="142"/>
      <c r="Z273" s="138"/>
      <c r="AA273" s="143"/>
      <c r="AR273" s="144"/>
      <c r="AT273" s="145"/>
      <c r="AU273" s="145"/>
      <c r="AY273" s="144"/>
      <c r="BK273" s="146"/>
    </row>
    <row r="274" spans="2:63" s="9" customFormat="1" ht="42" customHeight="1">
      <c r="B274" s="137"/>
      <c r="C274" s="379">
        <v>83</v>
      </c>
      <c r="D274" s="379" t="s">
        <v>120</v>
      </c>
      <c r="E274" s="380" t="s">
        <v>725</v>
      </c>
      <c r="F274" s="381" t="s">
        <v>726</v>
      </c>
      <c r="G274" s="382"/>
      <c r="H274" s="382"/>
      <c r="I274" s="383"/>
      <c r="J274" s="384" t="s">
        <v>121</v>
      </c>
      <c r="K274" s="385">
        <v>35</v>
      </c>
      <c r="L274" s="390"/>
      <c r="M274" s="389"/>
      <c r="N274" s="390">
        <f>ROUND(L274*K274,2)</f>
        <v>0</v>
      </c>
      <c r="O274" s="391"/>
      <c r="P274" s="391"/>
      <c r="Q274" s="389"/>
      <c r="R274" s="140"/>
      <c r="T274" s="141"/>
      <c r="U274" s="138"/>
      <c r="V274" s="138"/>
      <c r="W274" s="142"/>
      <c r="X274" s="138"/>
      <c r="Y274" s="142"/>
      <c r="Z274" s="138"/>
      <c r="AA274" s="143"/>
      <c r="AR274" s="144"/>
      <c r="AT274" s="145"/>
      <c r="AU274" s="145"/>
      <c r="AY274" s="144"/>
      <c r="BK274" s="146"/>
    </row>
    <row r="275" spans="2:63" s="9" customFormat="1" ht="29.85" customHeight="1">
      <c r="B275" s="137"/>
      <c r="C275" s="138"/>
      <c r="D275" s="147" t="s">
        <v>150</v>
      </c>
      <c r="E275" s="147"/>
      <c r="F275" s="147"/>
      <c r="G275" s="147"/>
      <c r="H275" s="147"/>
      <c r="I275" s="147"/>
      <c r="J275" s="147"/>
      <c r="K275" s="147"/>
      <c r="L275" s="147"/>
      <c r="M275" s="147"/>
      <c r="N275" s="373">
        <f>SUM(N276:Q292)</f>
        <v>0</v>
      </c>
      <c r="O275" s="374"/>
      <c r="P275" s="374"/>
      <c r="Q275" s="374"/>
      <c r="R275" s="140"/>
      <c r="T275" s="141"/>
      <c r="U275" s="138"/>
      <c r="V275" s="138"/>
      <c r="W275" s="142"/>
      <c r="X275" s="138"/>
      <c r="Y275" s="142"/>
      <c r="Z275" s="138"/>
      <c r="AA275" s="143"/>
      <c r="AR275" s="144"/>
      <c r="AT275" s="145"/>
      <c r="AU275" s="145"/>
      <c r="AY275" s="144"/>
      <c r="BK275" s="146"/>
    </row>
    <row r="276" spans="2:63" s="9" customFormat="1" ht="29.85" customHeight="1">
      <c r="B276" s="137"/>
      <c r="C276" s="202">
        <v>84</v>
      </c>
      <c r="D276" s="202" t="s">
        <v>120</v>
      </c>
      <c r="E276" s="203" t="s">
        <v>257</v>
      </c>
      <c r="F276" s="304" t="s">
        <v>258</v>
      </c>
      <c r="G276" s="304"/>
      <c r="H276" s="304"/>
      <c r="I276" s="304"/>
      <c r="J276" s="204" t="s">
        <v>121</v>
      </c>
      <c r="K276" s="205">
        <v>35</v>
      </c>
      <c r="L276" s="301"/>
      <c r="M276" s="301"/>
      <c r="N276" s="301">
        <f>ROUND(L276*K276,2)</f>
        <v>0</v>
      </c>
      <c r="O276" s="301"/>
      <c r="P276" s="301"/>
      <c r="Q276" s="301"/>
      <c r="R276" s="140"/>
      <c r="T276" s="141"/>
      <c r="U276" s="138"/>
      <c r="V276" s="138"/>
      <c r="W276" s="142"/>
      <c r="X276" s="138"/>
      <c r="Y276" s="142"/>
      <c r="Z276" s="138"/>
      <c r="AA276" s="143"/>
      <c r="AR276" s="144"/>
      <c r="AT276" s="145"/>
      <c r="AU276" s="145"/>
      <c r="AY276" s="144"/>
      <c r="BK276" s="146"/>
    </row>
    <row r="277" spans="2:63" s="9" customFormat="1" ht="29.85" customHeight="1">
      <c r="B277" s="137"/>
      <c r="C277" s="208"/>
      <c r="D277" s="208"/>
      <c r="E277" s="209" t="s">
        <v>5</v>
      </c>
      <c r="F277" s="360" t="s">
        <v>343</v>
      </c>
      <c r="G277" s="369"/>
      <c r="H277" s="369"/>
      <c r="I277" s="369"/>
      <c r="J277" s="208"/>
      <c r="K277" s="210">
        <v>35</v>
      </c>
      <c r="L277" s="208"/>
      <c r="M277" s="208"/>
      <c r="N277" s="208"/>
      <c r="O277" s="208"/>
      <c r="P277" s="208"/>
      <c r="Q277" s="208"/>
      <c r="R277" s="140"/>
      <c r="T277" s="141"/>
      <c r="U277" s="138"/>
      <c r="V277" s="138"/>
      <c r="W277" s="142"/>
      <c r="X277" s="138"/>
      <c r="Y277" s="142"/>
      <c r="Z277" s="138"/>
      <c r="AA277" s="143"/>
      <c r="AR277" s="144"/>
      <c r="AT277" s="145"/>
      <c r="AU277" s="145"/>
      <c r="AY277" s="144"/>
      <c r="BK277" s="146"/>
    </row>
    <row r="278" spans="2:63" s="9" customFormat="1" ht="29.85" customHeight="1">
      <c r="B278" s="137"/>
      <c r="C278" s="196">
        <v>85</v>
      </c>
      <c r="D278" s="196" t="s">
        <v>124</v>
      </c>
      <c r="E278" s="207" t="s">
        <v>259</v>
      </c>
      <c r="F278" s="306" t="s">
        <v>260</v>
      </c>
      <c r="G278" s="306"/>
      <c r="H278" s="306"/>
      <c r="I278" s="306"/>
      <c r="J278" s="197" t="s">
        <v>121</v>
      </c>
      <c r="K278" s="165">
        <v>35</v>
      </c>
      <c r="L278" s="305"/>
      <c r="M278" s="305"/>
      <c r="N278" s="305">
        <f>ROUND(L278*K278,2)</f>
        <v>0</v>
      </c>
      <c r="O278" s="301"/>
      <c r="P278" s="301"/>
      <c r="Q278" s="301"/>
      <c r="R278" s="140"/>
      <c r="T278" s="141"/>
      <c r="U278" s="138"/>
      <c r="V278" s="138"/>
      <c r="W278" s="142"/>
      <c r="X278" s="138"/>
      <c r="Y278" s="142"/>
      <c r="Z278" s="138"/>
      <c r="AA278" s="143"/>
      <c r="AR278" s="144"/>
      <c r="AT278" s="145"/>
      <c r="AU278" s="145"/>
      <c r="AY278" s="144"/>
      <c r="BK278" s="146"/>
    </row>
    <row r="279" spans="2:63" s="9" customFormat="1" ht="38.25" customHeight="1">
      <c r="B279" s="137"/>
      <c r="C279" s="202">
        <v>86</v>
      </c>
      <c r="D279" s="202" t="s">
        <v>120</v>
      </c>
      <c r="E279" s="203" t="s">
        <v>261</v>
      </c>
      <c r="F279" s="303" t="s">
        <v>262</v>
      </c>
      <c r="G279" s="304"/>
      <c r="H279" s="304"/>
      <c r="I279" s="304"/>
      <c r="J279" s="204" t="s">
        <v>121</v>
      </c>
      <c r="K279" s="205">
        <v>95</v>
      </c>
      <c r="L279" s="301"/>
      <c r="M279" s="301"/>
      <c r="N279" s="301">
        <f>ROUND(L279*K279,2)</f>
        <v>0</v>
      </c>
      <c r="O279" s="301"/>
      <c r="P279" s="301"/>
      <c r="Q279" s="301"/>
      <c r="R279" s="140"/>
      <c r="T279" s="141"/>
      <c r="U279" s="138"/>
      <c r="V279" s="138"/>
      <c r="W279" s="142"/>
      <c r="X279" s="138"/>
      <c r="Y279" s="142"/>
      <c r="Z279" s="138"/>
      <c r="AA279" s="143"/>
      <c r="AR279" s="144"/>
      <c r="AT279" s="145"/>
      <c r="AU279" s="145"/>
      <c r="AY279" s="144"/>
      <c r="BK279" s="146"/>
    </row>
    <row r="280" spans="2:63" s="9" customFormat="1" ht="29.85" customHeight="1">
      <c r="B280" s="137"/>
      <c r="C280" s="208"/>
      <c r="D280" s="208"/>
      <c r="E280" s="209" t="s">
        <v>5</v>
      </c>
      <c r="F280" s="360" t="s">
        <v>376</v>
      </c>
      <c r="G280" s="369"/>
      <c r="H280" s="369"/>
      <c r="I280" s="369"/>
      <c r="J280" s="208"/>
      <c r="K280" s="210">
        <v>95</v>
      </c>
      <c r="L280" s="208"/>
      <c r="M280" s="208"/>
      <c r="N280" s="208"/>
      <c r="O280" s="208"/>
      <c r="P280" s="208"/>
      <c r="Q280" s="208"/>
      <c r="R280" s="140"/>
      <c r="T280" s="141"/>
      <c r="U280" s="138"/>
      <c r="V280" s="138"/>
      <c r="W280" s="142"/>
      <c r="X280" s="138"/>
      <c r="Y280" s="142"/>
      <c r="Z280" s="138"/>
      <c r="AA280" s="143"/>
      <c r="AR280" s="144"/>
      <c r="AT280" s="145"/>
      <c r="AU280" s="145"/>
      <c r="AY280" s="144"/>
      <c r="BK280" s="146"/>
    </row>
    <row r="281" spans="2:63" s="9" customFormat="1" ht="57" customHeight="1">
      <c r="B281" s="137"/>
      <c r="C281" s="196">
        <v>87</v>
      </c>
      <c r="D281" s="196" t="s">
        <v>124</v>
      </c>
      <c r="E281" s="207" t="s">
        <v>263</v>
      </c>
      <c r="F281" s="306" t="s">
        <v>264</v>
      </c>
      <c r="G281" s="306"/>
      <c r="H281" s="306"/>
      <c r="I281" s="306"/>
      <c r="J281" s="197" t="s">
        <v>121</v>
      </c>
      <c r="K281" s="165">
        <v>95</v>
      </c>
      <c r="L281" s="305"/>
      <c r="M281" s="305"/>
      <c r="N281" s="305">
        <f>ROUND(L281*K281,2)</f>
        <v>0</v>
      </c>
      <c r="O281" s="301"/>
      <c r="P281" s="301"/>
      <c r="Q281" s="301"/>
      <c r="R281" s="140"/>
      <c r="T281" s="141"/>
      <c r="U281" s="138"/>
      <c r="V281" s="138"/>
      <c r="W281" s="142"/>
      <c r="X281" s="138"/>
      <c r="Y281" s="142"/>
      <c r="Z281" s="138"/>
      <c r="AA281" s="143"/>
      <c r="AR281" s="144"/>
      <c r="AT281" s="145"/>
      <c r="AU281" s="145"/>
      <c r="AY281" s="144"/>
      <c r="BK281" s="146"/>
    </row>
    <row r="282" spans="2:63" s="9" customFormat="1" ht="44.25" customHeight="1">
      <c r="B282" s="137"/>
      <c r="C282" s="202">
        <v>88</v>
      </c>
      <c r="D282" s="202" t="s">
        <v>120</v>
      </c>
      <c r="E282" s="203" t="s">
        <v>265</v>
      </c>
      <c r="F282" s="303" t="s">
        <v>287</v>
      </c>
      <c r="G282" s="304"/>
      <c r="H282" s="304"/>
      <c r="I282" s="304"/>
      <c r="J282" s="204" t="s">
        <v>121</v>
      </c>
      <c r="K282" s="205">
        <v>130</v>
      </c>
      <c r="L282" s="301"/>
      <c r="M282" s="301"/>
      <c r="N282" s="301">
        <f>ROUND(L282*K282,2)</f>
        <v>0</v>
      </c>
      <c r="O282" s="301"/>
      <c r="P282" s="301"/>
      <c r="Q282" s="301"/>
      <c r="R282" s="140"/>
      <c r="T282" s="141"/>
      <c r="U282" s="138"/>
      <c r="V282" s="138"/>
      <c r="W282" s="142"/>
      <c r="X282" s="138"/>
      <c r="Y282" s="142"/>
      <c r="Z282" s="138"/>
      <c r="AA282" s="143"/>
      <c r="AR282" s="144"/>
      <c r="AT282" s="145"/>
      <c r="AU282" s="145"/>
      <c r="AY282" s="144"/>
      <c r="BK282" s="146"/>
    </row>
    <row r="283" spans="2:65" s="1" customFormat="1" ht="25.5" customHeight="1">
      <c r="B283" s="119"/>
      <c r="C283" s="202">
        <v>89</v>
      </c>
      <c r="D283" s="202" t="s">
        <v>120</v>
      </c>
      <c r="E283" s="203" t="s">
        <v>172</v>
      </c>
      <c r="F283" s="304" t="s">
        <v>173</v>
      </c>
      <c r="G283" s="304"/>
      <c r="H283" s="304"/>
      <c r="I283" s="304"/>
      <c r="J283" s="204" t="s">
        <v>121</v>
      </c>
      <c r="K283" s="205">
        <v>35</v>
      </c>
      <c r="L283" s="301"/>
      <c r="M283" s="301"/>
      <c r="N283" s="301">
        <f>ROUND(L283*K283,2)</f>
        <v>0</v>
      </c>
      <c r="O283" s="301"/>
      <c r="P283" s="301"/>
      <c r="Q283" s="301"/>
      <c r="R283" s="122"/>
      <c r="T283" s="152" t="s">
        <v>5</v>
      </c>
      <c r="U283" s="40" t="s">
        <v>33</v>
      </c>
      <c r="V283" s="153">
        <v>0</v>
      </c>
      <c r="W283" s="153">
        <f>V283*K292</f>
        <v>0</v>
      </c>
      <c r="X283" s="153">
        <v>0</v>
      </c>
      <c r="Y283" s="153">
        <f>X283*K292</f>
        <v>0</v>
      </c>
      <c r="Z283" s="153">
        <v>0</v>
      </c>
      <c r="AA283" s="154">
        <f>Z283*K292</f>
        <v>0</v>
      </c>
      <c r="AR283" s="18" t="s">
        <v>122</v>
      </c>
      <c r="AT283" s="18" t="s">
        <v>120</v>
      </c>
      <c r="AU283" s="18" t="s">
        <v>88</v>
      </c>
      <c r="AY283" s="18" t="s">
        <v>119</v>
      </c>
      <c r="BE283" s="155">
        <f>IF(U283="základní",N292,0)</f>
        <v>0</v>
      </c>
      <c r="BF283" s="155">
        <f>IF(U283="snížená",N292,0)</f>
        <v>0</v>
      </c>
      <c r="BG283" s="155">
        <f>IF(U283="zákl. přenesená",N292,0)</f>
        <v>0</v>
      </c>
      <c r="BH283" s="155">
        <f>IF(U283="sníž. přenesená",N292,0)</f>
        <v>0</v>
      </c>
      <c r="BI283" s="155">
        <f>IF(U283="nulová",N292,0)</f>
        <v>0</v>
      </c>
      <c r="BJ283" s="18" t="s">
        <v>74</v>
      </c>
      <c r="BK283" s="155">
        <f>ROUND(L292*K292,2)</f>
        <v>0</v>
      </c>
      <c r="BL283" s="18" t="s">
        <v>122</v>
      </c>
      <c r="BM283" s="18" t="s">
        <v>176</v>
      </c>
    </row>
    <row r="284" spans="2:65" s="198" customFormat="1" ht="25.5" customHeight="1">
      <c r="B284" s="200"/>
      <c r="C284" s="221">
        <v>90</v>
      </c>
      <c r="D284" s="221" t="s">
        <v>120</v>
      </c>
      <c r="E284" s="222" t="s">
        <v>162</v>
      </c>
      <c r="F284" s="355" t="s">
        <v>336</v>
      </c>
      <c r="G284" s="355"/>
      <c r="H284" s="355"/>
      <c r="I284" s="355"/>
      <c r="J284" s="223" t="s">
        <v>135</v>
      </c>
      <c r="K284" s="224">
        <v>3.8</v>
      </c>
      <c r="L284" s="358"/>
      <c r="M284" s="358"/>
      <c r="N284" s="358">
        <f aca="true" t="shared" si="21" ref="N284">ROUND(L284*K284,2)</f>
        <v>0</v>
      </c>
      <c r="O284" s="358"/>
      <c r="P284" s="358"/>
      <c r="Q284" s="358"/>
      <c r="R284" s="201"/>
      <c r="T284" s="258"/>
      <c r="U284" s="183"/>
      <c r="V284" s="185"/>
      <c r="W284" s="185"/>
      <c r="X284" s="185"/>
      <c r="Y284" s="185"/>
      <c r="Z284" s="185"/>
      <c r="AA284" s="186"/>
      <c r="AR284" s="199"/>
      <c r="AT284" s="199"/>
      <c r="AU284" s="199"/>
      <c r="AY284" s="199"/>
      <c r="BE284" s="206"/>
      <c r="BF284" s="206"/>
      <c r="BG284" s="206"/>
      <c r="BH284" s="206"/>
      <c r="BI284" s="206"/>
      <c r="BJ284" s="199"/>
      <c r="BK284" s="206"/>
      <c r="BL284" s="199"/>
      <c r="BM284" s="199"/>
    </row>
    <row r="285" spans="2:65" s="198" customFormat="1" ht="25.5" customHeight="1">
      <c r="B285" s="200"/>
      <c r="C285" s="259"/>
      <c r="D285" s="259"/>
      <c r="E285" s="225" t="s">
        <v>5</v>
      </c>
      <c r="F285" s="356">
        <v>3.8</v>
      </c>
      <c r="G285" s="357"/>
      <c r="H285" s="357"/>
      <c r="I285" s="357"/>
      <c r="J285" s="259"/>
      <c r="K285" s="226">
        <v>3.8</v>
      </c>
      <c r="L285" s="259"/>
      <c r="M285" s="259"/>
      <c r="N285" s="259"/>
      <c r="O285" s="259"/>
      <c r="P285" s="259"/>
      <c r="Q285" s="259"/>
      <c r="R285" s="201"/>
      <c r="T285" s="258"/>
      <c r="U285" s="183"/>
      <c r="V285" s="185"/>
      <c r="W285" s="185"/>
      <c r="X285" s="185"/>
      <c r="Y285" s="185"/>
      <c r="Z285" s="185"/>
      <c r="AA285" s="186"/>
      <c r="AR285" s="199"/>
      <c r="AT285" s="199"/>
      <c r="AU285" s="199"/>
      <c r="AY285" s="199"/>
      <c r="BE285" s="206"/>
      <c r="BF285" s="206"/>
      <c r="BG285" s="206"/>
      <c r="BH285" s="206"/>
      <c r="BI285" s="206"/>
      <c r="BJ285" s="199"/>
      <c r="BK285" s="206"/>
      <c r="BL285" s="199"/>
      <c r="BM285" s="199"/>
    </row>
    <row r="286" spans="2:65" s="198" customFormat="1" ht="25.5" customHeight="1">
      <c r="B286" s="200"/>
      <c r="C286" s="221">
        <v>91</v>
      </c>
      <c r="D286" s="221" t="s">
        <v>120</v>
      </c>
      <c r="E286" s="222" t="s">
        <v>591</v>
      </c>
      <c r="F286" s="355" t="s">
        <v>592</v>
      </c>
      <c r="G286" s="355"/>
      <c r="H286" s="355"/>
      <c r="I286" s="355"/>
      <c r="J286" s="223" t="s">
        <v>135</v>
      </c>
      <c r="K286" s="224">
        <v>38</v>
      </c>
      <c r="L286" s="358"/>
      <c r="M286" s="358"/>
      <c r="N286" s="358">
        <f aca="true" t="shared" si="22" ref="N286">ROUND(L286*K286,2)</f>
        <v>0</v>
      </c>
      <c r="O286" s="358"/>
      <c r="P286" s="358"/>
      <c r="Q286" s="358"/>
      <c r="R286" s="201"/>
      <c r="T286" s="258"/>
      <c r="U286" s="183"/>
      <c r="V286" s="185"/>
      <c r="W286" s="185"/>
      <c r="X286" s="185"/>
      <c r="Y286" s="185"/>
      <c r="Z286" s="185"/>
      <c r="AA286" s="186"/>
      <c r="AR286" s="199"/>
      <c r="AT286" s="199"/>
      <c r="AU286" s="199"/>
      <c r="AY286" s="199"/>
      <c r="BE286" s="206"/>
      <c r="BF286" s="206"/>
      <c r="BG286" s="206"/>
      <c r="BH286" s="206"/>
      <c r="BI286" s="206"/>
      <c r="BJ286" s="199"/>
      <c r="BK286" s="206"/>
      <c r="BL286" s="199"/>
      <c r="BM286" s="199"/>
    </row>
    <row r="287" spans="2:65" s="198" customFormat="1" ht="25.5" customHeight="1">
      <c r="B287" s="200"/>
      <c r="C287" s="202"/>
      <c r="D287" s="260"/>
      <c r="E287" s="261"/>
      <c r="F287" s="303" t="s">
        <v>639</v>
      </c>
      <c r="G287" s="304"/>
      <c r="H287" s="304"/>
      <c r="I287" s="304"/>
      <c r="J287" s="204"/>
      <c r="K287" s="205">
        <v>38</v>
      </c>
      <c r="L287" s="301"/>
      <c r="M287" s="301"/>
      <c r="N287" s="301"/>
      <c r="O287" s="301"/>
      <c r="P287" s="301"/>
      <c r="Q287" s="301"/>
      <c r="R287" s="201"/>
      <c r="T287" s="258"/>
      <c r="U287" s="183"/>
      <c r="V287" s="185"/>
      <c r="W287" s="185"/>
      <c r="X287" s="185"/>
      <c r="Y287" s="185"/>
      <c r="Z287" s="185"/>
      <c r="AA287" s="186"/>
      <c r="AR287" s="199"/>
      <c r="AT287" s="199"/>
      <c r="AU287" s="199"/>
      <c r="AY287" s="199"/>
      <c r="BE287" s="206"/>
      <c r="BF287" s="206"/>
      <c r="BG287" s="206"/>
      <c r="BH287" s="206"/>
      <c r="BI287" s="206"/>
      <c r="BJ287" s="199"/>
      <c r="BK287" s="206"/>
      <c r="BL287" s="199"/>
      <c r="BM287" s="199"/>
    </row>
    <row r="288" spans="2:65" s="198" customFormat="1" ht="25.5" customHeight="1">
      <c r="B288" s="200"/>
      <c r="C288" s="202">
        <v>92</v>
      </c>
      <c r="D288" s="202" t="s">
        <v>120</v>
      </c>
      <c r="E288" s="203" t="s">
        <v>160</v>
      </c>
      <c r="F288" s="304" t="s">
        <v>161</v>
      </c>
      <c r="G288" s="304"/>
      <c r="H288" s="304"/>
      <c r="I288" s="304"/>
      <c r="J288" s="204" t="s">
        <v>135</v>
      </c>
      <c r="K288" s="205">
        <v>3.8</v>
      </c>
      <c r="L288" s="301"/>
      <c r="M288" s="301"/>
      <c r="N288" s="301">
        <f>ROUND(L288*K288,2)</f>
        <v>0</v>
      </c>
      <c r="O288" s="301"/>
      <c r="P288" s="301"/>
      <c r="Q288" s="301"/>
      <c r="R288" s="201"/>
      <c r="T288" s="258"/>
      <c r="U288" s="183"/>
      <c r="V288" s="185"/>
      <c r="W288" s="185"/>
      <c r="X288" s="185"/>
      <c r="Y288" s="185"/>
      <c r="Z288" s="185"/>
      <c r="AA288" s="186"/>
      <c r="AR288" s="199"/>
      <c r="AT288" s="199"/>
      <c r="AU288" s="199"/>
      <c r="AY288" s="199"/>
      <c r="BE288" s="206"/>
      <c r="BF288" s="206"/>
      <c r="BG288" s="206"/>
      <c r="BH288" s="206"/>
      <c r="BI288" s="206"/>
      <c r="BJ288" s="199"/>
      <c r="BK288" s="206"/>
      <c r="BL288" s="199"/>
      <c r="BM288" s="199"/>
    </row>
    <row r="289" spans="2:65" s="198" customFormat="1" ht="25.5" customHeight="1">
      <c r="B289" s="200"/>
      <c r="C289" s="379">
        <v>93</v>
      </c>
      <c r="D289" s="379" t="s">
        <v>120</v>
      </c>
      <c r="E289" s="380" t="s">
        <v>727</v>
      </c>
      <c r="F289" s="392" t="s">
        <v>730</v>
      </c>
      <c r="G289" s="392"/>
      <c r="H289" s="392"/>
      <c r="I289" s="392"/>
      <c r="J289" s="384" t="s">
        <v>121</v>
      </c>
      <c r="K289" s="385">
        <v>35</v>
      </c>
      <c r="L289" s="386"/>
      <c r="M289" s="386"/>
      <c r="N289" s="386">
        <f>ROUND(L289*K289,2)</f>
        <v>0</v>
      </c>
      <c r="O289" s="386"/>
      <c r="P289" s="386"/>
      <c r="Q289" s="386"/>
      <c r="R289" s="201"/>
      <c r="T289" s="264"/>
      <c r="U289" s="183"/>
      <c r="V289" s="185"/>
      <c r="W289" s="185"/>
      <c r="X289" s="185"/>
      <c r="Y289" s="185"/>
      <c r="Z289" s="185"/>
      <c r="AA289" s="186"/>
      <c r="AR289" s="199"/>
      <c r="AT289" s="199"/>
      <c r="AU289" s="199"/>
      <c r="AY289" s="199"/>
      <c r="BE289" s="206"/>
      <c r="BF289" s="206"/>
      <c r="BG289" s="206"/>
      <c r="BH289" s="206"/>
      <c r="BI289" s="206"/>
      <c r="BJ289" s="199"/>
      <c r="BK289" s="206"/>
      <c r="BL289" s="199"/>
      <c r="BM289" s="199"/>
    </row>
    <row r="290" spans="2:65" s="198" customFormat="1" ht="25.5" customHeight="1">
      <c r="B290" s="200"/>
      <c r="C290" s="379">
        <v>94</v>
      </c>
      <c r="D290" s="379" t="s">
        <v>120</v>
      </c>
      <c r="E290" s="380" t="s">
        <v>728</v>
      </c>
      <c r="F290" s="392" t="s">
        <v>731</v>
      </c>
      <c r="G290" s="392"/>
      <c r="H290" s="392"/>
      <c r="I290" s="392"/>
      <c r="J290" s="384" t="s">
        <v>121</v>
      </c>
      <c r="K290" s="385">
        <v>35</v>
      </c>
      <c r="L290" s="386"/>
      <c r="M290" s="386"/>
      <c r="N290" s="386">
        <f>ROUND(L290*K290,2)</f>
        <v>0</v>
      </c>
      <c r="O290" s="386"/>
      <c r="P290" s="386"/>
      <c r="Q290" s="386"/>
      <c r="R290" s="201"/>
      <c r="T290" s="264"/>
      <c r="U290" s="183"/>
      <c r="V290" s="185"/>
      <c r="W290" s="185"/>
      <c r="X290" s="185"/>
      <c r="Y290" s="185"/>
      <c r="Z290" s="185"/>
      <c r="AA290" s="186"/>
      <c r="AR290" s="199"/>
      <c r="AT290" s="199"/>
      <c r="AU290" s="199"/>
      <c r="AY290" s="199"/>
      <c r="BE290" s="206"/>
      <c r="BF290" s="206"/>
      <c r="BG290" s="206"/>
      <c r="BH290" s="206"/>
      <c r="BI290" s="206"/>
      <c r="BJ290" s="199"/>
      <c r="BK290" s="206"/>
      <c r="BL290" s="199"/>
      <c r="BM290" s="199"/>
    </row>
    <row r="291" spans="2:65" s="198" customFormat="1" ht="25.5" customHeight="1">
      <c r="B291" s="200"/>
      <c r="C291" s="379">
        <v>95</v>
      </c>
      <c r="D291" s="379" t="s">
        <v>120</v>
      </c>
      <c r="E291" s="380" t="s">
        <v>729</v>
      </c>
      <c r="F291" s="392" t="s">
        <v>732</v>
      </c>
      <c r="G291" s="392"/>
      <c r="H291" s="392"/>
      <c r="I291" s="392"/>
      <c r="J291" s="384" t="s">
        <v>121</v>
      </c>
      <c r="K291" s="385">
        <v>3.5</v>
      </c>
      <c r="L291" s="386"/>
      <c r="M291" s="386"/>
      <c r="N291" s="386">
        <f>ROUND(L291*K291,2)</f>
        <v>0</v>
      </c>
      <c r="O291" s="386"/>
      <c r="P291" s="386"/>
      <c r="Q291" s="386"/>
      <c r="R291" s="201"/>
      <c r="T291" s="264"/>
      <c r="U291" s="183"/>
      <c r="V291" s="185"/>
      <c r="W291" s="185"/>
      <c r="X291" s="185"/>
      <c r="Y291" s="185"/>
      <c r="Z291" s="185"/>
      <c r="AA291" s="186"/>
      <c r="AR291" s="199"/>
      <c r="AT291" s="199"/>
      <c r="AU291" s="199"/>
      <c r="AY291" s="199"/>
      <c r="BE291" s="206"/>
      <c r="BF291" s="206"/>
      <c r="BG291" s="206"/>
      <c r="BH291" s="206"/>
      <c r="BI291" s="206"/>
      <c r="BJ291" s="199"/>
      <c r="BK291" s="206"/>
      <c r="BL291" s="199"/>
      <c r="BM291" s="199"/>
    </row>
    <row r="292" spans="2:63" s="9" customFormat="1" ht="29.85" customHeight="1">
      <c r="B292" s="137"/>
      <c r="C292" s="148">
        <v>96</v>
      </c>
      <c r="D292" s="148" t="s">
        <v>120</v>
      </c>
      <c r="E292" s="149" t="s">
        <v>174</v>
      </c>
      <c r="F292" s="304" t="s">
        <v>175</v>
      </c>
      <c r="G292" s="304"/>
      <c r="H292" s="304"/>
      <c r="I292" s="304"/>
      <c r="J292" s="150" t="s">
        <v>127</v>
      </c>
      <c r="K292" s="151">
        <f>SUM(N276:Q291)/100</f>
        <v>0</v>
      </c>
      <c r="L292" s="301">
        <v>0.37</v>
      </c>
      <c r="M292" s="301"/>
      <c r="N292" s="301">
        <f>ROUND(L292*K292,2)</f>
        <v>0</v>
      </c>
      <c r="O292" s="301"/>
      <c r="P292" s="301"/>
      <c r="Q292" s="301"/>
      <c r="R292" s="140"/>
      <c r="T292" s="141"/>
      <c r="U292" s="138"/>
      <c r="V292" s="138"/>
      <c r="W292" s="142">
        <f>SUM(W301:W302)</f>
        <v>11.44</v>
      </c>
      <c r="X292" s="138"/>
      <c r="Y292" s="142">
        <f>SUM(Y301:Y302)</f>
        <v>0.07800000000000001</v>
      </c>
      <c r="Z292" s="138"/>
      <c r="AA292" s="143">
        <f>SUM(AA301:AA302)</f>
        <v>0</v>
      </c>
      <c r="AR292" s="144" t="s">
        <v>88</v>
      </c>
      <c r="AT292" s="145" t="s">
        <v>67</v>
      </c>
      <c r="AU292" s="145" t="s">
        <v>74</v>
      </c>
      <c r="AY292" s="144" t="s">
        <v>119</v>
      </c>
      <c r="BK292" s="146">
        <f>SUM(BK301:BK302)</f>
        <v>0</v>
      </c>
    </row>
    <row r="293" spans="2:63" s="9" customFormat="1" ht="29.85" customHeight="1">
      <c r="B293" s="137"/>
      <c r="C293" s="138"/>
      <c r="D293" s="147" t="s">
        <v>733</v>
      </c>
      <c r="E293" s="147"/>
      <c r="F293" s="147"/>
      <c r="G293" s="147"/>
      <c r="H293" s="147"/>
      <c r="I293" s="147"/>
      <c r="J293" s="147"/>
      <c r="K293" s="147"/>
      <c r="L293" s="147"/>
      <c r="M293" s="147"/>
      <c r="N293" s="373">
        <f>SUM(N294:Q300)</f>
        <v>0</v>
      </c>
      <c r="O293" s="374"/>
      <c r="P293" s="374"/>
      <c r="Q293" s="374"/>
      <c r="R293" s="140"/>
      <c r="T293" s="141"/>
      <c r="U293" s="138"/>
      <c r="V293" s="138"/>
      <c r="W293" s="142"/>
      <c r="X293" s="138"/>
      <c r="Y293" s="142"/>
      <c r="Z293" s="138"/>
      <c r="AA293" s="143"/>
      <c r="AR293" s="144"/>
      <c r="AT293" s="145"/>
      <c r="AU293" s="145"/>
      <c r="AY293" s="144"/>
      <c r="BK293" s="146"/>
    </row>
    <row r="294" spans="2:63" s="9" customFormat="1" ht="29.85" customHeight="1">
      <c r="B294" s="137"/>
      <c r="C294" s="202">
        <v>97</v>
      </c>
      <c r="D294" s="202" t="s">
        <v>120</v>
      </c>
      <c r="E294" s="203" t="s">
        <v>734</v>
      </c>
      <c r="F294" s="304" t="s">
        <v>741</v>
      </c>
      <c r="G294" s="304"/>
      <c r="H294" s="304"/>
      <c r="I294" s="304"/>
      <c r="J294" s="223" t="s">
        <v>121</v>
      </c>
      <c r="K294" s="205">
        <v>95</v>
      </c>
      <c r="L294" s="301"/>
      <c r="M294" s="301"/>
      <c r="N294" s="301">
        <f>ROUND(L294*K294,2)</f>
        <v>0</v>
      </c>
      <c r="O294" s="301"/>
      <c r="P294" s="301"/>
      <c r="Q294" s="301"/>
      <c r="R294" s="140"/>
      <c r="T294" s="141"/>
      <c r="U294" s="138"/>
      <c r="V294" s="138"/>
      <c r="W294" s="142"/>
      <c r="X294" s="138"/>
      <c r="Y294" s="142"/>
      <c r="Z294" s="138"/>
      <c r="AA294" s="143"/>
      <c r="AR294" s="144"/>
      <c r="AT294" s="145"/>
      <c r="AU294" s="145"/>
      <c r="AY294" s="144"/>
      <c r="BK294" s="146"/>
    </row>
    <row r="295" spans="2:63" s="9" customFormat="1" ht="42" customHeight="1">
      <c r="B295" s="137"/>
      <c r="C295" s="202">
        <v>98</v>
      </c>
      <c r="D295" s="202" t="s">
        <v>120</v>
      </c>
      <c r="E295" s="203" t="s">
        <v>735</v>
      </c>
      <c r="F295" s="304" t="s">
        <v>742</v>
      </c>
      <c r="G295" s="304"/>
      <c r="H295" s="304"/>
      <c r="I295" s="304"/>
      <c r="J295" s="223" t="s">
        <v>121</v>
      </c>
      <c r="K295" s="205">
        <v>95</v>
      </c>
      <c r="L295" s="301"/>
      <c r="M295" s="301"/>
      <c r="N295" s="301">
        <f>ROUND(L295*K295,2)</f>
        <v>0</v>
      </c>
      <c r="O295" s="301"/>
      <c r="P295" s="301"/>
      <c r="Q295" s="301"/>
      <c r="R295" s="140"/>
      <c r="T295" s="141"/>
      <c r="U295" s="138"/>
      <c r="V295" s="138"/>
      <c r="W295" s="142"/>
      <c r="X295" s="138"/>
      <c r="Y295" s="142"/>
      <c r="Z295" s="138"/>
      <c r="AA295" s="143"/>
      <c r="AR295" s="144"/>
      <c r="AT295" s="145"/>
      <c r="AU295" s="145"/>
      <c r="AY295" s="144"/>
      <c r="BK295" s="146"/>
    </row>
    <row r="296" spans="2:63" s="9" customFormat="1" ht="45" customHeight="1">
      <c r="B296" s="137"/>
      <c r="C296" s="202">
        <v>99</v>
      </c>
      <c r="D296" s="202" t="s">
        <v>120</v>
      </c>
      <c r="E296" s="203" t="s">
        <v>736</v>
      </c>
      <c r="F296" s="304" t="s">
        <v>743</v>
      </c>
      <c r="G296" s="304"/>
      <c r="H296" s="304"/>
      <c r="I296" s="304"/>
      <c r="J296" s="223" t="s">
        <v>121</v>
      </c>
      <c r="K296" s="205">
        <v>95</v>
      </c>
      <c r="L296" s="301"/>
      <c r="M296" s="301"/>
      <c r="N296" s="301">
        <f>ROUND(L296*K296,2)</f>
        <v>0</v>
      </c>
      <c r="O296" s="301"/>
      <c r="P296" s="301"/>
      <c r="Q296" s="301"/>
      <c r="R296" s="140"/>
      <c r="T296" s="141"/>
      <c r="U296" s="138"/>
      <c r="V296" s="138"/>
      <c r="W296" s="142"/>
      <c r="X296" s="138"/>
      <c r="Y296" s="142"/>
      <c r="Z296" s="138"/>
      <c r="AA296" s="143"/>
      <c r="AR296" s="144"/>
      <c r="AT296" s="145"/>
      <c r="AU296" s="145"/>
      <c r="AY296" s="144"/>
      <c r="BK296" s="146"/>
    </row>
    <row r="297" spans="2:63" s="9" customFormat="1" ht="29.85" customHeight="1">
      <c r="B297" s="137"/>
      <c r="C297" s="202">
        <v>100</v>
      </c>
      <c r="D297" s="202" t="s">
        <v>120</v>
      </c>
      <c r="E297" s="203" t="s">
        <v>737</v>
      </c>
      <c r="F297" s="304" t="s">
        <v>744</v>
      </c>
      <c r="G297" s="304"/>
      <c r="H297" s="304"/>
      <c r="I297" s="304"/>
      <c r="J297" s="223" t="s">
        <v>121</v>
      </c>
      <c r="K297" s="205">
        <v>95</v>
      </c>
      <c r="L297" s="301"/>
      <c r="M297" s="301"/>
      <c r="N297" s="301">
        <f>ROUND(L297*K297,2)</f>
        <v>0</v>
      </c>
      <c r="O297" s="301"/>
      <c r="P297" s="301"/>
      <c r="Q297" s="301"/>
      <c r="R297" s="140"/>
      <c r="T297" s="141"/>
      <c r="U297" s="138"/>
      <c r="V297" s="138"/>
      <c r="W297" s="142"/>
      <c r="X297" s="138"/>
      <c r="Y297" s="142"/>
      <c r="Z297" s="138"/>
      <c r="AA297" s="143"/>
      <c r="AR297" s="144"/>
      <c r="AT297" s="145"/>
      <c r="AU297" s="145"/>
      <c r="AY297" s="144"/>
      <c r="BK297" s="146"/>
    </row>
    <row r="298" spans="2:63" s="9" customFormat="1" ht="29.85" customHeight="1">
      <c r="B298" s="137"/>
      <c r="C298" s="202">
        <v>101</v>
      </c>
      <c r="D298" s="202" t="s">
        <v>120</v>
      </c>
      <c r="E298" s="203" t="s">
        <v>738</v>
      </c>
      <c r="F298" s="304" t="s">
        <v>745</v>
      </c>
      <c r="G298" s="304"/>
      <c r="H298" s="304"/>
      <c r="I298" s="304"/>
      <c r="J298" s="223" t="s">
        <v>126</v>
      </c>
      <c r="K298" s="205">
        <v>98</v>
      </c>
      <c r="L298" s="301"/>
      <c r="M298" s="301"/>
      <c r="N298" s="301">
        <f>ROUND(L298*K298,2)</f>
        <v>0</v>
      </c>
      <c r="O298" s="301"/>
      <c r="P298" s="301"/>
      <c r="Q298" s="301"/>
      <c r="R298" s="140"/>
      <c r="T298" s="141"/>
      <c r="U298" s="138"/>
      <c r="V298" s="138"/>
      <c r="W298" s="142"/>
      <c r="X298" s="138"/>
      <c r="Y298" s="142"/>
      <c r="Z298" s="138"/>
      <c r="AA298" s="143"/>
      <c r="AR298" s="144"/>
      <c r="AT298" s="145"/>
      <c r="AU298" s="145"/>
      <c r="AY298" s="144"/>
      <c r="BK298" s="146"/>
    </row>
    <row r="299" spans="2:63" s="9" customFormat="1" ht="29.85" customHeight="1">
      <c r="B299" s="137"/>
      <c r="C299" s="202">
        <v>102</v>
      </c>
      <c r="D299" s="202" t="s">
        <v>120</v>
      </c>
      <c r="E299" s="203" t="s">
        <v>739</v>
      </c>
      <c r="F299" s="304" t="s">
        <v>746</v>
      </c>
      <c r="G299" s="304"/>
      <c r="H299" s="304"/>
      <c r="I299" s="304"/>
      <c r="J299" s="223" t="s">
        <v>126</v>
      </c>
      <c r="K299" s="205">
        <v>102.9</v>
      </c>
      <c r="L299" s="301"/>
      <c r="M299" s="301"/>
      <c r="N299" s="301">
        <f>ROUND(L299*K299,2)</f>
        <v>0</v>
      </c>
      <c r="O299" s="301"/>
      <c r="P299" s="301"/>
      <c r="Q299" s="301"/>
      <c r="R299" s="140"/>
      <c r="T299" s="141"/>
      <c r="U299" s="138"/>
      <c r="V299" s="138"/>
      <c r="W299" s="142"/>
      <c r="X299" s="138"/>
      <c r="Y299" s="142"/>
      <c r="Z299" s="138"/>
      <c r="AA299" s="143"/>
      <c r="AR299" s="144"/>
      <c r="AT299" s="145"/>
      <c r="AU299" s="145"/>
      <c r="AY299" s="144"/>
      <c r="BK299" s="146"/>
    </row>
    <row r="300" spans="2:63" s="9" customFormat="1" ht="29.85" customHeight="1">
      <c r="B300" s="137"/>
      <c r="C300" s="202">
        <v>103</v>
      </c>
      <c r="D300" s="202" t="s">
        <v>120</v>
      </c>
      <c r="E300" s="203" t="s">
        <v>740</v>
      </c>
      <c r="F300" s="304" t="s">
        <v>747</v>
      </c>
      <c r="G300" s="304"/>
      <c r="H300" s="304"/>
      <c r="I300" s="304"/>
      <c r="J300" s="223" t="s">
        <v>121</v>
      </c>
      <c r="K300" s="205">
        <v>9.5</v>
      </c>
      <c r="L300" s="301"/>
      <c r="M300" s="301"/>
      <c r="N300" s="301">
        <f>ROUND(L300*K300,2)</f>
        <v>0</v>
      </c>
      <c r="O300" s="301"/>
      <c r="P300" s="301"/>
      <c r="Q300" s="301"/>
      <c r="R300" s="140"/>
      <c r="T300" s="141"/>
      <c r="U300" s="138"/>
      <c r="V300" s="138"/>
      <c r="W300" s="142"/>
      <c r="X300" s="138"/>
      <c r="Y300" s="142"/>
      <c r="Z300" s="138"/>
      <c r="AA300" s="143"/>
      <c r="AR300" s="144"/>
      <c r="AT300" s="145"/>
      <c r="AU300" s="145"/>
      <c r="AY300" s="144"/>
      <c r="BK300" s="146"/>
    </row>
    <row r="301" spans="2:65" s="1" customFormat="1" ht="25.5" customHeight="1">
      <c r="B301" s="119"/>
      <c r="C301" s="138"/>
      <c r="D301" s="147" t="s">
        <v>151</v>
      </c>
      <c r="E301" s="147"/>
      <c r="F301" s="147"/>
      <c r="G301" s="147"/>
      <c r="H301" s="147"/>
      <c r="I301" s="147"/>
      <c r="J301" s="147"/>
      <c r="K301" s="147"/>
      <c r="L301" s="147"/>
      <c r="M301" s="147"/>
      <c r="N301" s="373">
        <f>SUM(N302:Q303)</f>
        <v>0</v>
      </c>
      <c r="O301" s="374"/>
      <c r="P301" s="374"/>
      <c r="Q301" s="374"/>
      <c r="R301" s="122"/>
      <c r="T301" s="152" t="s">
        <v>5</v>
      </c>
      <c r="U301" s="40" t="s">
        <v>33</v>
      </c>
      <c r="V301" s="153">
        <v>0.038</v>
      </c>
      <c r="W301" s="153">
        <f>V301*K302</f>
        <v>4.9399999999999995</v>
      </c>
      <c r="X301" s="153">
        <v>0.0002</v>
      </c>
      <c r="Y301" s="153">
        <f>X301*K302</f>
        <v>0.026000000000000002</v>
      </c>
      <c r="Z301" s="153">
        <v>0</v>
      </c>
      <c r="AA301" s="154">
        <f>Z301*K302</f>
        <v>0</v>
      </c>
      <c r="AR301" s="18" t="s">
        <v>122</v>
      </c>
      <c r="AT301" s="18" t="s">
        <v>120</v>
      </c>
      <c r="AU301" s="18" t="s">
        <v>88</v>
      </c>
      <c r="AY301" s="18" t="s">
        <v>119</v>
      </c>
      <c r="BE301" s="155">
        <f>IF(U301="základní",N302,0)</f>
        <v>0</v>
      </c>
      <c r="BF301" s="155">
        <f>IF(U301="snížená",N302,0)</f>
        <v>0</v>
      </c>
      <c r="BG301" s="155">
        <f>IF(U301="zákl. přenesená",N302,0)</f>
        <v>0</v>
      </c>
      <c r="BH301" s="155">
        <f>IF(U301="sníž. přenesená",N302,0)</f>
        <v>0</v>
      </c>
      <c r="BI301" s="155">
        <f>IF(U301="nulová",N302,0)</f>
        <v>0</v>
      </c>
      <c r="BJ301" s="18" t="s">
        <v>74</v>
      </c>
      <c r="BK301" s="155">
        <f>ROUND(L302*K302,2)</f>
        <v>0</v>
      </c>
      <c r="BL301" s="18" t="s">
        <v>122</v>
      </c>
      <c r="BM301" s="18" t="s">
        <v>179</v>
      </c>
    </row>
    <row r="302" spans="2:65" s="1" customFormat="1" ht="30" customHeight="1">
      <c r="B302" s="119"/>
      <c r="C302" s="148">
        <v>104</v>
      </c>
      <c r="D302" s="148" t="s">
        <v>120</v>
      </c>
      <c r="E302" s="149" t="s">
        <v>177</v>
      </c>
      <c r="F302" s="304" t="s">
        <v>178</v>
      </c>
      <c r="G302" s="304"/>
      <c r="H302" s="304"/>
      <c r="I302" s="304"/>
      <c r="J302" s="150" t="s">
        <v>121</v>
      </c>
      <c r="K302" s="151">
        <v>130</v>
      </c>
      <c r="L302" s="301"/>
      <c r="M302" s="301"/>
      <c r="N302" s="301">
        <f>ROUND(L302*K302,2)</f>
        <v>0</v>
      </c>
      <c r="O302" s="301"/>
      <c r="P302" s="301"/>
      <c r="Q302" s="301"/>
      <c r="R302" s="122"/>
      <c r="T302" s="152" t="s">
        <v>5</v>
      </c>
      <c r="U302" s="162" t="s">
        <v>33</v>
      </c>
      <c r="V302" s="163">
        <v>0.05</v>
      </c>
      <c r="W302" s="163">
        <f>V302*K303</f>
        <v>6.5</v>
      </c>
      <c r="X302" s="163">
        <v>0.0004</v>
      </c>
      <c r="Y302" s="163">
        <f>X302*K303</f>
        <v>0.052000000000000005</v>
      </c>
      <c r="Z302" s="163">
        <v>0</v>
      </c>
      <c r="AA302" s="164">
        <f>Z302*K303</f>
        <v>0</v>
      </c>
      <c r="AR302" s="18" t="s">
        <v>122</v>
      </c>
      <c r="AT302" s="18" t="s">
        <v>120</v>
      </c>
      <c r="AU302" s="18" t="s">
        <v>88</v>
      </c>
      <c r="AY302" s="18" t="s">
        <v>119</v>
      </c>
      <c r="BE302" s="155">
        <f>IF(U302="základní",N303,0)</f>
        <v>0</v>
      </c>
      <c r="BF302" s="155">
        <f>IF(U302="snížená",N303,0)</f>
        <v>0</v>
      </c>
      <c r="BG302" s="155">
        <f>IF(U302="zákl. přenesená",N303,0)</f>
        <v>0</v>
      </c>
      <c r="BH302" s="155">
        <f>IF(U302="sníž. přenesená",N303,0)</f>
        <v>0</v>
      </c>
      <c r="BI302" s="155">
        <f>IF(U302="nulová",N303,0)</f>
        <v>0</v>
      </c>
      <c r="BJ302" s="18" t="s">
        <v>74</v>
      </c>
      <c r="BK302" s="155">
        <f>ROUND(L303*K303,2)</f>
        <v>0</v>
      </c>
      <c r="BL302" s="18" t="s">
        <v>122</v>
      </c>
      <c r="BM302" s="18" t="s">
        <v>182</v>
      </c>
    </row>
    <row r="303" spans="2:18" s="1" customFormat="1" ht="16.5" customHeight="1">
      <c r="B303" s="55"/>
      <c r="C303" s="148">
        <v>105</v>
      </c>
      <c r="D303" s="148" t="s">
        <v>120</v>
      </c>
      <c r="E303" s="149" t="s">
        <v>180</v>
      </c>
      <c r="F303" s="304" t="s">
        <v>181</v>
      </c>
      <c r="G303" s="304"/>
      <c r="H303" s="304"/>
      <c r="I303" s="304"/>
      <c r="J303" s="150" t="s">
        <v>121</v>
      </c>
      <c r="K303" s="151">
        <v>130</v>
      </c>
      <c r="L303" s="301"/>
      <c r="M303" s="301"/>
      <c r="N303" s="301">
        <f>ROUND(L303*K303,2)</f>
        <v>0</v>
      </c>
      <c r="O303" s="301"/>
      <c r="P303" s="301"/>
      <c r="Q303" s="301"/>
      <c r="R303" s="57"/>
    </row>
    <row r="304" spans="3:17" ht="13.5"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</row>
  </sheetData>
  <mergeCells count="497"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N289:Q289"/>
    <mergeCell ref="F290:I290"/>
    <mergeCell ref="L290:M290"/>
    <mergeCell ref="N290:Q290"/>
    <mergeCell ref="F291:I291"/>
    <mergeCell ref="L291:M291"/>
    <mergeCell ref="N291:Q291"/>
    <mergeCell ref="N293:Q293"/>
    <mergeCell ref="F294:I294"/>
    <mergeCell ref="L294:M294"/>
    <mergeCell ref="N294:Q294"/>
    <mergeCell ref="N255:Q255"/>
    <mergeCell ref="F256:I256"/>
    <mergeCell ref="L256:M256"/>
    <mergeCell ref="N256:Q256"/>
    <mergeCell ref="N257:Q257"/>
    <mergeCell ref="F258:I258"/>
    <mergeCell ref="L258:M258"/>
    <mergeCell ref="N258:Q258"/>
    <mergeCell ref="N271:Q271"/>
    <mergeCell ref="F246:I246"/>
    <mergeCell ref="L246:M246"/>
    <mergeCell ref="N246:Q246"/>
    <mergeCell ref="N247:Q247"/>
    <mergeCell ref="F248:I248"/>
    <mergeCell ref="L248:M248"/>
    <mergeCell ref="N248:Q248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01:I201"/>
    <mergeCell ref="L201:M201"/>
    <mergeCell ref="N201:Q201"/>
    <mergeCell ref="F200:I200"/>
    <mergeCell ref="L200:M200"/>
    <mergeCell ref="N200:Q200"/>
    <mergeCell ref="F199:I199"/>
    <mergeCell ref="L199:M199"/>
    <mergeCell ref="N199:Q199"/>
    <mergeCell ref="F204:I204"/>
    <mergeCell ref="L204:M204"/>
    <mergeCell ref="N204:Q204"/>
    <mergeCell ref="F203:I203"/>
    <mergeCell ref="L203:M203"/>
    <mergeCell ref="N203:Q203"/>
    <mergeCell ref="F202:I202"/>
    <mergeCell ref="L202:M202"/>
    <mergeCell ref="N202:Q202"/>
    <mergeCell ref="N185:Q185"/>
    <mergeCell ref="F186:I186"/>
    <mergeCell ref="L186:M186"/>
    <mergeCell ref="N186:Q186"/>
    <mergeCell ref="F187:I187"/>
    <mergeCell ref="L187:M187"/>
    <mergeCell ref="N187:Q187"/>
    <mergeCell ref="F193:I193"/>
    <mergeCell ref="L193:M193"/>
    <mergeCell ref="N193:Q193"/>
    <mergeCell ref="F192:I192"/>
    <mergeCell ref="L192:M192"/>
    <mergeCell ref="N192:Q192"/>
    <mergeCell ref="F191:I191"/>
    <mergeCell ref="L191:M191"/>
    <mergeCell ref="N191:Q191"/>
    <mergeCell ref="F190:I190"/>
    <mergeCell ref="L190:M190"/>
    <mergeCell ref="N190:Q190"/>
    <mergeCell ref="F189:I189"/>
    <mergeCell ref="L189:M189"/>
    <mergeCell ref="N189:Q189"/>
    <mergeCell ref="F175:I175"/>
    <mergeCell ref="L175:M175"/>
    <mergeCell ref="N175:Q175"/>
    <mergeCell ref="N182:Q182"/>
    <mergeCell ref="F184:I184"/>
    <mergeCell ref="L184:M184"/>
    <mergeCell ref="N184:Q184"/>
    <mergeCell ref="F183:I183"/>
    <mergeCell ref="L183:M183"/>
    <mergeCell ref="N183:Q183"/>
    <mergeCell ref="F279:I279"/>
    <mergeCell ref="L279:M279"/>
    <mergeCell ref="F270:I270"/>
    <mergeCell ref="F276:I276"/>
    <mergeCell ref="L276:M276"/>
    <mergeCell ref="N276:Q276"/>
    <mergeCell ref="F277:I277"/>
    <mergeCell ref="F278:I278"/>
    <mergeCell ref="L278:M278"/>
    <mergeCell ref="N278:Q278"/>
    <mergeCell ref="F272:I272"/>
    <mergeCell ref="L272:M272"/>
    <mergeCell ref="N272:Q272"/>
    <mergeCell ref="N273:Q273"/>
    <mergeCell ref="F274:I274"/>
    <mergeCell ref="L274:M274"/>
    <mergeCell ref="N274:Q274"/>
    <mergeCell ref="F269:I269"/>
    <mergeCell ref="L269:M269"/>
    <mergeCell ref="N269:Q269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F267:I267"/>
    <mergeCell ref="L267:M267"/>
    <mergeCell ref="N267:Q267"/>
    <mergeCell ref="F268:I268"/>
    <mergeCell ref="L268:M268"/>
    <mergeCell ref="N268:Q268"/>
    <mergeCell ref="L181:M181"/>
    <mergeCell ref="N181:Q181"/>
    <mergeCell ref="N259:Q259"/>
    <mergeCell ref="F181:I181"/>
    <mergeCell ref="H1:K1"/>
    <mergeCell ref="F220:I220"/>
    <mergeCell ref="F164:I164"/>
    <mergeCell ref="M115:P115"/>
    <mergeCell ref="M117:Q117"/>
    <mergeCell ref="M118:Q118"/>
    <mergeCell ref="F120:I120"/>
    <mergeCell ref="N121:Q121"/>
    <mergeCell ref="N122:Q122"/>
    <mergeCell ref="N123:Q123"/>
    <mergeCell ref="N198:Q198"/>
    <mergeCell ref="L220:M220"/>
    <mergeCell ref="N220:Q220"/>
    <mergeCell ref="F179:I179"/>
    <mergeCell ref="L179:M179"/>
    <mergeCell ref="N179:Q179"/>
    <mergeCell ref="F178:I178"/>
    <mergeCell ref="F254:I254"/>
    <mergeCell ref="L254:M254"/>
    <mergeCell ref="N254:Q254"/>
    <mergeCell ref="F251:I251"/>
    <mergeCell ref="L251:M251"/>
    <mergeCell ref="N233:Q233"/>
    <mergeCell ref="F240:I240"/>
    <mergeCell ref="F253:I253"/>
    <mergeCell ref="L253:M253"/>
    <mergeCell ref="N253:Q253"/>
    <mergeCell ref="N249:Q249"/>
    <mergeCell ref="F234:I234"/>
    <mergeCell ref="N236:Q236"/>
    <mergeCell ref="L252:M252"/>
    <mergeCell ref="N250:Q250"/>
    <mergeCell ref="N252:Q252"/>
    <mergeCell ref="N251:Q251"/>
    <mergeCell ref="F252:I252"/>
    <mergeCell ref="F239:I239"/>
    <mergeCell ref="L239:M239"/>
    <mergeCell ref="N239:Q239"/>
    <mergeCell ref="F241:I241"/>
    <mergeCell ref="L241:M241"/>
    <mergeCell ref="N241:Q241"/>
    <mergeCell ref="F235:I235"/>
    <mergeCell ref="L235:M235"/>
    <mergeCell ref="N235:Q235"/>
    <mergeCell ref="F303:I303"/>
    <mergeCell ref="L303:M303"/>
    <mergeCell ref="N303:Q303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N301:Q301"/>
    <mergeCell ref="N279:Q279"/>
    <mergeCell ref="F280:I280"/>
    <mergeCell ref="F281:I281"/>
    <mergeCell ref="L281:M281"/>
    <mergeCell ref="N281:Q281"/>
    <mergeCell ref="F282:I282"/>
    <mergeCell ref="L282:M282"/>
    <mergeCell ref="N282:Q282"/>
    <mergeCell ref="L270:M270"/>
    <mergeCell ref="N270:Q270"/>
    <mergeCell ref="N275:Q275"/>
    <mergeCell ref="F302:I302"/>
    <mergeCell ref="L302:M302"/>
    <mergeCell ref="N302:Q302"/>
    <mergeCell ref="F283:I283"/>
    <mergeCell ref="L283:M283"/>
    <mergeCell ref="N283:Q283"/>
    <mergeCell ref="F292:I292"/>
    <mergeCell ref="L292:M292"/>
    <mergeCell ref="N292:Q292"/>
    <mergeCell ref="F284:I284"/>
    <mergeCell ref="L284:M284"/>
    <mergeCell ref="N284:Q284"/>
    <mergeCell ref="F285:I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L230:M230"/>
    <mergeCell ref="N230:Q230"/>
    <mergeCell ref="F227:I227"/>
    <mergeCell ref="L227:M227"/>
    <mergeCell ref="N227:Q227"/>
    <mergeCell ref="F233:I233"/>
    <mergeCell ref="L233:M233"/>
    <mergeCell ref="F238:I238"/>
    <mergeCell ref="L238:M238"/>
    <mergeCell ref="N238:Q238"/>
    <mergeCell ref="F229:I229"/>
    <mergeCell ref="L234:M234"/>
    <mergeCell ref="N234:Q234"/>
    <mergeCell ref="L120:M120"/>
    <mergeCell ref="N120:Q120"/>
    <mergeCell ref="N94:Q94"/>
    <mergeCell ref="N95:Q95"/>
    <mergeCell ref="N96:Q96"/>
    <mergeCell ref="N97:Q97"/>
    <mergeCell ref="N98:Q98"/>
    <mergeCell ref="N100:Q100"/>
    <mergeCell ref="F112:P112"/>
    <mergeCell ref="F113:P113"/>
    <mergeCell ref="N102:Q102"/>
    <mergeCell ref="L104:Q104"/>
    <mergeCell ref="C110:Q110"/>
    <mergeCell ref="D101:H101"/>
    <mergeCell ref="N101:Q101"/>
    <mergeCell ref="N91:Q91"/>
    <mergeCell ref="N92:Q92"/>
    <mergeCell ref="N93:Q93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H35:J35"/>
    <mergeCell ref="M35:P35"/>
    <mergeCell ref="H36:J36"/>
    <mergeCell ref="M36:P36"/>
    <mergeCell ref="L38:P38"/>
    <mergeCell ref="C76:Q76"/>
    <mergeCell ref="F78:P78"/>
    <mergeCell ref="F219:I219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F196:I196"/>
    <mergeCell ref="L196:M196"/>
    <mergeCell ref="N196:Q196"/>
    <mergeCell ref="F124:I124"/>
    <mergeCell ref="L124:M124"/>
    <mergeCell ref="N124:Q124"/>
    <mergeCell ref="F125:I125"/>
    <mergeCell ref="F126:I126"/>
    <mergeCell ref="L126:M126"/>
    <mergeCell ref="N126:Q126"/>
    <mergeCell ref="F127:I127"/>
    <mergeCell ref="F128:I128"/>
    <mergeCell ref="L128:M128"/>
    <mergeCell ref="N128:Q128"/>
    <mergeCell ref="F129:I129"/>
    <mergeCell ref="L129:M129"/>
    <mergeCell ref="N129:Q129"/>
    <mergeCell ref="F197:I197"/>
    <mergeCell ref="F194:I194"/>
    <mergeCell ref="L194:M194"/>
    <mergeCell ref="N194:Q194"/>
    <mergeCell ref="F195:I195"/>
    <mergeCell ref="N164:Q164"/>
    <mergeCell ref="L164:M164"/>
    <mergeCell ref="L197:M197"/>
    <mergeCell ref="N197:Q197"/>
    <mergeCell ref="N188:Q188"/>
    <mergeCell ref="L178:M178"/>
    <mergeCell ref="N178:Q178"/>
    <mergeCell ref="F173:I173"/>
    <mergeCell ref="L173:M173"/>
    <mergeCell ref="N173:Q173"/>
    <mergeCell ref="F176:I176"/>
    <mergeCell ref="L176:M176"/>
    <mergeCell ref="N176:Q176"/>
    <mergeCell ref="F177:I177"/>
    <mergeCell ref="L177:M177"/>
    <mergeCell ref="N177:Q177"/>
    <mergeCell ref="F172:I172"/>
    <mergeCell ref="L172:M172"/>
    <mergeCell ref="N172:Q172"/>
    <mergeCell ref="F130:I130"/>
    <mergeCell ref="L130:M130"/>
    <mergeCell ref="N130:Q130"/>
    <mergeCell ref="F131:I131"/>
    <mergeCell ref="F132:I132"/>
    <mergeCell ref="L132:M132"/>
    <mergeCell ref="N132:Q132"/>
    <mergeCell ref="F133:I133"/>
    <mergeCell ref="L133:M133"/>
    <mergeCell ref="N133:Q133"/>
    <mergeCell ref="F135:I135"/>
    <mergeCell ref="F136:I136"/>
    <mergeCell ref="L136:M136"/>
    <mergeCell ref="N136:Q136"/>
    <mergeCell ref="F137:I137"/>
    <mergeCell ref="F138:I138"/>
    <mergeCell ref="F140:I140"/>
    <mergeCell ref="F134:I134"/>
    <mergeCell ref="F139:I139"/>
    <mergeCell ref="L139:M139"/>
    <mergeCell ref="N139:Q139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51:I151"/>
    <mergeCell ref="F152:I152"/>
    <mergeCell ref="L152:M152"/>
    <mergeCell ref="N152:Q152"/>
    <mergeCell ref="F153:I153"/>
    <mergeCell ref="F154:I154"/>
    <mergeCell ref="L154:M154"/>
    <mergeCell ref="N154:Q154"/>
    <mergeCell ref="F146:I146"/>
    <mergeCell ref="F147:I147"/>
    <mergeCell ref="L147:M147"/>
    <mergeCell ref="N147:Q147"/>
    <mergeCell ref="F148:I148"/>
    <mergeCell ref="F149:I149"/>
    <mergeCell ref="F150:I150"/>
    <mergeCell ref="L150:M150"/>
    <mergeCell ref="N150:Q150"/>
    <mergeCell ref="F155:I155"/>
    <mergeCell ref="F168:I168"/>
    <mergeCell ref="L168:M168"/>
    <mergeCell ref="N168:Q168"/>
    <mergeCell ref="F169:I169"/>
    <mergeCell ref="F170:I170"/>
    <mergeCell ref="L170:M170"/>
    <mergeCell ref="N170:Q170"/>
    <mergeCell ref="F171:I171"/>
    <mergeCell ref="L163:M163"/>
    <mergeCell ref="N163:Q163"/>
    <mergeCell ref="F165:I165"/>
    <mergeCell ref="F167:I167"/>
    <mergeCell ref="L167:M167"/>
    <mergeCell ref="N167:Q167"/>
    <mergeCell ref="F166:I166"/>
    <mergeCell ref="L166:M166"/>
    <mergeCell ref="N166:Q166"/>
    <mergeCell ref="F174:I174"/>
    <mergeCell ref="F156:I156"/>
    <mergeCell ref="L156:M156"/>
    <mergeCell ref="N156:Q156"/>
    <mergeCell ref="F157:I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F207:I207"/>
    <mergeCell ref="L207:M207"/>
    <mergeCell ref="N207:Q207"/>
    <mergeCell ref="F209:I209"/>
    <mergeCell ref="L209:M209"/>
    <mergeCell ref="N209:Q209"/>
    <mergeCell ref="F205:I205"/>
    <mergeCell ref="L205:M205"/>
    <mergeCell ref="N205:Q205"/>
    <mergeCell ref="F206:I206"/>
    <mergeCell ref="L206:M206"/>
    <mergeCell ref="N206:Q206"/>
    <mergeCell ref="F210:I210"/>
    <mergeCell ref="L210:M210"/>
    <mergeCell ref="N210:Q210"/>
    <mergeCell ref="F211:I211"/>
    <mergeCell ref="F208:I208"/>
    <mergeCell ref="F212:I212"/>
    <mergeCell ref="L212:M212"/>
    <mergeCell ref="N212:Q212"/>
    <mergeCell ref="F213:I213"/>
    <mergeCell ref="L213:M213"/>
    <mergeCell ref="N213:Q213"/>
    <mergeCell ref="N224:Q224"/>
    <mergeCell ref="F225:I225"/>
    <mergeCell ref="F214:I214"/>
    <mergeCell ref="F215:I215"/>
    <mergeCell ref="L215:M215"/>
    <mergeCell ref="N215:Q215"/>
    <mergeCell ref="F216:I216"/>
    <mergeCell ref="F217:I217"/>
    <mergeCell ref="L217:M217"/>
    <mergeCell ref="N217:Q217"/>
    <mergeCell ref="F218:I218"/>
    <mergeCell ref="F180:I180"/>
    <mergeCell ref="L180:M180"/>
    <mergeCell ref="N180:Q180"/>
    <mergeCell ref="F226:I226"/>
    <mergeCell ref="L226:M226"/>
    <mergeCell ref="N226:Q226"/>
    <mergeCell ref="F237:I237"/>
    <mergeCell ref="L237:M237"/>
    <mergeCell ref="N237:Q237"/>
    <mergeCell ref="F230:I230"/>
    <mergeCell ref="F231:I231"/>
    <mergeCell ref="F232:I232"/>
    <mergeCell ref="L232:M232"/>
    <mergeCell ref="N232:Q232"/>
    <mergeCell ref="F228:I228"/>
    <mergeCell ref="L228:M228"/>
    <mergeCell ref="N228:Q228"/>
    <mergeCell ref="F221:I221"/>
    <mergeCell ref="F222:I222"/>
    <mergeCell ref="L222:M222"/>
    <mergeCell ref="N222:Q222"/>
    <mergeCell ref="F223:I223"/>
    <mergeCell ref="F224:I224"/>
    <mergeCell ref="L224:M224"/>
  </mergeCell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Borovičková</dc:creator>
  <cp:keywords/>
  <dc:description/>
  <cp:lastModifiedBy>PC</cp:lastModifiedBy>
  <cp:lastPrinted>2020-10-07T12:57:28Z</cp:lastPrinted>
  <dcterms:created xsi:type="dcterms:W3CDTF">2018-01-05T07:22:27Z</dcterms:created>
  <dcterms:modified xsi:type="dcterms:W3CDTF">2024-03-13T14:49:05Z</dcterms:modified>
  <cp:category/>
  <cp:version/>
  <cp:contentType/>
  <cp:contentStatus/>
</cp:coreProperties>
</file>