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<sst xmlns="http://schemas.openxmlformats.org/spreadsheetml/2006/main" count="856" uniqueCount="295">
  <si>
    <t>Vyřízení dopravního značení vč. záboru, osazení DDZ</t>
  </si>
  <si>
    <t>Doba výstavby:</t>
  </si>
  <si>
    <t>Hloubené vykopávky</t>
  </si>
  <si>
    <t>113204111R00</t>
  </si>
  <si>
    <t>Projektant</t>
  </si>
  <si>
    <t>Vytrhání obrubníků zahradních</t>
  </si>
  <si>
    <t>Základ 15%</t>
  </si>
  <si>
    <t>Poplatek za uložení suti - beton, skupina odpadu 170101</t>
  </si>
  <si>
    <t>91</t>
  </si>
  <si>
    <t>87</t>
  </si>
  <si>
    <t>Základ 21%</t>
  </si>
  <si>
    <t>20</t>
  </si>
  <si>
    <t>03VRN</t>
  </si>
  <si>
    <t>Dodávka</t>
  </si>
  <si>
    <t>NUS celkem z obj.</t>
  </si>
  <si>
    <t>3_</t>
  </si>
  <si>
    <t>199000005R00</t>
  </si>
  <si>
    <t>Příplatek za ztížení vykopávky v blízkosti vedení</t>
  </si>
  <si>
    <t>87_</t>
  </si>
  <si>
    <t>460110001R00</t>
  </si>
  <si>
    <t>Název stavby:</t>
  </si>
  <si>
    <t>Ostatní materiál</t>
  </si>
  <si>
    <t>29</t>
  </si>
  <si>
    <t>Potrubí z trub plastických, skleněných a čedičových</t>
  </si>
  <si>
    <t>979071122R00</t>
  </si>
  <si>
    <t>Č</t>
  </si>
  <si>
    <t>Nakládání výkopku z hor. 1 ÷ 4 v množství do 100 m3</t>
  </si>
  <si>
    <t>Osazení stojat. obrub.bet. s opěrou,lože z C 12/15</t>
  </si>
  <si>
    <t>28611151.A</t>
  </si>
  <si>
    <t>Lokalita:</t>
  </si>
  <si>
    <t>Sonda pro vyhledání kabelů ČEZ, CETIN, RWE - zához</t>
  </si>
  <si>
    <t>16</t>
  </si>
  <si>
    <t>PSV</t>
  </si>
  <si>
    <t>132201110R00</t>
  </si>
  <si>
    <t>24</t>
  </si>
  <si>
    <t>460300006R00</t>
  </si>
  <si>
    <t>Bez pevné podl.</t>
  </si>
  <si>
    <t>Celkem</t>
  </si>
  <si>
    <t>Zařízení staveniště</t>
  </si>
  <si>
    <t>11_</t>
  </si>
  <si>
    <t>871313121R00</t>
  </si>
  <si>
    <t>Kamenivo drcené frakce  0/32 A</t>
  </si>
  <si>
    <t>979087212R00</t>
  </si>
  <si>
    <t>1_</t>
  </si>
  <si>
    <t>4</t>
  </si>
  <si>
    <t>97</t>
  </si>
  <si>
    <t>Základní rozpočtové náklady</t>
  </si>
  <si>
    <t>979054441R00</t>
  </si>
  <si>
    <t>Stoky</t>
  </si>
  <si>
    <t>26</t>
  </si>
  <si>
    <t>Konstrukce ze zemin</t>
  </si>
  <si>
    <t>Celkem bez DPH</t>
  </si>
  <si>
    <t>001VD</t>
  </si>
  <si>
    <t>Hmotnost (t)</t>
  </si>
  <si>
    <t>6</t>
  </si>
  <si>
    <t>Rozpočtové náklady v Kč</t>
  </si>
  <si>
    <t>Ruční výkop v hornině 3</t>
  </si>
  <si>
    <t>B</t>
  </si>
  <si>
    <t>Náklady na umístění stavby (NUS)</t>
  </si>
  <si>
    <t>42</t>
  </si>
  <si>
    <t>034002VRN</t>
  </si>
  <si>
    <t>Montáž</t>
  </si>
  <si>
    <t>00298441/CZ00298441</t>
  </si>
  <si>
    <t>Datum, razítko a podpis</t>
  </si>
  <si>
    <t>ZRN celkem</t>
  </si>
  <si>
    <t>Zásyp ruční se zhutněním</t>
  </si>
  <si>
    <t>17_</t>
  </si>
  <si>
    <t>979990103R00</t>
  </si>
  <si>
    <t>Z99999_</t>
  </si>
  <si>
    <t>33</t>
  </si>
  <si>
    <t>DPH 15%</t>
  </si>
  <si>
    <t>03VRN_</t>
  </si>
  <si>
    <t>25</t>
  </si>
  <si>
    <t>114211101R00</t>
  </si>
  <si>
    <t>kus</t>
  </si>
  <si>
    <t>Odkopávky a prokopávky</t>
  </si>
  <si>
    <t>Dodávky</t>
  </si>
  <si>
    <t>soustava</t>
  </si>
  <si>
    <t>Ostatní mat.</t>
  </si>
  <si>
    <t>Cenová</t>
  </si>
  <si>
    <t>Hloubení rýh š.do 60 cm v hor.3 do 50 m3, STROJNĚ</t>
  </si>
  <si>
    <t>HSV prac</t>
  </si>
  <si>
    <t> _</t>
  </si>
  <si>
    <t>13</t>
  </si>
  <si>
    <t>Osazení záhon.obrubníků do lože z C 12/15 s opěrou</t>
  </si>
  <si>
    <t>"M"</t>
  </si>
  <si>
    <t>H27_</t>
  </si>
  <si>
    <t>97_</t>
  </si>
  <si>
    <t>Krycí list rozpočtu</t>
  </si>
  <si>
    <t>Cena/MJ</t>
  </si>
  <si>
    <t>Konec výstavby:</t>
  </si>
  <si>
    <t>916561111R00</t>
  </si>
  <si>
    <t>Zásyp jam, rýh a šachet vykopanou zeminou - strojně</t>
  </si>
  <si>
    <t>070001VRN</t>
  </si>
  <si>
    <t>Kód</t>
  </si>
  <si>
    <t>S</t>
  </si>
  <si>
    <t>Jednot.</t>
  </si>
  <si>
    <t>43</t>
  </si>
  <si>
    <t>Očištění vybour. dlaždic s výplní kamen. těženým</t>
  </si>
  <si>
    <t>120001101R00</t>
  </si>
  <si>
    <t>979024441R00</t>
  </si>
  <si>
    <t>Hloubení pro podzemní stěny, ražení a hloubení důlní</t>
  </si>
  <si>
    <t>soubor</t>
  </si>
  <si>
    <t>MJ</t>
  </si>
  <si>
    <t>45</t>
  </si>
  <si>
    <t>40</t>
  </si>
  <si>
    <t>Rozebrání dlažeb z drobných kostek v živici</t>
  </si>
  <si>
    <t>9_</t>
  </si>
  <si>
    <t>Doplňující konstrukce a práce na pozemních komunikacích a zpevněných plochách</t>
  </si>
  <si>
    <t>Doplňkové náklady</t>
  </si>
  <si>
    <t>PSV prac</t>
  </si>
  <si>
    <t>HSV</t>
  </si>
  <si>
    <t>9</t>
  </si>
  <si>
    <t>Osazení obruby z kostek drobných, s boční opěrou - dvojřádek</t>
  </si>
  <si>
    <t>15</t>
  </si>
  <si>
    <t>596215021R00</t>
  </si>
  <si>
    <t>ISWORK</t>
  </si>
  <si>
    <t>Celkem včetně DPH</t>
  </si>
  <si>
    <t>Základ 0%</t>
  </si>
  <si>
    <t>S_</t>
  </si>
  <si>
    <t>Rozebrání dlažeb ze zámkové dlažby v kamenivu</t>
  </si>
  <si>
    <t>Přesuny sutí</t>
  </si>
  <si>
    <t>Mont prac</t>
  </si>
  <si>
    <t>44</t>
  </si>
  <si>
    <t>Příplatek k odvozu za každý další 1 km</t>
  </si>
  <si>
    <t>23</t>
  </si>
  <si>
    <t>184807112R00</t>
  </si>
  <si>
    <t>59</t>
  </si>
  <si>
    <t>t</t>
  </si>
  <si>
    <t> </t>
  </si>
  <si>
    <t>99</t>
  </si>
  <si>
    <t>039002VRN</t>
  </si>
  <si>
    <t>JKSO:</t>
  </si>
  <si>
    <t>18_</t>
  </si>
  <si>
    <t>Úprava pláně v zářezech se zhutněním - ručně</t>
  </si>
  <si>
    <t>Oprava propadlé dešťové kanalizace</t>
  </si>
  <si>
    <t>Trubka kanalizační KGEM SN 4 PVC 160x4,0x1000 mm</t>
  </si>
  <si>
    <t>Hutnění zeminy po vrstvách 20 cm</t>
  </si>
  <si>
    <t>174101102R00</t>
  </si>
  <si>
    <t>12_</t>
  </si>
  <si>
    <t>DN celkem</t>
  </si>
  <si>
    <t>GROUPCODE</t>
  </si>
  <si>
    <t>0</t>
  </si>
  <si>
    <t>Příplatek za ztížení vykopávky v blízkosti kořenů</t>
  </si>
  <si>
    <t>Provozní vlivy</t>
  </si>
  <si>
    <t>5</t>
  </si>
  <si>
    <t>Odstranění zařízení staveniště</t>
  </si>
  <si>
    <t>Sonda pro ověření hloubky kořenů - výkop ručně</t>
  </si>
  <si>
    <t>564851111R00</t>
  </si>
  <si>
    <t>Vedení trubní dálková a přípojná</t>
  </si>
  <si>
    <t>Stavební rozpočet</t>
  </si>
  <si>
    <t>Druh stavby:</t>
  </si>
  <si>
    <t>Přípravné a přidružené práce</t>
  </si>
  <si>
    <t>Zpracováno dne:</t>
  </si>
  <si>
    <t>003VD</t>
  </si>
  <si>
    <t>H27</t>
  </si>
  <si>
    <t>10</t>
  </si>
  <si>
    <t>36</t>
  </si>
  <si>
    <t>M46</t>
  </si>
  <si>
    <t>14</t>
  </si>
  <si>
    <t>VORN - Vedlejší a ostatní rozpočtové náklady</t>
  </si>
  <si>
    <t>31</t>
  </si>
  <si>
    <t>Ochrana stromu bedněním - zřízení</t>
  </si>
  <si>
    <t>181050010RA0</t>
  </si>
  <si>
    <t>Množství</t>
  </si>
  <si>
    <t>5_</t>
  </si>
  <si>
    <t>38</t>
  </si>
  <si>
    <t>Typ skupiny</t>
  </si>
  <si>
    <t>Zemní práce při montážích</t>
  </si>
  <si>
    <t>56</t>
  </si>
  <si>
    <t>19</t>
  </si>
  <si>
    <t>C</t>
  </si>
  <si>
    <t>Náklady (Kč)</t>
  </si>
  <si>
    <t>39</t>
  </si>
  <si>
    <t>30</t>
  </si>
  <si>
    <t>IČO/DIČ:</t>
  </si>
  <si>
    <t>Ostatní</t>
  </si>
  <si>
    <t>979081121R00</t>
  </si>
  <si>
    <t>Kladení zámkové dlažby tl. 6 cm do drtě tl. 4 cm</t>
  </si>
  <si>
    <t>030001VRN</t>
  </si>
  <si>
    <t>Zpracoval:</t>
  </si>
  <si>
    <t>184807111R00</t>
  </si>
  <si>
    <t>Podkladní vrstvy komunikací, letišť a ploch</t>
  </si>
  <si>
    <t>Soubor</t>
  </si>
  <si>
    <t>Přesun hmot, trubní vedení plastová, otevř. výkop</t>
  </si>
  <si>
    <t>Zhotovitel</t>
  </si>
  <si>
    <t>RTS I / 2023</t>
  </si>
  <si>
    <t>A. Dvořáka 707, Studénka</t>
  </si>
  <si>
    <t>2</t>
  </si>
  <si>
    <t>Projektant:</t>
  </si>
  <si>
    <t>ORN celkem</t>
  </si>
  <si>
    <t>002VD</t>
  </si>
  <si>
    <t/>
  </si>
  <si>
    <t>17</t>
  </si>
  <si>
    <t>21</t>
  </si>
  <si>
    <t>916261111R00</t>
  </si>
  <si>
    <t>Poplatek za skládku zeminy 1- 4, č. dle katal. odpadů 17 05 04</t>
  </si>
  <si>
    <t>113202111R00</t>
  </si>
  <si>
    <t>979081111R00</t>
  </si>
  <si>
    <t>Práce přesčas</t>
  </si>
  <si>
    <t>460110101R00</t>
  </si>
  <si>
    <t>113106222R00</t>
  </si>
  <si>
    <t>Nakládání suti na dopravní prostředky - komunikace</t>
  </si>
  <si>
    <t>07VRN</t>
  </si>
  <si>
    <t>12</t>
  </si>
  <si>
    <t>Kulturní památka</t>
  </si>
  <si>
    <t>Terénní úpravy vč. osetí travním semenem</t>
  </si>
  <si>
    <t>Odvoz suti a vybour. hmot na skládku do 1 km</t>
  </si>
  <si>
    <t>Objekt</t>
  </si>
  <si>
    <t>DPH 21%</t>
  </si>
  <si>
    <t>Sonda pro vyhledání kabelů ČEZ, CETIN, RWE - výkop</t>
  </si>
  <si>
    <t>Vyčištění UV vč. likvidace - ručně</t>
  </si>
  <si>
    <t>Zabezpečení staveniště</t>
  </si>
  <si>
    <t>Očištění vybour.kostek drobných s výplní MC/živicí</t>
  </si>
  <si>
    <t>_</t>
  </si>
  <si>
    <t>ORN celkem z obj.</t>
  </si>
  <si>
    <t>583417003</t>
  </si>
  <si>
    <t>139600012RA0</t>
  </si>
  <si>
    <t>19_</t>
  </si>
  <si>
    <t>Přesuny</t>
  </si>
  <si>
    <t>MAT</t>
  </si>
  <si>
    <t>8</t>
  </si>
  <si>
    <t>Celkem:</t>
  </si>
  <si>
    <t>Mimostav. doprava</t>
  </si>
  <si>
    <t>18</t>
  </si>
  <si>
    <t>DN celkem z obj.</t>
  </si>
  <si>
    <t>46</t>
  </si>
  <si>
    <t>m</t>
  </si>
  <si>
    <t>Přemístění výkopku</t>
  </si>
  <si>
    <t>11</t>
  </si>
  <si>
    <t>32</t>
  </si>
  <si>
    <t>167101101R00</t>
  </si>
  <si>
    <t>Objednatel:</t>
  </si>
  <si>
    <t>8_</t>
  </si>
  <si>
    <t>PSV mat</t>
  </si>
  <si>
    <t>Podklad ze štěrkodrti po zhutnění tloušťky 15 cm - chodník</t>
  </si>
  <si>
    <t>Ochrana stromu bedněním - odstranění</t>
  </si>
  <si>
    <t>3</t>
  </si>
  <si>
    <t>Odstranění stávající kanalizace, ve výkopu</t>
  </si>
  <si>
    <t>998276101R00</t>
  </si>
  <si>
    <t>Zhotovitel:</t>
  </si>
  <si>
    <t>M46_</t>
  </si>
  <si>
    <t>35_</t>
  </si>
  <si>
    <t>35</t>
  </si>
  <si>
    <t>Začátek výstavby:</t>
  </si>
  <si>
    <t>A</t>
  </si>
  <si>
    <t>Mont mat</t>
  </si>
  <si>
    <t>13_</t>
  </si>
  <si>
    <t>917862111R00</t>
  </si>
  <si>
    <t>Z_</t>
  </si>
  <si>
    <t xml:space="preserve"> </t>
  </si>
  <si>
    <t>16_</t>
  </si>
  <si>
    <t>Vytrhání obrub obrubníků silničních</t>
  </si>
  <si>
    <t>Sonda pro ověření hloubky kořenů - zához ručně</t>
  </si>
  <si>
    <t>Kryty pozemních komunikací, letišť a ploch dlážděných (předlažby)</t>
  </si>
  <si>
    <t>Objednatel</t>
  </si>
  <si>
    <t>(Kč)</t>
  </si>
  <si>
    <t>072002VRN</t>
  </si>
  <si>
    <t>22</t>
  </si>
  <si>
    <t>Územní vlivy</t>
  </si>
  <si>
    <t>m3</t>
  </si>
  <si>
    <t>Montáž trub kanaliz. z plastu, hrdlových, DN 150</t>
  </si>
  <si>
    <t>Datum:</t>
  </si>
  <si>
    <t>91_</t>
  </si>
  <si>
    <t>07VRN_</t>
  </si>
  <si>
    <t>27</t>
  </si>
  <si>
    <t>37</t>
  </si>
  <si>
    <t>m2</t>
  </si>
  <si>
    <t>41</t>
  </si>
  <si>
    <t>59_</t>
  </si>
  <si>
    <t>Přesun hmot a sutí</t>
  </si>
  <si>
    <t>NUS z rozpočtu</t>
  </si>
  <si>
    <t>1</t>
  </si>
  <si>
    <t>Ochrana obnažených kořenů</t>
  </si>
  <si>
    <t>7</t>
  </si>
  <si>
    <t>Rozměry</t>
  </si>
  <si>
    <t>Položek:</t>
  </si>
  <si>
    <t>NUS celkem</t>
  </si>
  <si>
    <t>WORK</t>
  </si>
  <si>
    <t>Povrchové úpravy terénu</t>
  </si>
  <si>
    <t>47</t>
  </si>
  <si>
    <t>HSV mat</t>
  </si>
  <si>
    <t>56_</t>
  </si>
  <si>
    <t>113106231R00</t>
  </si>
  <si>
    <t>Očištění vybour. obrubníků všech loží a výplní</t>
  </si>
  <si>
    <t>174100010RA0</t>
  </si>
  <si>
    <t>Zkrácený popis</t>
  </si>
  <si>
    <t>28</t>
  </si>
  <si>
    <t>CELK</t>
  </si>
  <si>
    <t>Napojení potrubí do UV a RŠ vč. armatur</t>
  </si>
  <si>
    <t>181101111R00</t>
  </si>
  <si>
    <t>Prorážení otvorů a ostatní bourací práce</t>
  </si>
  <si>
    <t>34</t>
  </si>
  <si>
    <t>Ruční výkop v hornině 3 - odkop okolo UV a RŠ</t>
  </si>
  <si>
    <r>
      <t xml:space="preserve">Město Studénka                                                       </t>
    </r>
    <r>
      <rPr>
        <b/>
        <sz val="10"/>
        <color indexed="8"/>
        <rFont val="Arial"/>
        <family val="2"/>
      </rPr>
      <t>Příloha č.1 ZP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</si>
</sst>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14" xfId="0" applyNumberFormat="1" applyFont="1" applyFill="1" applyBorder="1" applyAlignment="1" applyProtection="1">
      <alignment horizontal="righ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Fill="1" applyBorder="1" applyAlignment="1" applyProtection="1">
      <alignment horizontal="righ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4" fontId="48" fillId="0" borderId="22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33" borderId="24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24" xfId="0" applyNumberFormat="1" applyFont="1" applyFill="1" applyBorder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25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9" fillId="33" borderId="22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22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7" fillId="33" borderId="33" xfId="0" applyNumberFormat="1" applyFont="1" applyFill="1" applyBorder="1" applyAlignment="1" applyProtection="1">
      <alignment horizontal="left" vertical="center"/>
      <protection/>
    </xf>
    <xf numFmtId="0" fontId="47" fillId="33" borderId="34" xfId="0" applyNumberFormat="1" applyFont="1" applyFill="1" applyBorder="1" applyAlignment="1" applyProtection="1">
      <alignment horizontal="left" vertical="center"/>
      <protection/>
    </xf>
    <xf numFmtId="0" fontId="47" fillId="33" borderId="13" xfId="0" applyNumberFormat="1" applyFont="1" applyFill="1" applyBorder="1" applyAlignment="1" applyProtection="1">
      <alignment horizontal="left" vertical="center"/>
      <protection/>
    </xf>
    <xf numFmtId="0" fontId="47" fillId="33" borderId="16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1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 wrapText="1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center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46" fillId="0" borderId="40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4">
      <selection activeCell="K26" sqref="K2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9" t="s">
        <v>88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91" t="s">
        <v>20</v>
      </c>
      <c r="B2" s="84"/>
      <c r="C2" s="86" t="str">
        <f>'Stavební rozpočet'!D2</f>
        <v>Oprava propadlé dešťové kanalizace</v>
      </c>
      <c r="D2" s="87"/>
      <c r="E2" s="83" t="s">
        <v>232</v>
      </c>
      <c r="F2" s="83" t="str">
        <f>'Stavební rozpočet'!J2</f>
        <v>Město Studénka                                                       Příloha č.1 ZP</v>
      </c>
      <c r="G2" s="84"/>
      <c r="H2" s="83" t="s">
        <v>175</v>
      </c>
      <c r="I2" s="77" t="s">
        <v>62</v>
      </c>
    </row>
    <row r="3" spans="1:9" ht="15" customHeight="1">
      <c r="A3" s="92"/>
      <c r="B3" s="56"/>
      <c r="C3" s="88"/>
      <c r="D3" s="88"/>
      <c r="E3" s="56"/>
      <c r="F3" s="56"/>
      <c r="G3" s="56"/>
      <c r="H3" s="56"/>
      <c r="I3" s="78"/>
    </row>
    <row r="4" spans="1:9" ht="15" customHeight="1">
      <c r="A4" s="93" t="s">
        <v>151</v>
      </c>
      <c r="B4" s="56"/>
      <c r="C4" s="55" t="str">
        <f>'Stavební rozpočet'!D4</f>
        <v> </v>
      </c>
      <c r="D4" s="56"/>
      <c r="E4" s="55" t="s">
        <v>189</v>
      </c>
      <c r="F4" s="55" t="str">
        <f>'Stavební rozpočet'!J4</f>
        <v> </v>
      </c>
      <c r="G4" s="56"/>
      <c r="H4" s="55" t="s">
        <v>175</v>
      </c>
      <c r="I4" s="78" t="s">
        <v>192</v>
      </c>
    </row>
    <row r="5" spans="1:9" ht="15" customHeight="1">
      <c r="A5" s="92"/>
      <c r="B5" s="56"/>
      <c r="C5" s="56"/>
      <c r="D5" s="56"/>
      <c r="E5" s="56"/>
      <c r="F5" s="56"/>
      <c r="G5" s="56"/>
      <c r="H5" s="56"/>
      <c r="I5" s="78"/>
    </row>
    <row r="6" spans="1:9" ht="15" customHeight="1">
      <c r="A6" s="93" t="s">
        <v>29</v>
      </c>
      <c r="B6" s="56"/>
      <c r="C6" s="55" t="str">
        <f>'Stavební rozpočet'!D6</f>
        <v>A. Dvořáka 707, Studénka</v>
      </c>
      <c r="D6" s="56"/>
      <c r="E6" s="55" t="s">
        <v>240</v>
      </c>
      <c r="F6" s="55">
        <f>'Stavební rozpočet'!J6</f>
        <v>0</v>
      </c>
      <c r="G6" s="56"/>
      <c r="H6" s="55" t="s">
        <v>175</v>
      </c>
      <c r="I6" s="78"/>
    </row>
    <row r="7" spans="1:9" ht="15" customHeight="1">
      <c r="A7" s="92"/>
      <c r="B7" s="56"/>
      <c r="C7" s="56"/>
      <c r="D7" s="56"/>
      <c r="E7" s="56"/>
      <c r="F7" s="56"/>
      <c r="G7" s="56"/>
      <c r="H7" s="56"/>
      <c r="I7" s="78"/>
    </row>
    <row r="8" spans="1:9" ht="15" customHeight="1">
      <c r="A8" s="93" t="s">
        <v>244</v>
      </c>
      <c r="B8" s="56"/>
      <c r="C8" s="55" t="str">
        <f>'Stavební rozpočet'!H4</f>
        <v> </v>
      </c>
      <c r="D8" s="56"/>
      <c r="E8" s="55" t="s">
        <v>90</v>
      </c>
      <c r="F8" s="55" t="str">
        <f>'Stavební rozpočet'!H6</f>
        <v> </v>
      </c>
      <c r="G8" s="56"/>
      <c r="H8" s="56" t="s">
        <v>276</v>
      </c>
      <c r="I8" s="79">
        <v>47</v>
      </c>
    </row>
    <row r="9" spans="1:9" ht="15" customHeight="1">
      <c r="A9" s="92"/>
      <c r="B9" s="56"/>
      <c r="C9" s="56"/>
      <c r="D9" s="56"/>
      <c r="E9" s="56"/>
      <c r="F9" s="56"/>
      <c r="G9" s="56"/>
      <c r="H9" s="56"/>
      <c r="I9" s="78"/>
    </row>
    <row r="10" spans="1:9" ht="15" customHeight="1">
      <c r="A10" s="93" t="s">
        <v>132</v>
      </c>
      <c r="B10" s="56"/>
      <c r="C10" s="55" t="str">
        <f>'Stavební rozpočet'!D8</f>
        <v> </v>
      </c>
      <c r="D10" s="56"/>
      <c r="E10" s="55" t="s">
        <v>180</v>
      </c>
      <c r="F10" s="55">
        <f>'Stavební rozpočet'!J8</f>
        <v>0</v>
      </c>
      <c r="G10" s="56"/>
      <c r="H10" s="56" t="s">
        <v>262</v>
      </c>
      <c r="I10" s="80">
        <f>'Stavební rozpočet'!H8</f>
        <v>0</v>
      </c>
    </row>
    <row r="11" spans="1:9" ht="15" customHeight="1">
      <c r="A11" s="94"/>
      <c r="B11" s="85"/>
      <c r="C11" s="85"/>
      <c r="D11" s="85"/>
      <c r="E11" s="85"/>
      <c r="F11" s="85"/>
      <c r="G11" s="85"/>
      <c r="H11" s="85"/>
      <c r="I11" s="81"/>
    </row>
    <row r="12" spans="1:9" ht="22.5" customHeight="1">
      <c r="A12" s="82" t="s">
        <v>55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40" t="s">
        <v>245</v>
      </c>
      <c r="B13" s="72" t="s">
        <v>46</v>
      </c>
      <c r="C13" s="73"/>
      <c r="D13" s="42" t="s">
        <v>57</v>
      </c>
      <c r="E13" s="72" t="s">
        <v>109</v>
      </c>
      <c r="F13" s="73"/>
      <c r="G13" s="42" t="s">
        <v>171</v>
      </c>
      <c r="H13" s="72" t="s">
        <v>58</v>
      </c>
      <c r="I13" s="73"/>
    </row>
    <row r="14" spans="1:9" ht="15" customHeight="1">
      <c r="A14" s="20" t="s">
        <v>111</v>
      </c>
      <c r="B14" s="5" t="s">
        <v>76</v>
      </c>
      <c r="C14" s="32">
        <f>SUM('Stavební rozpočet'!AB12:AB78)</f>
        <v>0</v>
      </c>
      <c r="D14" s="64" t="s">
        <v>199</v>
      </c>
      <c r="E14" s="65"/>
      <c r="F14" s="32">
        <v>0</v>
      </c>
      <c r="G14" s="64" t="s">
        <v>38</v>
      </c>
      <c r="H14" s="65"/>
      <c r="I14" s="12" t="s">
        <v>142</v>
      </c>
    </row>
    <row r="15" spans="1:9" ht="15" customHeight="1">
      <c r="A15" s="3" t="s">
        <v>192</v>
      </c>
      <c r="B15" s="5" t="s">
        <v>61</v>
      </c>
      <c r="C15" s="32">
        <f>SUM('Stavební rozpočet'!AC12:AC78)</f>
        <v>0</v>
      </c>
      <c r="D15" s="64" t="s">
        <v>36</v>
      </c>
      <c r="E15" s="65"/>
      <c r="F15" s="32">
        <v>0</v>
      </c>
      <c r="G15" s="64" t="s">
        <v>223</v>
      </c>
      <c r="H15" s="65"/>
      <c r="I15" s="12" t="s">
        <v>142</v>
      </c>
    </row>
    <row r="16" spans="1:9" ht="15" customHeight="1">
      <c r="A16" s="20" t="s">
        <v>32</v>
      </c>
      <c r="B16" s="5" t="s">
        <v>76</v>
      </c>
      <c r="C16" s="32">
        <f>SUM('Stavební rozpočet'!AD12:AD78)</f>
        <v>0</v>
      </c>
      <c r="D16" s="64" t="s">
        <v>205</v>
      </c>
      <c r="E16" s="65"/>
      <c r="F16" s="32">
        <v>0</v>
      </c>
      <c r="G16" s="64" t="s">
        <v>259</v>
      </c>
      <c r="H16" s="65"/>
      <c r="I16" s="12" t="s">
        <v>142</v>
      </c>
    </row>
    <row r="17" spans="1:9" ht="15" customHeight="1">
      <c r="A17" s="3" t="s">
        <v>192</v>
      </c>
      <c r="B17" s="5" t="s">
        <v>61</v>
      </c>
      <c r="C17" s="32">
        <f>SUM('Stavební rozpočet'!AE12:AE78)</f>
        <v>0</v>
      </c>
      <c r="D17" s="64" t="s">
        <v>192</v>
      </c>
      <c r="E17" s="65"/>
      <c r="F17" s="12" t="s">
        <v>192</v>
      </c>
      <c r="G17" s="64" t="s">
        <v>144</v>
      </c>
      <c r="H17" s="65"/>
      <c r="I17" s="12" t="s">
        <v>142</v>
      </c>
    </row>
    <row r="18" spans="1:9" ht="15" customHeight="1">
      <c r="A18" s="20" t="s">
        <v>85</v>
      </c>
      <c r="B18" s="5" t="s">
        <v>76</v>
      </c>
      <c r="C18" s="32">
        <f>SUM('Stavební rozpočet'!AF12:AF78)</f>
        <v>0</v>
      </c>
      <c r="D18" s="64" t="s">
        <v>192</v>
      </c>
      <c r="E18" s="65"/>
      <c r="F18" s="12" t="s">
        <v>192</v>
      </c>
      <c r="G18" s="64" t="s">
        <v>176</v>
      </c>
      <c r="H18" s="65"/>
      <c r="I18" s="12" t="s">
        <v>142</v>
      </c>
    </row>
    <row r="19" spans="1:9" ht="15" customHeight="1">
      <c r="A19" s="3" t="s">
        <v>192</v>
      </c>
      <c r="B19" s="5" t="s">
        <v>61</v>
      </c>
      <c r="C19" s="32">
        <f>SUM('Stavební rozpočet'!AG12:AG78)</f>
        <v>0</v>
      </c>
      <c r="D19" s="64" t="s">
        <v>192</v>
      </c>
      <c r="E19" s="65"/>
      <c r="F19" s="12" t="s">
        <v>192</v>
      </c>
      <c r="G19" s="64" t="s">
        <v>271</v>
      </c>
      <c r="H19" s="65"/>
      <c r="I19" s="12" t="s">
        <v>142</v>
      </c>
    </row>
    <row r="20" spans="1:9" ht="15" customHeight="1">
      <c r="A20" s="71" t="s">
        <v>21</v>
      </c>
      <c r="B20" s="70"/>
      <c r="C20" s="32">
        <f>SUM('Stavební rozpočet'!AH12:AH78)</f>
        <v>0</v>
      </c>
      <c r="D20" s="64" t="s">
        <v>192</v>
      </c>
      <c r="E20" s="65"/>
      <c r="F20" s="12" t="s">
        <v>192</v>
      </c>
      <c r="G20" s="64" t="s">
        <v>192</v>
      </c>
      <c r="H20" s="65"/>
      <c r="I20" s="12" t="s">
        <v>192</v>
      </c>
    </row>
    <row r="21" spans="1:9" ht="15" customHeight="1">
      <c r="A21" s="74" t="s">
        <v>270</v>
      </c>
      <c r="B21" s="75"/>
      <c r="C21" s="19">
        <f>SUM('Stavební rozpočet'!Z12:Z78)</f>
        <v>0</v>
      </c>
      <c r="D21" s="51" t="s">
        <v>192</v>
      </c>
      <c r="E21" s="66"/>
      <c r="F21" s="10" t="s">
        <v>192</v>
      </c>
      <c r="G21" s="51" t="s">
        <v>192</v>
      </c>
      <c r="H21" s="66"/>
      <c r="I21" s="10" t="s">
        <v>192</v>
      </c>
    </row>
    <row r="22" spans="1:9" ht="16.5" customHeight="1">
      <c r="A22" s="76" t="s">
        <v>64</v>
      </c>
      <c r="B22" s="68"/>
      <c r="C22" s="21">
        <f>SUM(C14:C21)</f>
        <v>0</v>
      </c>
      <c r="D22" s="67" t="s">
        <v>140</v>
      </c>
      <c r="E22" s="68"/>
      <c r="F22" s="21">
        <f>SUM(F14:F21)</f>
        <v>0</v>
      </c>
      <c r="G22" s="67" t="s">
        <v>277</v>
      </c>
      <c r="H22" s="68"/>
      <c r="I22" s="21">
        <f>SUM(I14:I21)</f>
        <v>0</v>
      </c>
    </row>
    <row r="23" spans="4:9" ht="15" customHeight="1">
      <c r="D23" s="71" t="s">
        <v>225</v>
      </c>
      <c r="E23" s="70"/>
      <c r="F23" s="48">
        <v>0</v>
      </c>
      <c r="G23" s="69" t="s">
        <v>14</v>
      </c>
      <c r="H23" s="70"/>
      <c r="I23" s="32">
        <v>0</v>
      </c>
    </row>
    <row r="24" spans="7:9" ht="15" customHeight="1">
      <c r="G24" s="71" t="s">
        <v>190</v>
      </c>
      <c r="H24" s="70"/>
      <c r="I24" s="32"/>
    </row>
    <row r="25" spans="7:9" ht="15" customHeight="1">
      <c r="G25" s="71" t="s">
        <v>215</v>
      </c>
      <c r="H25" s="70"/>
      <c r="I25" s="32">
        <v>0</v>
      </c>
    </row>
    <row r="27" spans="1:3" ht="15" customHeight="1">
      <c r="A27" s="60" t="s">
        <v>118</v>
      </c>
      <c r="B27" s="61"/>
      <c r="C27" s="46">
        <f>SUM('Stavební rozpočet'!AJ12:AJ78)</f>
        <v>0</v>
      </c>
    </row>
    <row r="28" spans="1:9" ht="15" customHeight="1">
      <c r="A28" s="62" t="s">
        <v>6</v>
      </c>
      <c r="B28" s="63"/>
      <c r="C28" s="7">
        <f>SUM('Stavební rozpočet'!AK12:AK78)</f>
        <v>0</v>
      </c>
      <c r="D28" s="61" t="s">
        <v>70</v>
      </c>
      <c r="E28" s="61"/>
      <c r="F28" s="46">
        <f>ROUND(C28*(15/100),2)</f>
        <v>0</v>
      </c>
      <c r="G28" s="61" t="s">
        <v>51</v>
      </c>
      <c r="H28" s="61"/>
      <c r="I28" s="46">
        <f>SUM(C27:C29)</f>
        <v>0</v>
      </c>
    </row>
    <row r="29" spans="1:9" ht="15" customHeight="1">
      <c r="A29" s="62" t="s">
        <v>10</v>
      </c>
      <c r="B29" s="63"/>
      <c r="C29" s="7">
        <f>SUM('Stavební rozpočet'!AL12:AL78)</f>
        <v>0</v>
      </c>
      <c r="D29" s="63" t="s">
        <v>209</v>
      </c>
      <c r="E29" s="63"/>
      <c r="F29" s="7">
        <f>ROUND(C29*(21/100),2)</f>
        <v>0</v>
      </c>
      <c r="G29" s="63" t="s">
        <v>117</v>
      </c>
      <c r="H29" s="63"/>
      <c r="I29" s="7">
        <f>SUM(F28:F29)+I28</f>
        <v>0</v>
      </c>
    </row>
    <row r="31" spans="1:9" ht="15" customHeight="1">
      <c r="A31" s="57" t="s">
        <v>4</v>
      </c>
      <c r="B31" s="49"/>
      <c r="C31" s="50"/>
      <c r="D31" s="49" t="s">
        <v>255</v>
      </c>
      <c r="E31" s="49"/>
      <c r="F31" s="50"/>
      <c r="G31" s="49" t="s">
        <v>185</v>
      </c>
      <c r="H31" s="49"/>
      <c r="I31" s="50"/>
    </row>
    <row r="32" spans="1:9" ht="15" customHeight="1">
      <c r="A32" s="58" t="s">
        <v>192</v>
      </c>
      <c r="B32" s="51"/>
      <c r="C32" s="52"/>
      <c r="D32" s="51" t="s">
        <v>192</v>
      </c>
      <c r="E32" s="51"/>
      <c r="F32" s="52"/>
      <c r="G32" s="51" t="s">
        <v>192</v>
      </c>
      <c r="H32" s="51"/>
      <c r="I32" s="52"/>
    </row>
    <row r="33" spans="1:9" ht="15" customHeight="1">
      <c r="A33" s="58" t="s">
        <v>192</v>
      </c>
      <c r="B33" s="51"/>
      <c r="C33" s="52"/>
      <c r="D33" s="51" t="s">
        <v>192</v>
      </c>
      <c r="E33" s="51"/>
      <c r="F33" s="52"/>
      <c r="G33" s="51" t="s">
        <v>192</v>
      </c>
      <c r="H33" s="51"/>
      <c r="I33" s="52"/>
    </row>
    <row r="34" spans="1:9" ht="15" customHeight="1">
      <c r="A34" s="58" t="s">
        <v>192</v>
      </c>
      <c r="B34" s="51"/>
      <c r="C34" s="52"/>
      <c r="D34" s="51" t="s">
        <v>192</v>
      </c>
      <c r="E34" s="51"/>
      <c r="F34" s="52"/>
      <c r="G34" s="51" t="s">
        <v>192</v>
      </c>
      <c r="H34" s="51"/>
      <c r="I34" s="52"/>
    </row>
    <row r="35" spans="1:9" ht="15" customHeight="1">
      <c r="A35" s="59" t="s">
        <v>63</v>
      </c>
      <c r="B35" s="53"/>
      <c r="C35" s="54"/>
      <c r="D35" s="53" t="s">
        <v>63</v>
      </c>
      <c r="E35" s="53"/>
      <c r="F35" s="54"/>
      <c r="G35" s="53" t="s">
        <v>63</v>
      </c>
      <c r="H35" s="53"/>
      <c r="I35" s="54"/>
    </row>
    <row r="36" ht="15" customHeight="1">
      <c r="A36" s="43"/>
    </row>
    <row r="37" spans="1:9" ht="12.75" customHeight="1">
      <c r="A37" s="55" t="s">
        <v>192</v>
      </c>
      <c r="B37" s="56"/>
      <c r="C37" s="56"/>
      <c r="D37" s="56"/>
      <c r="E37" s="56"/>
      <c r="F37" s="56"/>
      <c r="G37" s="56"/>
      <c r="H37" s="56"/>
      <c r="I37" s="56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1"/>
  <sheetViews>
    <sheetView tabSelected="1" showOutlineSymbols="0" zoomScalePageLayoutView="0" workbookViewId="0" topLeftCell="A1">
      <pane ySplit="11" topLeftCell="A63" activePane="bottomLeft" state="frozen"/>
      <selection pane="topLeft" activeCell="A81" sqref="A81:N81"/>
      <selection pane="bottomLeft" activeCell="A81" sqref="A81:N81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60.33203125" style="0" customWidth="1"/>
    <col min="6" max="6" width="7.8320312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54.75" customHeight="1">
      <c r="A1" s="90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AS1" s="38">
        <f>SUM(AJ1:AJ2)</f>
        <v>0</v>
      </c>
      <c r="AT1" s="38">
        <f>SUM(AK1:AK2)</f>
        <v>0</v>
      </c>
      <c r="AU1" s="38">
        <f>SUM(AL1:AL2)</f>
        <v>0</v>
      </c>
    </row>
    <row r="2" spans="1:14" ht="15" customHeight="1">
      <c r="A2" s="91" t="s">
        <v>20</v>
      </c>
      <c r="B2" s="84"/>
      <c r="C2" s="84"/>
      <c r="D2" s="86" t="s">
        <v>135</v>
      </c>
      <c r="E2" s="87"/>
      <c r="F2" s="84" t="s">
        <v>1</v>
      </c>
      <c r="G2" s="84"/>
      <c r="H2" s="84" t="s">
        <v>250</v>
      </c>
      <c r="I2" s="83" t="s">
        <v>232</v>
      </c>
      <c r="J2" s="103" t="s">
        <v>294</v>
      </c>
      <c r="K2" s="84"/>
      <c r="L2" s="84"/>
      <c r="M2" s="84"/>
      <c r="N2" s="77"/>
    </row>
    <row r="3" spans="1:14" ht="15" customHeight="1">
      <c r="A3" s="92"/>
      <c r="B3" s="56"/>
      <c r="C3" s="56"/>
      <c r="D3" s="88"/>
      <c r="E3" s="88"/>
      <c r="F3" s="56"/>
      <c r="G3" s="56"/>
      <c r="H3" s="56"/>
      <c r="I3" s="56"/>
      <c r="J3" s="56"/>
      <c r="K3" s="56"/>
      <c r="L3" s="56"/>
      <c r="M3" s="56"/>
      <c r="N3" s="78"/>
    </row>
    <row r="4" spans="1:14" ht="15" customHeight="1">
      <c r="A4" s="93" t="s">
        <v>151</v>
      </c>
      <c r="B4" s="56"/>
      <c r="C4" s="56"/>
      <c r="D4" s="55" t="s">
        <v>250</v>
      </c>
      <c r="E4" s="56"/>
      <c r="F4" s="56" t="s">
        <v>244</v>
      </c>
      <c r="G4" s="56"/>
      <c r="H4" s="56" t="s">
        <v>250</v>
      </c>
      <c r="I4" s="55" t="s">
        <v>189</v>
      </c>
      <c r="J4" s="56" t="s">
        <v>129</v>
      </c>
      <c r="K4" s="56"/>
      <c r="L4" s="56"/>
      <c r="M4" s="56"/>
      <c r="N4" s="78"/>
    </row>
    <row r="5" spans="1:14" ht="15" customHeight="1">
      <c r="A5" s="9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78"/>
    </row>
    <row r="6" spans="1:14" ht="15" customHeight="1">
      <c r="A6" s="93" t="s">
        <v>29</v>
      </c>
      <c r="B6" s="56"/>
      <c r="C6" s="56"/>
      <c r="D6" s="55" t="s">
        <v>187</v>
      </c>
      <c r="E6" s="56"/>
      <c r="F6" s="56" t="s">
        <v>90</v>
      </c>
      <c r="G6" s="56"/>
      <c r="H6" s="56" t="s">
        <v>250</v>
      </c>
      <c r="I6" s="55" t="s">
        <v>240</v>
      </c>
      <c r="J6" s="55"/>
      <c r="K6" s="56"/>
      <c r="L6" s="56"/>
      <c r="M6" s="56"/>
      <c r="N6" s="78"/>
    </row>
    <row r="7" spans="1:14" ht="15" customHeight="1">
      <c r="A7" s="9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8"/>
    </row>
    <row r="8" spans="1:14" ht="15" customHeight="1">
      <c r="A8" s="93" t="s">
        <v>132</v>
      </c>
      <c r="B8" s="56"/>
      <c r="C8" s="56"/>
      <c r="D8" s="55" t="s">
        <v>250</v>
      </c>
      <c r="E8" s="56"/>
      <c r="F8" s="56" t="s">
        <v>153</v>
      </c>
      <c r="G8" s="56"/>
      <c r="H8" s="56"/>
      <c r="I8" s="55" t="s">
        <v>180</v>
      </c>
      <c r="J8" s="55"/>
      <c r="K8" s="56"/>
      <c r="L8" s="56"/>
      <c r="M8" s="56"/>
      <c r="N8" s="78"/>
    </row>
    <row r="9" spans="1:14" ht="15" customHeight="1">
      <c r="A9" s="9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78"/>
    </row>
    <row r="10" spans="1:64" ht="15" customHeight="1">
      <c r="A10" s="47" t="s">
        <v>25</v>
      </c>
      <c r="B10" s="15" t="s">
        <v>208</v>
      </c>
      <c r="C10" s="15" t="s">
        <v>94</v>
      </c>
      <c r="D10" s="101" t="s">
        <v>286</v>
      </c>
      <c r="E10" s="102"/>
      <c r="F10" s="15" t="s">
        <v>103</v>
      </c>
      <c r="G10" s="23" t="s">
        <v>164</v>
      </c>
      <c r="H10" s="41" t="s">
        <v>89</v>
      </c>
      <c r="I10" s="98" t="s">
        <v>172</v>
      </c>
      <c r="J10" s="99"/>
      <c r="K10" s="100"/>
      <c r="L10" s="99" t="s">
        <v>53</v>
      </c>
      <c r="M10" s="99"/>
      <c r="N10" s="14" t="s">
        <v>79</v>
      </c>
      <c r="BK10" s="16" t="s">
        <v>116</v>
      </c>
      <c r="BL10" s="22" t="s">
        <v>141</v>
      </c>
    </row>
    <row r="11" spans="1:62" ht="15" customHeight="1">
      <c r="A11" s="13" t="s">
        <v>250</v>
      </c>
      <c r="B11" s="1" t="s">
        <v>250</v>
      </c>
      <c r="C11" s="1" t="s">
        <v>250</v>
      </c>
      <c r="D11" s="96" t="s">
        <v>275</v>
      </c>
      <c r="E11" s="97"/>
      <c r="F11" s="1" t="s">
        <v>250</v>
      </c>
      <c r="G11" s="1" t="s">
        <v>250</v>
      </c>
      <c r="H11" s="9" t="s">
        <v>256</v>
      </c>
      <c r="I11" s="24" t="s">
        <v>13</v>
      </c>
      <c r="J11" s="30" t="s">
        <v>61</v>
      </c>
      <c r="K11" s="17" t="s">
        <v>37</v>
      </c>
      <c r="L11" s="30" t="s">
        <v>96</v>
      </c>
      <c r="M11" s="9" t="s">
        <v>37</v>
      </c>
      <c r="N11" s="24" t="s">
        <v>77</v>
      </c>
      <c r="Z11" s="16" t="s">
        <v>219</v>
      </c>
      <c r="AA11" s="16" t="s">
        <v>167</v>
      </c>
      <c r="AB11" s="16" t="s">
        <v>281</v>
      </c>
      <c r="AC11" s="16" t="s">
        <v>81</v>
      </c>
      <c r="AD11" s="16" t="s">
        <v>234</v>
      </c>
      <c r="AE11" s="16" t="s">
        <v>110</v>
      </c>
      <c r="AF11" s="16" t="s">
        <v>246</v>
      </c>
      <c r="AG11" s="16" t="s">
        <v>122</v>
      </c>
      <c r="AH11" s="16" t="s">
        <v>78</v>
      </c>
      <c r="BH11" s="16" t="s">
        <v>220</v>
      </c>
      <c r="BI11" s="16" t="s">
        <v>278</v>
      </c>
      <c r="BJ11" s="16" t="s">
        <v>288</v>
      </c>
    </row>
    <row r="12" spans="1:47" ht="15" customHeight="1">
      <c r="A12" s="31" t="s">
        <v>192</v>
      </c>
      <c r="B12" s="18" t="s">
        <v>192</v>
      </c>
      <c r="C12" s="18" t="s">
        <v>229</v>
      </c>
      <c r="D12" s="95" t="s">
        <v>152</v>
      </c>
      <c r="E12" s="95"/>
      <c r="F12" s="35" t="s">
        <v>250</v>
      </c>
      <c r="G12" s="35" t="s">
        <v>250</v>
      </c>
      <c r="H12" s="35" t="s">
        <v>250</v>
      </c>
      <c r="I12" s="39">
        <f>SUM(I13:I17)</f>
        <v>0</v>
      </c>
      <c r="J12" s="39">
        <f>SUM(J13:J17)</f>
        <v>0</v>
      </c>
      <c r="K12" s="39">
        <f>SUM(K13:K17)</f>
        <v>0</v>
      </c>
      <c r="L12" s="25" t="s">
        <v>192</v>
      </c>
      <c r="M12" s="39">
        <f>SUM(M13:M17)</f>
        <v>4.1690000000000005</v>
      </c>
      <c r="N12" s="26" t="s">
        <v>192</v>
      </c>
      <c r="AI12" s="16" t="s">
        <v>192</v>
      </c>
      <c r="AS12" s="38">
        <f>SUM(AJ13:AJ17)</f>
        <v>0</v>
      </c>
      <c r="AT12" s="38">
        <f>SUM(AK13:AK17)</f>
        <v>0</v>
      </c>
      <c r="AU12" s="38">
        <f>SUM(AL13:AL17)</f>
        <v>0</v>
      </c>
    </row>
    <row r="13" spans="1:64" ht="15" customHeight="1">
      <c r="A13" s="36" t="s">
        <v>272</v>
      </c>
      <c r="B13" s="27" t="s">
        <v>192</v>
      </c>
      <c r="C13" s="27" t="s">
        <v>283</v>
      </c>
      <c r="D13" s="56" t="s">
        <v>120</v>
      </c>
      <c r="E13" s="56"/>
      <c r="F13" s="27" t="s">
        <v>267</v>
      </c>
      <c r="G13" s="33">
        <v>7</v>
      </c>
      <c r="H13" s="33"/>
      <c r="I13" s="33">
        <f>G13*AO13</f>
        <v>0</v>
      </c>
      <c r="J13" s="33">
        <f>G13*AP13</f>
        <v>0</v>
      </c>
      <c r="K13" s="33">
        <f>G13*H13</f>
        <v>0</v>
      </c>
      <c r="L13" s="33">
        <v>0.225</v>
      </c>
      <c r="M13" s="33">
        <f>G13*L13</f>
        <v>1.575</v>
      </c>
      <c r="N13" s="8" t="s">
        <v>186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16" t="s">
        <v>192</v>
      </c>
      <c r="AJ13" s="33">
        <f>IF(AN13=0,K13,0)</f>
        <v>0</v>
      </c>
      <c r="AK13" s="33">
        <f>IF(AN13=15,K13,0)</f>
        <v>0</v>
      </c>
      <c r="AL13" s="33">
        <f>IF(AN13=21,K13,0)</f>
        <v>0</v>
      </c>
      <c r="AN13" s="33">
        <v>21</v>
      </c>
      <c r="AO13" s="33">
        <f>H13*0</f>
        <v>0</v>
      </c>
      <c r="AP13" s="33">
        <f>H13*(1-0)</f>
        <v>0</v>
      </c>
      <c r="AQ13" s="45" t="s">
        <v>272</v>
      </c>
      <c r="AV13" s="33">
        <f>AW13+AX13</f>
        <v>0</v>
      </c>
      <c r="AW13" s="33">
        <f>G13*AO13</f>
        <v>0</v>
      </c>
      <c r="AX13" s="33">
        <f>G13*AP13</f>
        <v>0</v>
      </c>
      <c r="AY13" s="45" t="s">
        <v>39</v>
      </c>
      <c r="AZ13" s="45" t="s">
        <v>43</v>
      </c>
      <c r="BA13" s="16" t="s">
        <v>214</v>
      </c>
      <c r="BC13" s="33">
        <f>AW13+AX13</f>
        <v>0</v>
      </c>
      <c r="BD13" s="33">
        <f>H13/(100-BE13)*100</f>
        <v>0</v>
      </c>
      <c r="BE13" s="33">
        <v>0</v>
      </c>
      <c r="BF13" s="33">
        <f>M13</f>
        <v>1.575</v>
      </c>
      <c r="BH13" s="33">
        <f>G13*AO13</f>
        <v>0</v>
      </c>
      <c r="BI13" s="33">
        <f>G13*AP13</f>
        <v>0</v>
      </c>
      <c r="BJ13" s="33">
        <f>G13*H13</f>
        <v>0</v>
      </c>
      <c r="BK13" s="33"/>
      <c r="BL13" s="33">
        <v>11</v>
      </c>
    </row>
    <row r="14" spans="1:64" ht="15" customHeight="1">
      <c r="A14" s="36" t="s">
        <v>188</v>
      </c>
      <c r="B14" s="27" t="s">
        <v>192</v>
      </c>
      <c r="C14" s="27" t="s">
        <v>3</v>
      </c>
      <c r="D14" s="56" t="s">
        <v>5</v>
      </c>
      <c r="E14" s="56"/>
      <c r="F14" s="27" t="s">
        <v>227</v>
      </c>
      <c r="G14" s="33">
        <v>6</v>
      </c>
      <c r="H14" s="33"/>
      <c r="I14" s="33">
        <f>G14*AO14</f>
        <v>0</v>
      </c>
      <c r="J14" s="33">
        <f>G14*AP14</f>
        <v>0</v>
      </c>
      <c r="K14" s="33">
        <f>G14*H14</f>
        <v>0</v>
      </c>
      <c r="L14" s="33">
        <v>0.125</v>
      </c>
      <c r="M14" s="33">
        <f>G14*L14</f>
        <v>0.75</v>
      </c>
      <c r="N14" s="8" t="s">
        <v>186</v>
      </c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16" t="s">
        <v>192</v>
      </c>
      <c r="AJ14" s="33">
        <f>IF(AN14=0,K14,0)</f>
        <v>0</v>
      </c>
      <c r="AK14" s="33">
        <f>IF(AN14=15,K14,0)</f>
        <v>0</v>
      </c>
      <c r="AL14" s="33">
        <f>IF(AN14=21,K14,0)</f>
        <v>0</v>
      </c>
      <c r="AN14" s="33">
        <v>21</v>
      </c>
      <c r="AO14" s="33">
        <f>H14*0</f>
        <v>0</v>
      </c>
      <c r="AP14" s="33">
        <f>H14*(1-0)</f>
        <v>0</v>
      </c>
      <c r="AQ14" s="45" t="s">
        <v>272</v>
      </c>
      <c r="AV14" s="33">
        <f>AW14+AX14</f>
        <v>0</v>
      </c>
      <c r="AW14" s="33">
        <f>G14*AO14</f>
        <v>0</v>
      </c>
      <c r="AX14" s="33">
        <f>G14*AP14</f>
        <v>0</v>
      </c>
      <c r="AY14" s="45" t="s">
        <v>39</v>
      </c>
      <c r="AZ14" s="45" t="s">
        <v>43</v>
      </c>
      <c r="BA14" s="16" t="s">
        <v>214</v>
      </c>
      <c r="BC14" s="33">
        <f>AW14+AX14</f>
        <v>0</v>
      </c>
      <c r="BD14" s="33">
        <f>H14/(100-BE14)*100</f>
        <v>0</v>
      </c>
      <c r="BE14" s="33">
        <v>0</v>
      </c>
      <c r="BF14" s="33">
        <f>M14</f>
        <v>0.75</v>
      </c>
      <c r="BH14" s="33">
        <f>G14*AO14</f>
        <v>0</v>
      </c>
      <c r="BI14" s="33">
        <f>G14*AP14</f>
        <v>0</v>
      </c>
      <c r="BJ14" s="33">
        <f>G14*H14</f>
        <v>0</v>
      </c>
      <c r="BK14" s="33"/>
      <c r="BL14" s="33">
        <v>11</v>
      </c>
    </row>
    <row r="15" spans="1:64" ht="15" customHeight="1">
      <c r="A15" s="36" t="s">
        <v>237</v>
      </c>
      <c r="B15" s="27" t="s">
        <v>192</v>
      </c>
      <c r="C15" s="27" t="s">
        <v>197</v>
      </c>
      <c r="D15" s="56" t="s">
        <v>252</v>
      </c>
      <c r="E15" s="56"/>
      <c r="F15" s="27" t="s">
        <v>227</v>
      </c>
      <c r="G15" s="33">
        <v>2</v>
      </c>
      <c r="H15" s="33"/>
      <c r="I15" s="33">
        <f>G15*AO15</f>
        <v>0</v>
      </c>
      <c r="J15" s="33">
        <f>G15*AP15</f>
        <v>0</v>
      </c>
      <c r="K15" s="33">
        <f>G15*H15</f>
        <v>0</v>
      </c>
      <c r="L15" s="33">
        <v>0.27</v>
      </c>
      <c r="M15" s="33">
        <f>G15*L15</f>
        <v>0.54</v>
      </c>
      <c r="N15" s="8" t="s">
        <v>186</v>
      </c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16" t="s">
        <v>192</v>
      </c>
      <c r="AJ15" s="33">
        <f>IF(AN15=0,K15,0)</f>
        <v>0</v>
      </c>
      <c r="AK15" s="33">
        <f>IF(AN15=15,K15,0)</f>
        <v>0</v>
      </c>
      <c r="AL15" s="33">
        <f>IF(AN15=21,K15,0)</f>
        <v>0</v>
      </c>
      <c r="AN15" s="33">
        <v>21</v>
      </c>
      <c r="AO15" s="33">
        <f>H15*0</f>
        <v>0</v>
      </c>
      <c r="AP15" s="33">
        <f>H15*(1-0)</f>
        <v>0</v>
      </c>
      <c r="AQ15" s="45" t="s">
        <v>272</v>
      </c>
      <c r="AV15" s="33">
        <f>AW15+AX15</f>
        <v>0</v>
      </c>
      <c r="AW15" s="33">
        <f>G15*AO15</f>
        <v>0</v>
      </c>
      <c r="AX15" s="33">
        <f>G15*AP15</f>
        <v>0</v>
      </c>
      <c r="AY15" s="45" t="s">
        <v>39</v>
      </c>
      <c r="AZ15" s="45" t="s">
        <v>43</v>
      </c>
      <c r="BA15" s="16" t="s">
        <v>214</v>
      </c>
      <c r="BC15" s="33">
        <f>AW15+AX15</f>
        <v>0</v>
      </c>
      <c r="BD15" s="33">
        <f>H15/(100-BE15)*100</f>
        <v>0</v>
      </c>
      <c r="BE15" s="33">
        <v>0</v>
      </c>
      <c r="BF15" s="33">
        <f>M15</f>
        <v>0.54</v>
      </c>
      <c r="BH15" s="33">
        <f>G15*AO15</f>
        <v>0</v>
      </c>
      <c r="BI15" s="33">
        <f>G15*AP15</f>
        <v>0</v>
      </c>
      <c r="BJ15" s="33">
        <f>G15*H15</f>
        <v>0</v>
      </c>
      <c r="BK15" s="33"/>
      <c r="BL15" s="33">
        <v>11</v>
      </c>
    </row>
    <row r="16" spans="1:64" ht="15" customHeight="1">
      <c r="A16" s="36" t="s">
        <v>44</v>
      </c>
      <c r="B16" s="27" t="s">
        <v>192</v>
      </c>
      <c r="C16" s="27" t="s">
        <v>73</v>
      </c>
      <c r="D16" s="56" t="s">
        <v>238</v>
      </c>
      <c r="E16" s="56"/>
      <c r="F16" s="27" t="s">
        <v>227</v>
      </c>
      <c r="G16" s="33">
        <v>29</v>
      </c>
      <c r="H16" s="33"/>
      <c r="I16" s="33">
        <f>G16*AO16</f>
        <v>0</v>
      </c>
      <c r="J16" s="33">
        <f>G16*AP16</f>
        <v>0</v>
      </c>
      <c r="K16" s="33">
        <f>G16*H16</f>
        <v>0</v>
      </c>
      <c r="L16" s="33">
        <v>0.04</v>
      </c>
      <c r="M16" s="33">
        <f>G16*L16</f>
        <v>1.16</v>
      </c>
      <c r="N16" s="8" t="s">
        <v>186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16" t="s">
        <v>192</v>
      </c>
      <c r="AJ16" s="33">
        <f>IF(AN16=0,K16,0)</f>
        <v>0</v>
      </c>
      <c r="AK16" s="33">
        <f>IF(AN16=15,K16,0)</f>
        <v>0</v>
      </c>
      <c r="AL16" s="33">
        <f>IF(AN16=21,K16,0)</f>
        <v>0</v>
      </c>
      <c r="AN16" s="33">
        <v>21</v>
      </c>
      <c r="AO16" s="33">
        <f>H16*0</f>
        <v>0</v>
      </c>
      <c r="AP16" s="33">
        <f>H16*(1-0)</f>
        <v>0</v>
      </c>
      <c r="AQ16" s="45" t="s">
        <v>272</v>
      </c>
      <c r="AV16" s="33">
        <f>AW16+AX16</f>
        <v>0</v>
      </c>
      <c r="AW16" s="33">
        <f>G16*AO16</f>
        <v>0</v>
      </c>
      <c r="AX16" s="33">
        <f>G16*AP16</f>
        <v>0</v>
      </c>
      <c r="AY16" s="45" t="s">
        <v>39</v>
      </c>
      <c r="AZ16" s="45" t="s">
        <v>43</v>
      </c>
      <c r="BA16" s="16" t="s">
        <v>214</v>
      </c>
      <c r="BC16" s="33">
        <f>AW16+AX16</f>
        <v>0</v>
      </c>
      <c r="BD16" s="33">
        <f>H16/(100-BE16)*100</f>
        <v>0</v>
      </c>
      <c r="BE16" s="33">
        <v>0</v>
      </c>
      <c r="BF16" s="33">
        <f>M16</f>
        <v>1.16</v>
      </c>
      <c r="BH16" s="33">
        <f>G16*AO16</f>
        <v>0</v>
      </c>
      <c r="BI16" s="33">
        <f>G16*AP16</f>
        <v>0</v>
      </c>
      <c r="BJ16" s="33">
        <f>G16*H16</f>
        <v>0</v>
      </c>
      <c r="BK16" s="33"/>
      <c r="BL16" s="33">
        <v>11</v>
      </c>
    </row>
    <row r="17" spans="1:64" ht="15" customHeight="1">
      <c r="A17" s="36" t="s">
        <v>145</v>
      </c>
      <c r="B17" s="27" t="s">
        <v>192</v>
      </c>
      <c r="C17" s="27" t="s">
        <v>201</v>
      </c>
      <c r="D17" s="56" t="s">
        <v>106</v>
      </c>
      <c r="E17" s="56"/>
      <c r="F17" s="27" t="s">
        <v>267</v>
      </c>
      <c r="G17" s="33">
        <v>0.5</v>
      </c>
      <c r="H17" s="33"/>
      <c r="I17" s="33">
        <f>G17*AO17</f>
        <v>0</v>
      </c>
      <c r="J17" s="33">
        <f>G17*AP17</f>
        <v>0</v>
      </c>
      <c r="K17" s="33">
        <f>G17*H17</f>
        <v>0</v>
      </c>
      <c r="L17" s="33">
        <v>0.288</v>
      </c>
      <c r="M17" s="33">
        <f>G17*L17</f>
        <v>0.144</v>
      </c>
      <c r="N17" s="8" t="s">
        <v>186</v>
      </c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16" t="s">
        <v>192</v>
      </c>
      <c r="AJ17" s="33">
        <f>IF(AN17=0,K17,0)</f>
        <v>0</v>
      </c>
      <c r="AK17" s="33">
        <f>IF(AN17=15,K17,0)</f>
        <v>0</v>
      </c>
      <c r="AL17" s="33">
        <f>IF(AN17=21,K17,0)</f>
        <v>0</v>
      </c>
      <c r="AN17" s="33">
        <v>21</v>
      </c>
      <c r="AO17" s="33">
        <f>H17*0</f>
        <v>0</v>
      </c>
      <c r="AP17" s="33">
        <f>H17*(1-0)</f>
        <v>0</v>
      </c>
      <c r="AQ17" s="45" t="s">
        <v>272</v>
      </c>
      <c r="AV17" s="33">
        <f>AW17+AX17</f>
        <v>0</v>
      </c>
      <c r="AW17" s="33">
        <f>G17*AO17</f>
        <v>0</v>
      </c>
      <c r="AX17" s="33">
        <f>G17*AP17</f>
        <v>0</v>
      </c>
      <c r="AY17" s="45" t="s">
        <v>39</v>
      </c>
      <c r="AZ17" s="45" t="s">
        <v>43</v>
      </c>
      <c r="BA17" s="16" t="s">
        <v>214</v>
      </c>
      <c r="BC17" s="33">
        <f>AW17+AX17</f>
        <v>0</v>
      </c>
      <c r="BD17" s="33">
        <f>H17/(100-BE17)*100</f>
        <v>0</v>
      </c>
      <c r="BE17" s="33">
        <v>0</v>
      </c>
      <c r="BF17" s="33">
        <f>M17</f>
        <v>0.144</v>
      </c>
      <c r="BH17" s="33">
        <f>G17*AO17</f>
        <v>0</v>
      </c>
      <c r="BI17" s="33">
        <f>G17*AP17</f>
        <v>0</v>
      </c>
      <c r="BJ17" s="33">
        <f>G17*H17</f>
        <v>0</v>
      </c>
      <c r="BK17" s="33"/>
      <c r="BL17" s="33">
        <v>11</v>
      </c>
    </row>
    <row r="18" spans="1:47" ht="15" customHeight="1">
      <c r="A18" s="28" t="s">
        <v>192</v>
      </c>
      <c r="B18" s="34" t="s">
        <v>192</v>
      </c>
      <c r="C18" s="34" t="s">
        <v>204</v>
      </c>
      <c r="D18" s="95" t="s">
        <v>75</v>
      </c>
      <c r="E18" s="95"/>
      <c r="F18" s="37" t="s">
        <v>250</v>
      </c>
      <c r="G18" s="37" t="s">
        <v>250</v>
      </c>
      <c r="H18" s="37" t="s">
        <v>250</v>
      </c>
      <c r="I18" s="38">
        <f>SUM(I19:I20)</f>
        <v>0</v>
      </c>
      <c r="J18" s="38">
        <f>SUM(J19:J20)</f>
        <v>0</v>
      </c>
      <c r="K18" s="38">
        <f>SUM(K19:K20)</f>
        <v>0</v>
      </c>
      <c r="L18" s="16" t="s">
        <v>192</v>
      </c>
      <c r="M18" s="38">
        <f>SUM(M19:M20)</f>
        <v>0</v>
      </c>
      <c r="N18" s="2" t="s">
        <v>192</v>
      </c>
      <c r="AI18" s="16" t="s">
        <v>192</v>
      </c>
      <c r="AS18" s="38">
        <f>SUM(AJ19:AJ20)</f>
        <v>0</v>
      </c>
      <c r="AT18" s="38">
        <f>SUM(AK19:AK20)</f>
        <v>0</v>
      </c>
      <c r="AU18" s="38">
        <f>SUM(AL19:AL20)</f>
        <v>0</v>
      </c>
    </row>
    <row r="19" spans="1:64" ht="15" customHeight="1">
      <c r="A19" s="36" t="s">
        <v>54</v>
      </c>
      <c r="B19" s="27" t="s">
        <v>192</v>
      </c>
      <c r="C19" s="27" t="s">
        <v>99</v>
      </c>
      <c r="D19" s="56" t="s">
        <v>17</v>
      </c>
      <c r="E19" s="56"/>
      <c r="F19" s="27" t="s">
        <v>260</v>
      </c>
      <c r="G19" s="33">
        <v>3</v>
      </c>
      <c r="H19" s="33"/>
      <c r="I19" s="33">
        <f>G19*AO19</f>
        <v>0</v>
      </c>
      <c r="J19" s="33">
        <f>G19*AP19</f>
        <v>0</v>
      </c>
      <c r="K19" s="33">
        <f>G19*H19</f>
        <v>0</v>
      </c>
      <c r="L19" s="33">
        <v>0</v>
      </c>
      <c r="M19" s="33">
        <f>G19*L19</f>
        <v>0</v>
      </c>
      <c r="N19" s="8" t="s">
        <v>186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16" t="s">
        <v>192</v>
      </c>
      <c r="AJ19" s="33">
        <f>IF(AN19=0,K19,0)</f>
        <v>0</v>
      </c>
      <c r="AK19" s="33">
        <f>IF(AN19=15,K19,0)</f>
        <v>0</v>
      </c>
      <c r="AL19" s="33">
        <f>IF(AN19=21,K19,0)</f>
        <v>0</v>
      </c>
      <c r="AN19" s="33">
        <v>21</v>
      </c>
      <c r="AO19" s="33">
        <f>H19*0</f>
        <v>0</v>
      </c>
      <c r="AP19" s="33">
        <f>H19*(1-0)</f>
        <v>0</v>
      </c>
      <c r="AQ19" s="45" t="s">
        <v>272</v>
      </c>
      <c r="AV19" s="33">
        <f>AW19+AX19</f>
        <v>0</v>
      </c>
      <c r="AW19" s="33">
        <f>G19*AO19</f>
        <v>0</v>
      </c>
      <c r="AX19" s="33">
        <f>G19*AP19</f>
        <v>0</v>
      </c>
      <c r="AY19" s="45" t="s">
        <v>139</v>
      </c>
      <c r="AZ19" s="45" t="s">
        <v>43</v>
      </c>
      <c r="BA19" s="16" t="s">
        <v>214</v>
      </c>
      <c r="BC19" s="33">
        <f>AW19+AX19</f>
        <v>0</v>
      </c>
      <c r="BD19" s="33">
        <f>H19/(100-BE19)*100</f>
        <v>0</v>
      </c>
      <c r="BE19" s="33">
        <v>0</v>
      </c>
      <c r="BF19" s="33">
        <f>M19</f>
        <v>0</v>
      </c>
      <c r="BH19" s="33">
        <f>G19*AO19</f>
        <v>0</v>
      </c>
      <c r="BI19" s="33">
        <f>G19*AP19</f>
        <v>0</v>
      </c>
      <c r="BJ19" s="33">
        <f>G19*H19</f>
        <v>0</v>
      </c>
      <c r="BK19" s="33"/>
      <c r="BL19" s="33">
        <v>12</v>
      </c>
    </row>
    <row r="20" spans="1:64" ht="15" customHeight="1">
      <c r="A20" s="36" t="s">
        <v>274</v>
      </c>
      <c r="B20" s="27" t="s">
        <v>192</v>
      </c>
      <c r="C20" s="27" t="s">
        <v>99</v>
      </c>
      <c r="D20" s="56" t="s">
        <v>143</v>
      </c>
      <c r="E20" s="56"/>
      <c r="F20" s="27" t="s">
        <v>260</v>
      </c>
      <c r="G20" s="33">
        <v>3</v>
      </c>
      <c r="H20" s="33"/>
      <c r="I20" s="33">
        <f>G20*AO20</f>
        <v>0</v>
      </c>
      <c r="J20" s="33">
        <f>G20*AP20</f>
        <v>0</v>
      </c>
      <c r="K20" s="33">
        <f>G20*H20</f>
        <v>0</v>
      </c>
      <c r="L20" s="33">
        <v>0</v>
      </c>
      <c r="M20" s="33">
        <f>G20*L20</f>
        <v>0</v>
      </c>
      <c r="N20" s="8" t="s">
        <v>186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16" t="s">
        <v>192</v>
      </c>
      <c r="AJ20" s="33">
        <f>IF(AN20=0,K20,0)</f>
        <v>0</v>
      </c>
      <c r="AK20" s="33">
        <f>IF(AN20=15,K20,0)</f>
        <v>0</v>
      </c>
      <c r="AL20" s="33">
        <f>IF(AN20=21,K20,0)</f>
        <v>0</v>
      </c>
      <c r="AN20" s="33">
        <v>21</v>
      </c>
      <c r="AO20" s="33">
        <f>H20*0</f>
        <v>0</v>
      </c>
      <c r="AP20" s="33">
        <f>H20*(1-0)</f>
        <v>0</v>
      </c>
      <c r="AQ20" s="45" t="s">
        <v>272</v>
      </c>
      <c r="AV20" s="33">
        <f>AW20+AX20</f>
        <v>0</v>
      </c>
      <c r="AW20" s="33">
        <f>G20*AO20</f>
        <v>0</v>
      </c>
      <c r="AX20" s="33">
        <f>G20*AP20</f>
        <v>0</v>
      </c>
      <c r="AY20" s="45" t="s">
        <v>139</v>
      </c>
      <c r="AZ20" s="45" t="s">
        <v>43</v>
      </c>
      <c r="BA20" s="16" t="s">
        <v>214</v>
      </c>
      <c r="BC20" s="33">
        <f>AW20+AX20</f>
        <v>0</v>
      </c>
      <c r="BD20" s="33">
        <f>H20/(100-BE20)*100</f>
        <v>0</v>
      </c>
      <c r="BE20" s="33">
        <v>0</v>
      </c>
      <c r="BF20" s="33">
        <f>M20</f>
        <v>0</v>
      </c>
      <c r="BH20" s="33">
        <f>G20*AO20</f>
        <v>0</v>
      </c>
      <c r="BI20" s="33">
        <f>G20*AP20</f>
        <v>0</v>
      </c>
      <c r="BJ20" s="33">
        <f>G20*H20</f>
        <v>0</v>
      </c>
      <c r="BK20" s="33"/>
      <c r="BL20" s="33">
        <v>12</v>
      </c>
    </row>
    <row r="21" spans="1:47" ht="15" customHeight="1">
      <c r="A21" s="28" t="s">
        <v>192</v>
      </c>
      <c r="B21" s="34" t="s">
        <v>192</v>
      </c>
      <c r="C21" s="34" t="s">
        <v>83</v>
      </c>
      <c r="D21" s="95" t="s">
        <v>2</v>
      </c>
      <c r="E21" s="95"/>
      <c r="F21" s="37" t="s">
        <v>250</v>
      </c>
      <c r="G21" s="37" t="s">
        <v>250</v>
      </c>
      <c r="H21" s="37"/>
      <c r="I21" s="38">
        <f>SUM(I22:I24)</f>
        <v>0</v>
      </c>
      <c r="J21" s="38">
        <f>SUM(J22:J24)</f>
        <v>0</v>
      </c>
      <c r="K21" s="38">
        <f>SUM(K22:K24)</f>
        <v>0</v>
      </c>
      <c r="L21" s="16" t="s">
        <v>192</v>
      </c>
      <c r="M21" s="38">
        <f>SUM(M22:M24)</f>
        <v>0</v>
      </c>
      <c r="N21" s="2" t="s">
        <v>192</v>
      </c>
      <c r="AI21" s="16" t="s">
        <v>192</v>
      </c>
      <c r="AS21" s="38">
        <f>SUM(AJ22:AJ24)</f>
        <v>0</v>
      </c>
      <c r="AT21" s="38">
        <f>SUM(AK22:AK24)</f>
        <v>0</v>
      </c>
      <c r="AU21" s="38">
        <f>SUM(AL22:AL24)</f>
        <v>0</v>
      </c>
    </row>
    <row r="22" spans="1:64" ht="15" customHeight="1">
      <c r="A22" s="36" t="s">
        <v>221</v>
      </c>
      <c r="B22" s="27" t="s">
        <v>192</v>
      </c>
      <c r="C22" s="27" t="s">
        <v>217</v>
      </c>
      <c r="D22" s="56" t="s">
        <v>56</v>
      </c>
      <c r="E22" s="56"/>
      <c r="F22" s="27" t="s">
        <v>260</v>
      </c>
      <c r="G22" s="33">
        <v>8.25</v>
      </c>
      <c r="H22" s="33"/>
      <c r="I22" s="33">
        <f>G22*AO22</f>
        <v>0</v>
      </c>
      <c r="J22" s="33">
        <f>G22*AP22</f>
        <v>0</v>
      </c>
      <c r="K22" s="33">
        <f>G22*H22</f>
        <v>0</v>
      </c>
      <c r="L22" s="33">
        <v>0</v>
      </c>
      <c r="M22" s="33">
        <f>G22*L22</f>
        <v>0</v>
      </c>
      <c r="N22" s="8" t="s">
        <v>186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16" t="s">
        <v>192</v>
      </c>
      <c r="AJ22" s="33">
        <f>IF(AN22=0,K22,0)</f>
        <v>0</v>
      </c>
      <c r="AK22" s="33">
        <f>IF(AN22=15,K22,0)</f>
        <v>0</v>
      </c>
      <c r="AL22" s="33">
        <f>IF(AN22=21,K22,0)</f>
        <v>0</v>
      </c>
      <c r="AN22" s="33">
        <v>21</v>
      </c>
      <c r="AO22" s="33">
        <f>H22*0</f>
        <v>0</v>
      </c>
      <c r="AP22" s="33">
        <f>H22*(1-0)</f>
        <v>0</v>
      </c>
      <c r="AQ22" s="45" t="s">
        <v>272</v>
      </c>
      <c r="AV22" s="33">
        <f>AW22+AX22</f>
        <v>0</v>
      </c>
      <c r="AW22" s="33">
        <f>G22*AO22</f>
        <v>0</v>
      </c>
      <c r="AX22" s="33">
        <f>G22*AP22</f>
        <v>0</v>
      </c>
      <c r="AY22" s="45" t="s">
        <v>247</v>
      </c>
      <c r="AZ22" s="45" t="s">
        <v>43</v>
      </c>
      <c r="BA22" s="16" t="s">
        <v>214</v>
      </c>
      <c r="BC22" s="33">
        <f>AW22+AX22</f>
        <v>0</v>
      </c>
      <c r="BD22" s="33">
        <f>H22/(100-BE22)*100</f>
        <v>0</v>
      </c>
      <c r="BE22" s="33">
        <v>0</v>
      </c>
      <c r="BF22" s="33">
        <f>M22</f>
        <v>0</v>
      </c>
      <c r="BH22" s="33">
        <f>G22*AO22</f>
        <v>0</v>
      </c>
      <c r="BI22" s="33">
        <f>G22*AP22</f>
        <v>0</v>
      </c>
      <c r="BJ22" s="33">
        <f>G22*H22</f>
        <v>0</v>
      </c>
      <c r="BK22" s="33"/>
      <c r="BL22" s="33">
        <v>13</v>
      </c>
    </row>
    <row r="23" spans="1:64" ht="15" customHeight="1">
      <c r="A23" s="36" t="s">
        <v>112</v>
      </c>
      <c r="B23" s="27" t="s">
        <v>192</v>
      </c>
      <c r="C23" s="27" t="s">
        <v>33</v>
      </c>
      <c r="D23" s="56" t="s">
        <v>80</v>
      </c>
      <c r="E23" s="56"/>
      <c r="F23" s="27" t="s">
        <v>260</v>
      </c>
      <c r="G23" s="33">
        <v>6.25</v>
      </c>
      <c r="H23" s="33"/>
      <c r="I23" s="33">
        <f>G23*AO23</f>
        <v>0</v>
      </c>
      <c r="J23" s="33">
        <f>G23*AP23</f>
        <v>0</v>
      </c>
      <c r="K23" s="33">
        <f>G23*H23</f>
        <v>0</v>
      </c>
      <c r="L23" s="33">
        <v>0</v>
      </c>
      <c r="M23" s="33">
        <f>G23*L23</f>
        <v>0</v>
      </c>
      <c r="N23" s="8" t="s">
        <v>186</v>
      </c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16" t="s">
        <v>192</v>
      </c>
      <c r="AJ23" s="33">
        <f>IF(AN23=0,K23,0)</f>
        <v>0</v>
      </c>
      <c r="AK23" s="33">
        <f>IF(AN23=15,K23,0)</f>
        <v>0</v>
      </c>
      <c r="AL23" s="33">
        <f>IF(AN23=21,K23,0)</f>
        <v>0</v>
      </c>
      <c r="AN23" s="33">
        <v>21</v>
      </c>
      <c r="AO23" s="33">
        <f>H23*0</f>
        <v>0</v>
      </c>
      <c r="AP23" s="33">
        <f>H23*(1-0)</f>
        <v>0</v>
      </c>
      <c r="AQ23" s="45" t="s">
        <v>272</v>
      </c>
      <c r="AV23" s="33">
        <f>AW23+AX23</f>
        <v>0</v>
      </c>
      <c r="AW23" s="33">
        <f>G23*AO23</f>
        <v>0</v>
      </c>
      <c r="AX23" s="33">
        <f>G23*AP23</f>
        <v>0</v>
      </c>
      <c r="AY23" s="45" t="s">
        <v>247</v>
      </c>
      <c r="AZ23" s="45" t="s">
        <v>43</v>
      </c>
      <c r="BA23" s="16" t="s">
        <v>214</v>
      </c>
      <c r="BC23" s="33">
        <f>AW23+AX23</f>
        <v>0</v>
      </c>
      <c r="BD23" s="33">
        <f>H23/(100-BE23)*100</f>
        <v>0</v>
      </c>
      <c r="BE23" s="33">
        <v>0</v>
      </c>
      <c r="BF23" s="33">
        <f>M23</f>
        <v>0</v>
      </c>
      <c r="BH23" s="33">
        <f>G23*AO23</f>
        <v>0</v>
      </c>
      <c r="BI23" s="33">
        <f>G23*AP23</f>
        <v>0</v>
      </c>
      <c r="BJ23" s="33">
        <f>G23*H23</f>
        <v>0</v>
      </c>
      <c r="BK23" s="33"/>
      <c r="BL23" s="33">
        <v>13</v>
      </c>
    </row>
    <row r="24" spans="1:64" ht="15" customHeight="1">
      <c r="A24" s="36" t="s">
        <v>156</v>
      </c>
      <c r="B24" s="27" t="s">
        <v>192</v>
      </c>
      <c r="C24" s="27" t="s">
        <v>217</v>
      </c>
      <c r="D24" s="56" t="s">
        <v>293</v>
      </c>
      <c r="E24" s="56"/>
      <c r="F24" s="27" t="s">
        <v>260</v>
      </c>
      <c r="G24" s="33">
        <v>2</v>
      </c>
      <c r="H24" s="33"/>
      <c r="I24" s="33">
        <f>G24*AO24</f>
        <v>0</v>
      </c>
      <c r="J24" s="33">
        <f>G24*AP24</f>
        <v>0</v>
      </c>
      <c r="K24" s="33">
        <f>G24*H24</f>
        <v>0</v>
      </c>
      <c r="L24" s="33">
        <v>0</v>
      </c>
      <c r="M24" s="33">
        <f>G24*L24</f>
        <v>0</v>
      </c>
      <c r="N24" s="8" t="s">
        <v>186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16" t="s">
        <v>192</v>
      </c>
      <c r="AJ24" s="33">
        <f>IF(AN24=0,K24,0)</f>
        <v>0</v>
      </c>
      <c r="AK24" s="33">
        <f>IF(AN24=15,K24,0)</f>
        <v>0</v>
      </c>
      <c r="AL24" s="33">
        <f>IF(AN24=21,K24,0)</f>
        <v>0</v>
      </c>
      <c r="AN24" s="33">
        <v>21</v>
      </c>
      <c r="AO24" s="33">
        <f>H24*0</f>
        <v>0</v>
      </c>
      <c r="AP24" s="33">
        <f>H24*(1-0)</f>
        <v>0</v>
      </c>
      <c r="AQ24" s="45" t="s">
        <v>272</v>
      </c>
      <c r="AV24" s="33">
        <f>AW24+AX24</f>
        <v>0</v>
      </c>
      <c r="AW24" s="33">
        <f>G24*AO24</f>
        <v>0</v>
      </c>
      <c r="AX24" s="33">
        <f>G24*AP24</f>
        <v>0</v>
      </c>
      <c r="AY24" s="45" t="s">
        <v>247</v>
      </c>
      <c r="AZ24" s="45" t="s">
        <v>43</v>
      </c>
      <c r="BA24" s="16" t="s">
        <v>214</v>
      </c>
      <c r="BC24" s="33">
        <f>AW24+AX24</f>
        <v>0</v>
      </c>
      <c r="BD24" s="33">
        <f>H24/(100-BE24)*100</f>
        <v>0</v>
      </c>
      <c r="BE24" s="33">
        <v>0</v>
      </c>
      <c r="BF24" s="33">
        <f>M24</f>
        <v>0</v>
      </c>
      <c r="BH24" s="33">
        <f>G24*AO24</f>
        <v>0</v>
      </c>
      <c r="BI24" s="33">
        <f>G24*AP24</f>
        <v>0</v>
      </c>
      <c r="BJ24" s="33">
        <f>G24*H24</f>
        <v>0</v>
      </c>
      <c r="BK24" s="33"/>
      <c r="BL24" s="33">
        <v>13</v>
      </c>
    </row>
    <row r="25" spans="1:47" ht="15" customHeight="1">
      <c r="A25" s="28" t="s">
        <v>192</v>
      </c>
      <c r="B25" s="34" t="s">
        <v>192</v>
      </c>
      <c r="C25" s="34" t="s">
        <v>31</v>
      </c>
      <c r="D25" s="95" t="s">
        <v>228</v>
      </c>
      <c r="E25" s="95"/>
      <c r="F25" s="37" t="s">
        <v>250</v>
      </c>
      <c r="G25" s="37" t="s">
        <v>250</v>
      </c>
      <c r="H25" s="37"/>
      <c r="I25" s="38">
        <f>SUM(I26:I26)</f>
        <v>0</v>
      </c>
      <c r="J25" s="38">
        <f>SUM(J26:J26)</f>
        <v>0</v>
      </c>
      <c r="K25" s="38">
        <f>SUM(K26:K26)</f>
        <v>0</v>
      </c>
      <c r="L25" s="16" t="s">
        <v>192</v>
      </c>
      <c r="M25" s="38">
        <f>SUM(M26:M26)</f>
        <v>0</v>
      </c>
      <c r="N25" s="2" t="s">
        <v>192</v>
      </c>
      <c r="AI25" s="16" t="s">
        <v>192</v>
      </c>
      <c r="AS25" s="38">
        <f>SUM(AJ26:AJ26)</f>
        <v>0</v>
      </c>
      <c r="AT25" s="38">
        <f>SUM(AK26:AK26)</f>
        <v>0</v>
      </c>
      <c r="AU25" s="38">
        <f>SUM(AL26:AL26)</f>
        <v>0</v>
      </c>
    </row>
    <row r="26" spans="1:64" ht="15" customHeight="1">
      <c r="A26" s="36" t="s">
        <v>229</v>
      </c>
      <c r="B26" s="27" t="s">
        <v>192</v>
      </c>
      <c r="C26" s="27" t="s">
        <v>231</v>
      </c>
      <c r="D26" s="56" t="s">
        <v>26</v>
      </c>
      <c r="E26" s="56"/>
      <c r="F26" s="27" t="s">
        <v>260</v>
      </c>
      <c r="G26" s="33">
        <v>5</v>
      </c>
      <c r="H26" s="33"/>
      <c r="I26" s="33">
        <f>G26*AO26</f>
        <v>0</v>
      </c>
      <c r="J26" s="33">
        <f>G26*AP26</f>
        <v>0</v>
      </c>
      <c r="K26" s="33">
        <f>G26*H26</f>
        <v>0</v>
      </c>
      <c r="L26" s="33">
        <v>0</v>
      </c>
      <c r="M26" s="33">
        <f>G26*L26</f>
        <v>0</v>
      </c>
      <c r="N26" s="8" t="s">
        <v>186</v>
      </c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16" t="s">
        <v>192</v>
      </c>
      <c r="AJ26" s="33">
        <f>IF(AN26=0,K26,0)</f>
        <v>0</v>
      </c>
      <c r="AK26" s="33">
        <f>IF(AN26=15,K26,0)</f>
        <v>0</v>
      </c>
      <c r="AL26" s="33">
        <f>IF(AN26=21,K26,0)</f>
        <v>0</v>
      </c>
      <c r="AN26" s="33">
        <v>21</v>
      </c>
      <c r="AO26" s="33">
        <f>H26*0</f>
        <v>0</v>
      </c>
      <c r="AP26" s="33">
        <f>H26*(1-0)</f>
        <v>0</v>
      </c>
      <c r="AQ26" s="45" t="s">
        <v>272</v>
      </c>
      <c r="AV26" s="33">
        <f>AW26+AX26</f>
        <v>0</v>
      </c>
      <c r="AW26" s="33">
        <f>G26*AO26</f>
        <v>0</v>
      </c>
      <c r="AX26" s="33">
        <f>G26*AP26</f>
        <v>0</v>
      </c>
      <c r="AY26" s="45" t="s">
        <v>251</v>
      </c>
      <c r="AZ26" s="45" t="s">
        <v>43</v>
      </c>
      <c r="BA26" s="16" t="s">
        <v>214</v>
      </c>
      <c r="BC26" s="33">
        <f>AW26+AX26</f>
        <v>0</v>
      </c>
      <c r="BD26" s="33">
        <f>H26/(100-BE26)*100</f>
        <v>0</v>
      </c>
      <c r="BE26" s="33">
        <v>0</v>
      </c>
      <c r="BF26" s="33">
        <f>M26</f>
        <v>0</v>
      </c>
      <c r="BH26" s="33">
        <f>G26*AO26</f>
        <v>0</v>
      </c>
      <c r="BI26" s="33">
        <f>G26*AP26</f>
        <v>0</v>
      </c>
      <c r="BJ26" s="33">
        <f>G26*H26</f>
        <v>0</v>
      </c>
      <c r="BK26" s="33"/>
      <c r="BL26" s="33">
        <v>16</v>
      </c>
    </row>
    <row r="27" spans="1:47" ht="15" customHeight="1">
      <c r="A27" s="28" t="s">
        <v>192</v>
      </c>
      <c r="B27" s="34" t="s">
        <v>192</v>
      </c>
      <c r="C27" s="34" t="s">
        <v>193</v>
      </c>
      <c r="D27" s="95" t="s">
        <v>50</v>
      </c>
      <c r="E27" s="95"/>
      <c r="F27" s="37" t="s">
        <v>250</v>
      </c>
      <c r="G27" s="37" t="s">
        <v>250</v>
      </c>
      <c r="H27" s="37"/>
      <c r="I27" s="38">
        <f>SUM(I28:I29)</f>
        <v>0</v>
      </c>
      <c r="J27" s="38">
        <f>SUM(J28:J29)</f>
        <v>0</v>
      </c>
      <c r="K27" s="38">
        <f>SUM(K28:K29)</f>
        <v>0</v>
      </c>
      <c r="L27" s="16" t="s">
        <v>192</v>
      </c>
      <c r="M27" s="38">
        <f>SUM(M28:M29)</f>
        <v>0</v>
      </c>
      <c r="N27" s="2" t="s">
        <v>192</v>
      </c>
      <c r="AI27" s="16" t="s">
        <v>192</v>
      </c>
      <c r="AS27" s="38">
        <f>SUM(AJ28:AJ29)</f>
        <v>0</v>
      </c>
      <c r="AT27" s="38">
        <f>SUM(AK28:AK29)</f>
        <v>0</v>
      </c>
      <c r="AU27" s="38">
        <f>SUM(AL28:AL29)</f>
        <v>0</v>
      </c>
    </row>
    <row r="28" spans="1:64" ht="15" customHeight="1">
      <c r="A28" s="36" t="s">
        <v>204</v>
      </c>
      <c r="B28" s="27" t="s">
        <v>192</v>
      </c>
      <c r="C28" s="27" t="s">
        <v>138</v>
      </c>
      <c r="D28" s="56" t="s">
        <v>65</v>
      </c>
      <c r="E28" s="56"/>
      <c r="F28" s="27" t="s">
        <v>260</v>
      </c>
      <c r="G28" s="33">
        <v>8.24</v>
      </c>
      <c r="H28" s="33"/>
      <c r="I28" s="33">
        <f>G28*AO28</f>
        <v>0</v>
      </c>
      <c r="J28" s="33">
        <f>G28*AP28</f>
        <v>0</v>
      </c>
      <c r="K28" s="33">
        <f>G28*H28</f>
        <v>0</v>
      </c>
      <c r="L28" s="33">
        <v>0</v>
      </c>
      <c r="M28" s="33">
        <f>G28*L28</f>
        <v>0</v>
      </c>
      <c r="N28" s="8" t="s">
        <v>186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16" t="s">
        <v>192</v>
      </c>
      <c r="AJ28" s="33">
        <f>IF(AN28=0,K28,0)</f>
        <v>0</v>
      </c>
      <c r="AK28" s="33">
        <f>IF(AN28=15,K28,0)</f>
        <v>0</v>
      </c>
      <c r="AL28" s="33">
        <f>IF(AN28=21,K28,0)</f>
        <v>0</v>
      </c>
      <c r="AN28" s="33">
        <v>21</v>
      </c>
      <c r="AO28" s="33">
        <f>H28*0</f>
        <v>0</v>
      </c>
      <c r="AP28" s="33">
        <f>H28*(1-0)</f>
        <v>0</v>
      </c>
      <c r="AQ28" s="45" t="s">
        <v>272</v>
      </c>
      <c r="AV28" s="33">
        <f>AW28+AX28</f>
        <v>0</v>
      </c>
      <c r="AW28" s="33">
        <f>G28*AO28</f>
        <v>0</v>
      </c>
      <c r="AX28" s="33">
        <f>G28*AP28</f>
        <v>0</v>
      </c>
      <c r="AY28" s="45" t="s">
        <v>66</v>
      </c>
      <c r="AZ28" s="45" t="s">
        <v>43</v>
      </c>
      <c r="BA28" s="16" t="s">
        <v>214</v>
      </c>
      <c r="BC28" s="33">
        <f>AW28+AX28</f>
        <v>0</v>
      </c>
      <c r="BD28" s="33">
        <f>H28/(100-BE28)*100</f>
        <v>0</v>
      </c>
      <c r="BE28" s="33">
        <v>0</v>
      </c>
      <c r="BF28" s="33">
        <f>M28</f>
        <v>0</v>
      </c>
      <c r="BH28" s="33">
        <f>G28*AO28</f>
        <v>0</v>
      </c>
      <c r="BI28" s="33">
        <f>G28*AP28</f>
        <v>0</v>
      </c>
      <c r="BJ28" s="33">
        <f>G28*H28</f>
        <v>0</v>
      </c>
      <c r="BK28" s="33"/>
      <c r="BL28" s="33">
        <v>17</v>
      </c>
    </row>
    <row r="29" spans="1:64" ht="15" customHeight="1">
      <c r="A29" s="36" t="s">
        <v>83</v>
      </c>
      <c r="B29" s="27" t="s">
        <v>192</v>
      </c>
      <c r="C29" s="27" t="s">
        <v>285</v>
      </c>
      <c r="D29" s="56" t="s">
        <v>92</v>
      </c>
      <c r="E29" s="56"/>
      <c r="F29" s="27" t="s">
        <v>260</v>
      </c>
      <c r="G29" s="33">
        <v>6.24</v>
      </c>
      <c r="H29" s="33"/>
      <c r="I29" s="33">
        <f>G29*AO29</f>
        <v>0</v>
      </c>
      <c r="J29" s="33">
        <f>G29*AP29</f>
        <v>0</v>
      </c>
      <c r="K29" s="33">
        <f>G29*H29</f>
        <v>0</v>
      </c>
      <c r="L29" s="33">
        <v>0</v>
      </c>
      <c r="M29" s="33">
        <f>G29*L29</f>
        <v>0</v>
      </c>
      <c r="N29" s="8" t="s">
        <v>186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16" t="s">
        <v>192</v>
      </c>
      <c r="AJ29" s="33">
        <f>IF(AN29=0,K29,0)</f>
        <v>0</v>
      </c>
      <c r="AK29" s="33">
        <f>IF(AN29=15,K29,0)</f>
        <v>0</v>
      </c>
      <c r="AL29" s="33">
        <f>IF(AN29=21,K29,0)</f>
        <v>0</v>
      </c>
      <c r="AN29" s="33">
        <v>21</v>
      </c>
      <c r="AO29" s="33">
        <f>H29*0</f>
        <v>0</v>
      </c>
      <c r="AP29" s="33">
        <f>H29*(1-0)</f>
        <v>0</v>
      </c>
      <c r="AQ29" s="45" t="s">
        <v>272</v>
      </c>
      <c r="AV29" s="33">
        <f>AW29+AX29</f>
        <v>0</v>
      </c>
      <c r="AW29" s="33">
        <f>G29*AO29</f>
        <v>0</v>
      </c>
      <c r="AX29" s="33">
        <f>G29*AP29</f>
        <v>0</v>
      </c>
      <c r="AY29" s="45" t="s">
        <v>66</v>
      </c>
      <c r="AZ29" s="45" t="s">
        <v>43</v>
      </c>
      <c r="BA29" s="16" t="s">
        <v>214</v>
      </c>
      <c r="BC29" s="33">
        <f>AW29+AX29</f>
        <v>0</v>
      </c>
      <c r="BD29" s="33">
        <f>H29/(100-BE29)*100</f>
        <v>0</v>
      </c>
      <c r="BE29" s="33">
        <v>0</v>
      </c>
      <c r="BF29" s="33">
        <f>M29</f>
        <v>0</v>
      </c>
      <c r="BH29" s="33">
        <f>G29*AO29</f>
        <v>0</v>
      </c>
      <c r="BI29" s="33">
        <f>G29*AP29</f>
        <v>0</v>
      </c>
      <c r="BJ29" s="33">
        <f>G29*H29</f>
        <v>0</v>
      </c>
      <c r="BK29" s="33"/>
      <c r="BL29" s="33">
        <v>17</v>
      </c>
    </row>
    <row r="30" spans="1:47" ht="15" customHeight="1">
      <c r="A30" s="28" t="s">
        <v>192</v>
      </c>
      <c r="B30" s="34" t="s">
        <v>192</v>
      </c>
      <c r="C30" s="34" t="s">
        <v>224</v>
      </c>
      <c r="D30" s="95" t="s">
        <v>279</v>
      </c>
      <c r="E30" s="95"/>
      <c r="F30" s="37" t="s">
        <v>250</v>
      </c>
      <c r="G30" s="37" t="s">
        <v>250</v>
      </c>
      <c r="H30" s="37"/>
      <c r="I30" s="38">
        <f>SUM(I31:I35)</f>
        <v>0</v>
      </c>
      <c r="J30" s="38">
        <f>SUM(J31:J35)</f>
        <v>0</v>
      </c>
      <c r="K30" s="38">
        <f>SUM(K31:K35)</f>
        <v>0</v>
      </c>
      <c r="L30" s="16" t="s">
        <v>192</v>
      </c>
      <c r="M30" s="38">
        <f>SUM(M31:M35)</f>
        <v>0.188</v>
      </c>
      <c r="N30" s="2" t="s">
        <v>192</v>
      </c>
      <c r="AI30" s="16" t="s">
        <v>192</v>
      </c>
      <c r="AS30" s="38">
        <f>SUM(AJ31:AJ35)</f>
        <v>0</v>
      </c>
      <c r="AT30" s="38">
        <f>SUM(AK31:AK35)</f>
        <v>0</v>
      </c>
      <c r="AU30" s="38">
        <f>SUM(AL31:AL35)</f>
        <v>0</v>
      </c>
    </row>
    <row r="31" spans="1:64" ht="15" customHeight="1">
      <c r="A31" s="36" t="s">
        <v>159</v>
      </c>
      <c r="B31" s="27" t="s">
        <v>192</v>
      </c>
      <c r="C31" s="27" t="s">
        <v>181</v>
      </c>
      <c r="D31" s="56" t="s">
        <v>162</v>
      </c>
      <c r="E31" s="56"/>
      <c r="F31" s="27" t="s">
        <v>267</v>
      </c>
      <c r="G31" s="33">
        <v>20</v>
      </c>
      <c r="H31" s="33"/>
      <c r="I31" s="33">
        <f>G31*AO31</f>
        <v>0</v>
      </c>
      <c r="J31" s="33">
        <f>G31*AP31</f>
        <v>0</v>
      </c>
      <c r="K31" s="33">
        <f>G31*H31</f>
        <v>0</v>
      </c>
      <c r="L31" s="33">
        <v>0.0094</v>
      </c>
      <c r="M31" s="33">
        <f>G31*L31</f>
        <v>0.188</v>
      </c>
      <c r="N31" s="8" t="s">
        <v>186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16" t="s">
        <v>192</v>
      </c>
      <c r="AJ31" s="33">
        <f>IF(AN31=0,K31,0)</f>
        <v>0</v>
      </c>
      <c r="AK31" s="33">
        <f>IF(AN31=15,K31,0)</f>
        <v>0</v>
      </c>
      <c r="AL31" s="33">
        <f>IF(AN31=21,K31,0)</f>
        <v>0</v>
      </c>
      <c r="AN31" s="33">
        <v>21</v>
      </c>
      <c r="AO31" s="33">
        <f>H31*0.208796659253452</f>
        <v>0</v>
      </c>
      <c r="AP31" s="33">
        <f>H31*(1-0.208796659253452)</f>
        <v>0</v>
      </c>
      <c r="AQ31" s="45" t="s">
        <v>272</v>
      </c>
      <c r="AV31" s="33">
        <f>AW31+AX31</f>
        <v>0</v>
      </c>
      <c r="AW31" s="33">
        <f>G31*AO31</f>
        <v>0</v>
      </c>
      <c r="AX31" s="33">
        <f>G31*AP31</f>
        <v>0</v>
      </c>
      <c r="AY31" s="45" t="s">
        <v>133</v>
      </c>
      <c r="AZ31" s="45" t="s">
        <v>43</v>
      </c>
      <c r="BA31" s="16" t="s">
        <v>214</v>
      </c>
      <c r="BC31" s="33">
        <f>AW31+AX31</f>
        <v>0</v>
      </c>
      <c r="BD31" s="33">
        <f>H31/(100-BE31)*100</f>
        <v>0</v>
      </c>
      <c r="BE31" s="33">
        <v>0</v>
      </c>
      <c r="BF31" s="33">
        <f>M31</f>
        <v>0.188</v>
      </c>
      <c r="BH31" s="33">
        <f>G31*AO31</f>
        <v>0</v>
      </c>
      <c r="BI31" s="33">
        <f>G31*AP31</f>
        <v>0</v>
      </c>
      <c r="BJ31" s="33">
        <f>G31*H31</f>
        <v>0</v>
      </c>
      <c r="BK31" s="33"/>
      <c r="BL31" s="33">
        <v>18</v>
      </c>
    </row>
    <row r="32" spans="1:64" ht="15" customHeight="1">
      <c r="A32" s="36" t="s">
        <v>114</v>
      </c>
      <c r="B32" s="27" t="s">
        <v>192</v>
      </c>
      <c r="C32" s="27" t="s">
        <v>126</v>
      </c>
      <c r="D32" s="56" t="s">
        <v>236</v>
      </c>
      <c r="E32" s="56"/>
      <c r="F32" s="27" t="s">
        <v>267</v>
      </c>
      <c r="G32" s="33">
        <v>20</v>
      </c>
      <c r="H32" s="33"/>
      <c r="I32" s="33">
        <f>G32*AO32</f>
        <v>0</v>
      </c>
      <c r="J32" s="33">
        <f>G32*AP32</f>
        <v>0</v>
      </c>
      <c r="K32" s="33">
        <f>G32*H32</f>
        <v>0</v>
      </c>
      <c r="L32" s="33">
        <v>0</v>
      </c>
      <c r="M32" s="33">
        <f>G32*L32</f>
        <v>0</v>
      </c>
      <c r="N32" s="8" t="s">
        <v>186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16" t="s">
        <v>192</v>
      </c>
      <c r="AJ32" s="33">
        <f>IF(AN32=0,K32,0)</f>
        <v>0</v>
      </c>
      <c r="AK32" s="33">
        <f>IF(AN32=15,K32,0)</f>
        <v>0</v>
      </c>
      <c r="AL32" s="33">
        <f>IF(AN32=21,K32,0)</f>
        <v>0</v>
      </c>
      <c r="AN32" s="33">
        <v>21</v>
      </c>
      <c r="AO32" s="33">
        <f>H32*0</f>
        <v>0</v>
      </c>
      <c r="AP32" s="33">
        <f>H32*(1-0)</f>
        <v>0</v>
      </c>
      <c r="AQ32" s="45" t="s">
        <v>272</v>
      </c>
      <c r="AV32" s="33">
        <f>AW32+AX32</f>
        <v>0</v>
      </c>
      <c r="AW32" s="33">
        <f>G32*AO32</f>
        <v>0</v>
      </c>
      <c r="AX32" s="33">
        <f>G32*AP32</f>
        <v>0</v>
      </c>
      <c r="AY32" s="45" t="s">
        <v>133</v>
      </c>
      <c r="AZ32" s="45" t="s">
        <v>43</v>
      </c>
      <c r="BA32" s="16" t="s">
        <v>214</v>
      </c>
      <c r="BC32" s="33">
        <f>AW32+AX32</f>
        <v>0</v>
      </c>
      <c r="BD32" s="33">
        <f>H32/(100-BE32)*100</f>
        <v>0</v>
      </c>
      <c r="BE32" s="33">
        <v>0</v>
      </c>
      <c r="BF32" s="33">
        <f>M32</f>
        <v>0</v>
      </c>
      <c r="BH32" s="33">
        <f>G32*AO32</f>
        <v>0</v>
      </c>
      <c r="BI32" s="33">
        <f>G32*AP32</f>
        <v>0</v>
      </c>
      <c r="BJ32" s="33">
        <f>G32*H32</f>
        <v>0</v>
      </c>
      <c r="BK32" s="33"/>
      <c r="BL32" s="33">
        <v>18</v>
      </c>
    </row>
    <row r="33" spans="1:64" ht="15" customHeight="1">
      <c r="A33" s="36" t="s">
        <v>31</v>
      </c>
      <c r="B33" s="27" t="s">
        <v>192</v>
      </c>
      <c r="C33" s="27" t="s">
        <v>52</v>
      </c>
      <c r="D33" s="56" t="s">
        <v>273</v>
      </c>
      <c r="E33" s="56"/>
      <c r="F33" s="27" t="s">
        <v>102</v>
      </c>
      <c r="G33" s="33">
        <v>1</v>
      </c>
      <c r="H33" s="33"/>
      <c r="I33" s="33">
        <f>G33*AO33</f>
        <v>0</v>
      </c>
      <c r="J33" s="33">
        <f>G33*AP33</f>
        <v>0</v>
      </c>
      <c r="K33" s="33">
        <f>G33*H33</f>
        <v>0</v>
      </c>
      <c r="L33" s="33">
        <v>0</v>
      </c>
      <c r="M33" s="33">
        <f>G33*L33</f>
        <v>0</v>
      </c>
      <c r="N33" s="8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16" t="s">
        <v>192</v>
      </c>
      <c r="AJ33" s="33">
        <f>IF(AN33=0,K33,0)</f>
        <v>0</v>
      </c>
      <c r="AK33" s="33">
        <f>IF(AN33=15,K33,0)</f>
        <v>0</v>
      </c>
      <c r="AL33" s="33">
        <f>IF(AN33=21,K33,0)</f>
        <v>0</v>
      </c>
      <c r="AN33" s="33">
        <v>21</v>
      </c>
      <c r="AO33" s="33">
        <f>H33*0</f>
        <v>0</v>
      </c>
      <c r="AP33" s="33">
        <f>H33*(1-0)</f>
        <v>0</v>
      </c>
      <c r="AQ33" s="45" t="s">
        <v>272</v>
      </c>
      <c r="AV33" s="33">
        <f>AW33+AX33</f>
        <v>0</v>
      </c>
      <c r="AW33" s="33">
        <f>G33*AO33</f>
        <v>0</v>
      </c>
      <c r="AX33" s="33">
        <f>G33*AP33</f>
        <v>0</v>
      </c>
      <c r="AY33" s="45" t="s">
        <v>133</v>
      </c>
      <c r="AZ33" s="45" t="s">
        <v>43</v>
      </c>
      <c r="BA33" s="16" t="s">
        <v>214</v>
      </c>
      <c r="BC33" s="33">
        <f>AW33+AX33</f>
        <v>0</v>
      </c>
      <c r="BD33" s="33">
        <f>H33/(100-BE33)*100</f>
        <v>0</v>
      </c>
      <c r="BE33" s="33">
        <v>0</v>
      </c>
      <c r="BF33" s="33">
        <f>M33</f>
        <v>0</v>
      </c>
      <c r="BH33" s="33">
        <f>G33*AO33</f>
        <v>0</v>
      </c>
      <c r="BI33" s="33">
        <f>G33*AP33</f>
        <v>0</v>
      </c>
      <c r="BJ33" s="33">
        <f>G33*H33</f>
        <v>0</v>
      </c>
      <c r="BK33" s="33"/>
      <c r="BL33" s="33">
        <v>18</v>
      </c>
    </row>
    <row r="34" spans="1:64" ht="15" customHeight="1">
      <c r="A34" s="36" t="s">
        <v>193</v>
      </c>
      <c r="B34" s="27" t="s">
        <v>192</v>
      </c>
      <c r="C34" s="27" t="s">
        <v>290</v>
      </c>
      <c r="D34" s="56" t="s">
        <v>134</v>
      </c>
      <c r="E34" s="56"/>
      <c r="F34" s="27" t="s">
        <v>267</v>
      </c>
      <c r="G34" s="33">
        <v>14.5</v>
      </c>
      <c r="H34" s="33"/>
      <c r="I34" s="33">
        <f>G34*AO34</f>
        <v>0</v>
      </c>
      <c r="J34" s="33">
        <f>G34*AP34</f>
        <v>0</v>
      </c>
      <c r="K34" s="33">
        <f>G34*H34</f>
        <v>0</v>
      </c>
      <c r="L34" s="33">
        <v>0</v>
      </c>
      <c r="M34" s="33">
        <f>G34*L34</f>
        <v>0</v>
      </c>
      <c r="N34" s="8" t="s">
        <v>186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16" t="s">
        <v>192</v>
      </c>
      <c r="AJ34" s="33">
        <f>IF(AN34=0,K34,0)</f>
        <v>0</v>
      </c>
      <c r="AK34" s="33">
        <f>IF(AN34=15,K34,0)</f>
        <v>0</v>
      </c>
      <c r="AL34" s="33">
        <f>IF(AN34=21,K34,0)</f>
        <v>0</v>
      </c>
      <c r="AN34" s="33">
        <v>21</v>
      </c>
      <c r="AO34" s="33">
        <f>H34*0</f>
        <v>0</v>
      </c>
      <c r="AP34" s="33">
        <f>H34*(1-0)</f>
        <v>0</v>
      </c>
      <c r="AQ34" s="45" t="s">
        <v>272</v>
      </c>
      <c r="AV34" s="33">
        <f>AW34+AX34</f>
        <v>0</v>
      </c>
      <c r="AW34" s="33">
        <f>G34*AO34</f>
        <v>0</v>
      </c>
      <c r="AX34" s="33">
        <f>G34*AP34</f>
        <v>0</v>
      </c>
      <c r="AY34" s="45" t="s">
        <v>133</v>
      </c>
      <c r="AZ34" s="45" t="s">
        <v>43</v>
      </c>
      <c r="BA34" s="16" t="s">
        <v>214</v>
      </c>
      <c r="BC34" s="33">
        <f>AW34+AX34</f>
        <v>0</v>
      </c>
      <c r="BD34" s="33">
        <f>H34/(100-BE34)*100</f>
        <v>0</v>
      </c>
      <c r="BE34" s="33">
        <v>0</v>
      </c>
      <c r="BF34" s="33">
        <f>M34</f>
        <v>0</v>
      </c>
      <c r="BH34" s="33">
        <f>G34*AO34</f>
        <v>0</v>
      </c>
      <c r="BI34" s="33">
        <f>G34*AP34</f>
        <v>0</v>
      </c>
      <c r="BJ34" s="33">
        <f>G34*H34</f>
        <v>0</v>
      </c>
      <c r="BK34" s="33"/>
      <c r="BL34" s="33">
        <v>18</v>
      </c>
    </row>
    <row r="35" spans="1:64" ht="15" customHeight="1">
      <c r="A35" s="36" t="s">
        <v>224</v>
      </c>
      <c r="B35" s="27" t="s">
        <v>192</v>
      </c>
      <c r="C35" s="27" t="s">
        <v>163</v>
      </c>
      <c r="D35" s="56" t="s">
        <v>206</v>
      </c>
      <c r="E35" s="56"/>
      <c r="F35" s="27" t="s">
        <v>267</v>
      </c>
      <c r="G35" s="33">
        <v>100</v>
      </c>
      <c r="H35" s="33"/>
      <c r="I35" s="33">
        <f>G35*AO35</f>
        <v>0</v>
      </c>
      <c r="J35" s="33">
        <f>G35*AP35</f>
        <v>0</v>
      </c>
      <c r="K35" s="33">
        <f>G35*H35</f>
        <v>0</v>
      </c>
      <c r="L35" s="33">
        <v>0</v>
      </c>
      <c r="M35" s="33">
        <f>G35*L35</f>
        <v>0</v>
      </c>
      <c r="N35" s="8" t="s">
        <v>186</v>
      </c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16" t="s">
        <v>192</v>
      </c>
      <c r="AJ35" s="33">
        <f>IF(AN35=0,K35,0)</f>
        <v>0</v>
      </c>
      <c r="AK35" s="33">
        <f>IF(AN35=15,K35,0)</f>
        <v>0</v>
      </c>
      <c r="AL35" s="33">
        <f>IF(AN35=21,K35,0)</f>
        <v>0</v>
      </c>
      <c r="AN35" s="33">
        <v>21</v>
      </c>
      <c r="AO35" s="33">
        <f>H35*0</f>
        <v>0</v>
      </c>
      <c r="AP35" s="33">
        <f>H35*(1-0)</f>
        <v>0</v>
      </c>
      <c r="AQ35" s="45" t="s">
        <v>272</v>
      </c>
      <c r="AV35" s="33">
        <f>AW35+AX35</f>
        <v>0</v>
      </c>
      <c r="AW35" s="33">
        <f>G35*AO35</f>
        <v>0</v>
      </c>
      <c r="AX35" s="33">
        <f>G35*AP35</f>
        <v>0</v>
      </c>
      <c r="AY35" s="45" t="s">
        <v>133</v>
      </c>
      <c r="AZ35" s="45" t="s">
        <v>43</v>
      </c>
      <c r="BA35" s="16" t="s">
        <v>214</v>
      </c>
      <c r="BC35" s="33">
        <f>AW35+AX35</f>
        <v>0</v>
      </c>
      <c r="BD35" s="33">
        <f>H35/(100-BE35)*100</f>
        <v>0</v>
      </c>
      <c r="BE35" s="33">
        <v>0</v>
      </c>
      <c r="BF35" s="33">
        <f>M35</f>
        <v>0</v>
      </c>
      <c r="BH35" s="33">
        <f>G35*AO35</f>
        <v>0</v>
      </c>
      <c r="BI35" s="33">
        <f>G35*AP35</f>
        <v>0</v>
      </c>
      <c r="BJ35" s="33">
        <f>G35*H35</f>
        <v>0</v>
      </c>
      <c r="BK35" s="33"/>
      <c r="BL35" s="33">
        <v>18</v>
      </c>
    </row>
    <row r="36" spans="1:47" ht="15" customHeight="1">
      <c r="A36" s="28" t="s">
        <v>192</v>
      </c>
      <c r="B36" s="34" t="s">
        <v>192</v>
      </c>
      <c r="C36" s="34" t="s">
        <v>170</v>
      </c>
      <c r="D36" s="95" t="s">
        <v>101</v>
      </c>
      <c r="E36" s="95"/>
      <c r="F36" s="37" t="s">
        <v>250</v>
      </c>
      <c r="G36" s="37" t="s">
        <v>250</v>
      </c>
      <c r="H36" s="37"/>
      <c r="I36" s="38">
        <f>SUM(I37:I37)</f>
        <v>0</v>
      </c>
      <c r="J36" s="38">
        <f>SUM(J37:J37)</f>
        <v>0</v>
      </c>
      <c r="K36" s="38">
        <f>SUM(K37:K37)</f>
        <v>0</v>
      </c>
      <c r="L36" s="16" t="s">
        <v>192</v>
      </c>
      <c r="M36" s="38">
        <f>SUM(M37:M37)</f>
        <v>0</v>
      </c>
      <c r="N36" s="2" t="s">
        <v>192</v>
      </c>
      <c r="AI36" s="16" t="s">
        <v>192</v>
      </c>
      <c r="AS36" s="38">
        <f>SUM(AJ37:AJ37)</f>
        <v>0</v>
      </c>
      <c r="AT36" s="38">
        <f>SUM(AK37:AK37)</f>
        <v>0</v>
      </c>
      <c r="AU36" s="38">
        <f>SUM(AL37:AL37)</f>
        <v>0</v>
      </c>
    </row>
    <row r="37" spans="1:64" ht="15" customHeight="1">
      <c r="A37" s="36" t="s">
        <v>170</v>
      </c>
      <c r="B37" s="27" t="s">
        <v>192</v>
      </c>
      <c r="C37" s="27" t="s">
        <v>16</v>
      </c>
      <c r="D37" s="56" t="s">
        <v>196</v>
      </c>
      <c r="E37" s="56"/>
      <c r="F37" s="27" t="s">
        <v>128</v>
      </c>
      <c r="G37" s="33">
        <v>9</v>
      </c>
      <c r="H37" s="33"/>
      <c r="I37" s="33">
        <f>G37*AO37</f>
        <v>0</v>
      </c>
      <c r="J37" s="33">
        <f>G37*AP37</f>
        <v>0</v>
      </c>
      <c r="K37" s="33">
        <f>G37*H37</f>
        <v>0</v>
      </c>
      <c r="L37" s="33">
        <v>0</v>
      </c>
      <c r="M37" s="33">
        <f>G37*L37</f>
        <v>0</v>
      </c>
      <c r="N37" s="8" t="s">
        <v>186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16" t="s">
        <v>192</v>
      </c>
      <c r="AJ37" s="33">
        <f>IF(AN37=0,K37,0)</f>
        <v>0</v>
      </c>
      <c r="AK37" s="33">
        <f>IF(AN37=15,K37,0)</f>
        <v>0</v>
      </c>
      <c r="AL37" s="33">
        <f>IF(AN37=21,K37,0)</f>
        <v>0</v>
      </c>
      <c r="AN37" s="33">
        <v>21</v>
      </c>
      <c r="AO37" s="33">
        <f>H37*0</f>
        <v>0</v>
      </c>
      <c r="AP37" s="33">
        <f>H37*(1-0)</f>
        <v>0</v>
      </c>
      <c r="AQ37" s="45" t="s">
        <v>272</v>
      </c>
      <c r="AV37" s="33">
        <f>AW37+AX37</f>
        <v>0</v>
      </c>
      <c r="AW37" s="33">
        <f>G37*AO37</f>
        <v>0</v>
      </c>
      <c r="AX37" s="33">
        <f>G37*AP37</f>
        <v>0</v>
      </c>
      <c r="AY37" s="45" t="s">
        <v>218</v>
      </c>
      <c r="AZ37" s="45" t="s">
        <v>43</v>
      </c>
      <c r="BA37" s="16" t="s">
        <v>214</v>
      </c>
      <c r="BC37" s="33">
        <f>AW37+AX37</f>
        <v>0</v>
      </c>
      <c r="BD37" s="33">
        <f>H37/(100-BE37)*100</f>
        <v>0</v>
      </c>
      <c r="BE37" s="33">
        <v>0</v>
      </c>
      <c r="BF37" s="33">
        <f>M37</f>
        <v>0</v>
      </c>
      <c r="BH37" s="33">
        <f>G37*AO37</f>
        <v>0</v>
      </c>
      <c r="BI37" s="33">
        <f>G37*AP37</f>
        <v>0</v>
      </c>
      <c r="BJ37" s="33">
        <f>G37*H37</f>
        <v>0</v>
      </c>
      <c r="BK37" s="33"/>
      <c r="BL37" s="33">
        <v>19</v>
      </c>
    </row>
    <row r="38" spans="1:47" ht="15" customHeight="1">
      <c r="A38" s="28" t="s">
        <v>192</v>
      </c>
      <c r="B38" s="34" t="s">
        <v>192</v>
      </c>
      <c r="C38" s="34" t="s">
        <v>243</v>
      </c>
      <c r="D38" s="95" t="s">
        <v>48</v>
      </c>
      <c r="E38" s="95"/>
      <c r="F38" s="37" t="s">
        <v>250</v>
      </c>
      <c r="G38" s="37" t="s">
        <v>250</v>
      </c>
      <c r="H38" s="37"/>
      <c r="I38" s="38">
        <f>SUM(I39:I39)</f>
        <v>0</v>
      </c>
      <c r="J38" s="38">
        <f>SUM(J39:J39)</f>
        <v>0</v>
      </c>
      <c r="K38" s="38">
        <f>SUM(K39:K39)</f>
        <v>0</v>
      </c>
      <c r="L38" s="16" t="s">
        <v>192</v>
      </c>
      <c r="M38" s="38">
        <f>SUM(M39:M39)</f>
        <v>0</v>
      </c>
      <c r="N38" s="2" t="s">
        <v>192</v>
      </c>
      <c r="AI38" s="16" t="s">
        <v>192</v>
      </c>
      <c r="AS38" s="38">
        <f>SUM(AJ39:AJ39)</f>
        <v>0</v>
      </c>
      <c r="AT38" s="38">
        <f>SUM(AK39:AK39)</f>
        <v>0</v>
      </c>
      <c r="AU38" s="38">
        <f>SUM(AL39:AL39)</f>
        <v>0</v>
      </c>
    </row>
    <row r="39" spans="1:64" ht="15" customHeight="1">
      <c r="A39" s="36" t="s">
        <v>11</v>
      </c>
      <c r="B39" s="27" t="s">
        <v>192</v>
      </c>
      <c r="C39" s="27" t="s">
        <v>191</v>
      </c>
      <c r="D39" s="56" t="s">
        <v>211</v>
      </c>
      <c r="E39" s="56"/>
      <c r="F39" s="27" t="s">
        <v>102</v>
      </c>
      <c r="G39" s="33">
        <v>1</v>
      </c>
      <c r="H39" s="33"/>
      <c r="I39" s="33">
        <f>G39*AO39</f>
        <v>0</v>
      </c>
      <c r="J39" s="33">
        <f>G39*AP39</f>
        <v>0</v>
      </c>
      <c r="K39" s="33">
        <f>G39*H39</f>
        <v>0</v>
      </c>
      <c r="L39" s="33">
        <v>0</v>
      </c>
      <c r="M39" s="33">
        <f>G39*L39</f>
        <v>0</v>
      </c>
      <c r="N39" s="8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16" t="s">
        <v>192</v>
      </c>
      <c r="AJ39" s="33">
        <f>IF(AN39=0,K39,0)</f>
        <v>0</v>
      </c>
      <c r="AK39" s="33">
        <f>IF(AN39=15,K39,0)</f>
        <v>0</v>
      </c>
      <c r="AL39" s="33">
        <f>IF(AN39=21,K39,0)</f>
        <v>0</v>
      </c>
      <c r="AN39" s="33">
        <v>21</v>
      </c>
      <c r="AO39" s="33">
        <f>H39*0</f>
        <v>0</v>
      </c>
      <c r="AP39" s="33">
        <f>H39*(1-0)</f>
        <v>0</v>
      </c>
      <c r="AQ39" s="45" t="s">
        <v>272</v>
      </c>
      <c r="AV39" s="33">
        <f>AW39+AX39</f>
        <v>0</v>
      </c>
      <c r="AW39" s="33">
        <f>G39*AO39</f>
        <v>0</v>
      </c>
      <c r="AX39" s="33">
        <f>G39*AP39</f>
        <v>0</v>
      </c>
      <c r="AY39" s="45" t="s">
        <v>242</v>
      </c>
      <c r="AZ39" s="45" t="s">
        <v>15</v>
      </c>
      <c r="BA39" s="16" t="s">
        <v>214</v>
      </c>
      <c r="BC39" s="33">
        <f>AW39+AX39</f>
        <v>0</v>
      </c>
      <c r="BD39" s="33">
        <f>H39/(100-BE39)*100</f>
        <v>0</v>
      </c>
      <c r="BE39" s="33">
        <v>0</v>
      </c>
      <c r="BF39" s="33">
        <f>M39</f>
        <v>0</v>
      </c>
      <c r="BH39" s="33">
        <f>G39*AO39</f>
        <v>0</v>
      </c>
      <c r="BI39" s="33">
        <f>G39*AP39</f>
        <v>0</v>
      </c>
      <c r="BJ39" s="33">
        <f>G39*H39</f>
        <v>0</v>
      </c>
      <c r="BK39" s="33"/>
      <c r="BL39" s="33">
        <v>35</v>
      </c>
    </row>
    <row r="40" spans="1:47" ht="15" customHeight="1">
      <c r="A40" s="28" t="s">
        <v>192</v>
      </c>
      <c r="B40" s="34" t="s">
        <v>192</v>
      </c>
      <c r="C40" s="34" t="s">
        <v>169</v>
      </c>
      <c r="D40" s="95" t="s">
        <v>182</v>
      </c>
      <c r="E40" s="95"/>
      <c r="F40" s="37" t="s">
        <v>250</v>
      </c>
      <c r="G40" s="37" t="s">
        <v>250</v>
      </c>
      <c r="H40" s="37"/>
      <c r="I40" s="38">
        <f>SUM(I41:I41)</f>
        <v>0</v>
      </c>
      <c r="J40" s="38">
        <f>SUM(J41:J41)</f>
        <v>0</v>
      </c>
      <c r="K40" s="38">
        <f>SUM(K41:K41)</f>
        <v>0</v>
      </c>
      <c r="L40" s="16" t="s">
        <v>192</v>
      </c>
      <c r="M40" s="38">
        <f>SUM(M41:M41)</f>
        <v>2.646</v>
      </c>
      <c r="N40" s="2" t="s">
        <v>192</v>
      </c>
      <c r="AI40" s="16" t="s">
        <v>192</v>
      </c>
      <c r="AS40" s="38">
        <f>SUM(AJ41:AJ41)</f>
        <v>0</v>
      </c>
      <c r="AT40" s="38">
        <f>SUM(AK41:AK41)</f>
        <v>0</v>
      </c>
      <c r="AU40" s="38">
        <f>SUM(AL41:AL41)</f>
        <v>0</v>
      </c>
    </row>
    <row r="41" spans="1:64" ht="15" customHeight="1">
      <c r="A41" s="36" t="s">
        <v>194</v>
      </c>
      <c r="B41" s="27" t="s">
        <v>192</v>
      </c>
      <c r="C41" s="27" t="s">
        <v>148</v>
      </c>
      <c r="D41" s="56" t="s">
        <v>235</v>
      </c>
      <c r="E41" s="56"/>
      <c r="F41" s="27" t="s">
        <v>267</v>
      </c>
      <c r="G41" s="33">
        <v>7</v>
      </c>
      <c r="H41" s="33"/>
      <c r="I41" s="33">
        <f>G41*AO41</f>
        <v>0</v>
      </c>
      <c r="J41" s="33">
        <f>G41*AP41</f>
        <v>0</v>
      </c>
      <c r="K41" s="33">
        <f>G41*H41</f>
        <v>0</v>
      </c>
      <c r="L41" s="33">
        <v>0.378</v>
      </c>
      <c r="M41" s="33">
        <f>G41*L41</f>
        <v>2.646</v>
      </c>
      <c r="N41" s="8" t="s">
        <v>186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16" t="s">
        <v>192</v>
      </c>
      <c r="AJ41" s="33">
        <f>IF(AN41=0,K41,0)</f>
        <v>0</v>
      </c>
      <c r="AK41" s="33">
        <f>IF(AN41=15,K41,0)</f>
        <v>0</v>
      </c>
      <c r="AL41" s="33">
        <f>IF(AN41=21,K41,0)</f>
        <v>0</v>
      </c>
      <c r="AN41" s="33">
        <v>21</v>
      </c>
      <c r="AO41" s="33">
        <f>H41*0.843538461538462</f>
        <v>0</v>
      </c>
      <c r="AP41" s="33">
        <f>H41*(1-0.843538461538462)</f>
        <v>0</v>
      </c>
      <c r="AQ41" s="45" t="s">
        <v>272</v>
      </c>
      <c r="AV41" s="33">
        <f>AW41+AX41</f>
        <v>0</v>
      </c>
      <c r="AW41" s="33">
        <f>G41*AO41</f>
        <v>0</v>
      </c>
      <c r="AX41" s="33">
        <f>G41*AP41</f>
        <v>0</v>
      </c>
      <c r="AY41" s="45" t="s">
        <v>282</v>
      </c>
      <c r="AZ41" s="45" t="s">
        <v>165</v>
      </c>
      <c r="BA41" s="16" t="s">
        <v>214</v>
      </c>
      <c r="BC41" s="33">
        <f>AW41+AX41</f>
        <v>0</v>
      </c>
      <c r="BD41" s="33">
        <f>H41/(100-BE41)*100</f>
        <v>0</v>
      </c>
      <c r="BE41" s="33">
        <v>0</v>
      </c>
      <c r="BF41" s="33">
        <f>M41</f>
        <v>2.646</v>
      </c>
      <c r="BH41" s="33">
        <f>G41*AO41</f>
        <v>0</v>
      </c>
      <c r="BI41" s="33">
        <f>G41*AP41</f>
        <v>0</v>
      </c>
      <c r="BJ41" s="33">
        <f>G41*H41</f>
        <v>0</v>
      </c>
      <c r="BK41" s="33"/>
      <c r="BL41" s="33">
        <v>56</v>
      </c>
    </row>
    <row r="42" spans="1:47" ht="15" customHeight="1">
      <c r="A42" s="28" t="s">
        <v>192</v>
      </c>
      <c r="B42" s="34" t="s">
        <v>192</v>
      </c>
      <c r="C42" s="34" t="s">
        <v>127</v>
      </c>
      <c r="D42" s="95" t="s">
        <v>254</v>
      </c>
      <c r="E42" s="95"/>
      <c r="F42" s="37" t="s">
        <v>250</v>
      </c>
      <c r="G42" s="37" t="s">
        <v>250</v>
      </c>
      <c r="H42" s="37"/>
      <c r="I42" s="38">
        <f>SUM(I43:I43)</f>
        <v>0</v>
      </c>
      <c r="J42" s="38">
        <f>SUM(J43:J43)</f>
        <v>0</v>
      </c>
      <c r="K42" s="38">
        <f>SUM(K43:K43)</f>
        <v>0</v>
      </c>
      <c r="L42" s="16" t="s">
        <v>192</v>
      </c>
      <c r="M42" s="38">
        <f>SUM(M43:M43)</f>
        <v>0.5173</v>
      </c>
      <c r="N42" s="2" t="s">
        <v>192</v>
      </c>
      <c r="AI42" s="16" t="s">
        <v>192</v>
      </c>
      <c r="AS42" s="38">
        <f>SUM(AJ43:AJ43)</f>
        <v>0</v>
      </c>
      <c r="AT42" s="38">
        <f>SUM(AK43:AK43)</f>
        <v>0</v>
      </c>
      <c r="AU42" s="38">
        <f>SUM(AL43:AL43)</f>
        <v>0</v>
      </c>
    </row>
    <row r="43" spans="1:64" ht="15" customHeight="1">
      <c r="A43" s="36" t="s">
        <v>258</v>
      </c>
      <c r="B43" s="27" t="s">
        <v>192</v>
      </c>
      <c r="C43" s="27" t="s">
        <v>115</v>
      </c>
      <c r="D43" s="56" t="s">
        <v>178</v>
      </c>
      <c r="E43" s="56"/>
      <c r="F43" s="27" t="s">
        <v>267</v>
      </c>
      <c r="G43" s="33">
        <v>7</v>
      </c>
      <c r="H43" s="33"/>
      <c r="I43" s="33">
        <f>G43*AO43</f>
        <v>0</v>
      </c>
      <c r="J43" s="33">
        <f>G43*AP43</f>
        <v>0</v>
      </c>
      <c r="K43" s="33">
        <f>G43*H43</f>
        <v>0</v>
      </c>
      <c r="L43" s="33">
        <v>0.0739</v>
      </c>
      <c r="M43" s="33">
        <f>G43*L43</f>
        <v>0.5173</v>
      </c>
      <c r="N43" s="8" t="s">
        <v>186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16" t="s">
        <v>192</v>
      </c>
      <c r="AJ43" s="33">
        <f>IF(AN43=0,K43,0)</f>
        <v>0</v>
      </c>
      <c r="AK43" s="33">
        <f>IF(AN43=15,K43,0)</f>
        <v>0</v>
      </c>
      <c r="AL43" s="33">
        <f>IF(AN43=21,K43,0)</f>
        <v>0</v>
      </c>
      <c r="AN43" s="33">
        <v>21</v>
      </c>
      <c r="AO43" s="33">
        <f>H43*0.149452054794521</f>
        <v>0</v>
      </c>
      <c r="AP43" s="33">
        <f>H43*(1-0.149452054794521)</f>
        <v>0</v>
      </c>
      <c r="AQ43" s="45" t="s">
        <v>272</v>
      </c>
      <c r="AV43" s="33">
        <f>AW43+AX43</f>
        <v>0</v>
      </c>
      <c r="AW43" s="33">
        <f>G43*AO43</f>
        <v>0</v>
      </c>
      <c r="AX43" s="33">
        <f>G43*AP43</f>
        <v>0</v>
      </c>
      <c r="AY43" s="45" t="s">
        <v>269</v>
      </c>
      <c r="AZ43" s="45" t="s">
        <v>165</v>
      </c>
      <c r="BA43" s="16" t="s">
        <v>214</v>
      </c>
      <c r="BC43" s="33">
        <f>AW43+AX43</f>
        <v>0</v>
      </c>
      <c r="BD43" s="33">
        <f>H43/(100-BE43)*100</f>
        <v>0</v>
      </c>
      <c r="BE43" s="33">
        <v>0</v>
      </c>
      <c r="BF43" s="33">
        <f>M43</f>
        <v>0.5173</v>
      </c>
      <c r="BH43" s="33">
        <f>G43*AO43</f>
        <v>0</v>
      </c>
      <c r="BI43" s="33">
        <f>G43*AP43</f>
        <v>0</v>
      </c>
      <c r="BJ43" s="33">
        <f>G43*H43</f>
        <v>0</v>
      </c>
      <c r="BK43" s="33"/>
      <c r="BL43" s="33">
        <v>59</v>
      </c>
    </row>
    <row r="44" spans="1:47" ht="15" customHeight="1">
      <c r="A44" s="28" t="s">
        <v>192</v>
      </c>
      <c r="B44" s="34" t="s">
        <v>192</v>
      </c>
      <c r="C44" s="34" t="s">
        <v>9</v>
      </c>
      <c r="D44" s="95" t="s">
        <v>23</v>
      </c>
      <c r="E44" s="95"/>
      <c r="F44" s="37" t="s">
        <v>250</v>
      </c>
      <c r="G44" s="37" t="s">
        <v>250</v>
      </c>
      <c r="H44" s="37"/>
      <c r="I44" s="38">
        <f>SUM(I45:I46)</f>
        <v>0</v>
      </c>
      <c r="J44" s="38">
        <f>SUM(J45:J46)</f>
        <v>0</v>
      </c>
      <c r="K44" s="38">
        <f>SUM(K45:K46)</f>
        <v>0</v>
      </c>
      <c r="L44" s="16" t="s">
        <v>192</v>
      </c>
      <c r="M44" s="38">
        <f>SUM(M45:M46)</f>
        <v>0</v>
      </c>
      <c r="N44" s="2" t="s">
        <v>192</v>
      </c>
      <c r="AI44" s="16" t="s">
        <v>192</v>
      </c>
      <c r="AS44" s="38">
        <f>SUM(AJ45:AJ46)</f>
        <v>0</v>
      </c>
      <c r="AT44" s="38">
        <f>SUM(AK45:AK46)</f>
        <v>0</v>
      </c>
      <c r="AU44" s="38">
        <f>SUM(AL45:AL46)</f>
        <v>0</v>
      </c>
    </row>
    <row r="45" spans="1:64" ht="15" customHeight="1">
      <c r="A45" s="36" t="s">
        <v>125</v>
      </c>
      <c r="B45" s="27" t="s">
        <v>192</v>
      </c>
      <c r="C45" s="27" t="s">
        <v>40</v>
      </c>
      <c r="D45" s="56" t="s">
        <v>261</v>
      </c>
      <c r="E45" s="56"/>
      <c r="F45" s="27" t="s">
        <v>227</v>
      </c>
      <c r="G45" s="33">
        <v>29</v>
      </c>
      <c r="H45" s="33"/>
      <c r="I45" s="33">
        <f>G45*AO45</f>
        <v>0</v>
      </c>
      <c r="J45" s="33">
        <f>G45*AP45</f>
        <v>0</v>
      </c>
      <c r="K45" s="33">
        <f>G45*H45</f>
        <v>0</v>
      </c>
      <c r="L45" s="33">
        <v>0</v>
      </c>
      <c r="M45" s="33">
        <f>G45*L45</f>
        <v>0</v>
      </c>
      <c r="N45" s="8" t="s">
        <v>186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16" t="s">
        <v>192</v>
      </c>
      <c r="AJ45" s="33">
        <f>IF(AN45=0,K45,0)</f>
        <v>0</v>
      </c>
      <c r="AK45" s="33">
        <f>IF(AN45=15,K45,0)</f>
        <v>0</v>
      </c>
      <c r="AL45" s="33">
        <f>IF(AN45=21,K45,0)</f>
        <v>0</v>
      </c>
      <c r="AN45" s="33">
        <v>21</v>
      </c>
      <c r="AO45" s="33">
        <f>H45*0.00459770114942529</f>
        <v>0</v>
      </c>
      <c r="AP45" s="33">
        <f>H45*(1-0.00459770114942529)</f>
        <v>0</v>
      </c>
      <c r="AQ45" s="45" t="s">
        <v>272</v>
      </c>
      <c r="AV45" s="33">
        <f>AW45+AX45</f>
        <v>0</v>
      </c>
      <c r="AW45" s="33">
        <f>G45*AO45</f>
        <v>0</v>
      </c>
      <c r="AX45" s="33">
        <f>G45*AP45</f>
        <v>0</v>
      </c>
      <c r="AY45" s="45" t="s">
        <v>18</v>
      </c>
      <c r="AZ45" s="45" t="s">
        <v>233</v>
      </c>
      <c r="BA45" s="16" t="s">
        <v>214</v>
      </c>
      <c r="BC45" s="33">
        <f>AW45+AX45</f>
        <v>0</v>
      </c>
      <c r="BD45" s="33">
        <f>H45/(100-BE45)*100</f>
        <v>0</v>
      </c>
      <c r="BE45" s="33">
        <v>0</v>
      </c>
      <c r="BF45" s="33">
        <f>M45</f>
        <v>0</v>
      </c>
      <c r="BH45" s="33">
        <f>G45*AO45</f>
        <v>0</v>
      </c>
      <c r="BI45" s="33">
        <f>G45*AP45</f>
        <v>0</v>
      </c>
      <c r="BJ45" s="33">
        <f>G45*H45</f>
        <v>0</v>
      </c>
      <c r="BK45" s="33"/>
      <c r="BL45" s="33">
        <v>87</v>
      </c>
    </row>
    <row r="46" spans="1:64" ht="15" customHeight="1">
      <c r="A46" s="36" t="s">
        <v>34</v>
      </c>
      <c r="B46" s="27" t="s">
        <v>192</v>
      </c>
      <c r="C46" s="27" t="s">
        <v>154</v>
      </c>
      <c r="D46" s="56" t="s">
        <v>289</v>
      </c>
      <c r="E46" s="56"/>
      <c r="F46" s="27" t="s">
        <v>102</v>
      </c>
      <c r="G46" s="33">
        <v>1</v>
      </c>
      <c r="H46" s="33"/>
      <c r="I46" s="33">
        <f>G46*AO46</f>
        <v>0</v>
      </c>
      <c r="J46" s="33">
        <f>G46*AP46</f>
        <v>0</v>
      </c>
      <c r="K46" s="33">
        <f>G46*H46</f>
        <v>0</v>
      </c>
      <c r="L46" s="33">
        <v>0</v>
      </c>
      <c r="M46" s="33">
        <f>G46*L46</f>
        <v>0</v>
      </c>
      <c r="N46" s="8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16" t="s">
        <v>192</v>
      </c>
      <c r="AJ46" s="33">
        <f>IF(AN46=0,K46,0)</f>
        <v>0</v>
      </c>
      <c r="AK46" s="33">
        <f>IF(AN46=15,K46,0)</f>
        <v>0</v>
      </c>
      <c r="AL46" s="33">
        <f>IF(AN46=21,K46,0)</f>
        <v>0</v>
      </c>
      <c r="AN46" s="33">
        <v>21</v>
      </c>
      <c r="AO46" s="33">
        <f>H46*0.00459875</f>
        <v>0</v>
      </c>
      <c r="AP46" s="33">
        <f>H46*(1-0.00459875)</f>
        <v>0</v>
      </c>
      <c r="AQ46" s="45" t="s">
        <v>272</v>
      </c>
      <c r="AV46" s="33">
        <f>AW46+AX46</f>
        <v>0</v>
      </c>
      <c r="AW46" s="33">
        <f>G46*AO46</f>
        <v>0</v>
      </c>
      <c r="AX46" s="33">
        <f>G46*AP46</f>
        <v>0</v>
      </c>
      <c r="AY46" s="45" t="s">
        <v>18</v>
      </c>
      <c r="AZ46" s="45" t="s">
        <v>233</v>
      </c>
      <c r="BA46" s="16" t="s">
        <v>214</v>
      </c>
      <c r="BC46" s="33">
        <f>AW46+AX46</f>
        <v>0</v>
      </c>
      <c r="BD46" s="33">
        <f>H46/(100-BE46)*100</f>
        <v>0</v>
      </c>
      <c r="BE46" s="33">
        <v>0</v>
      </c>
      <c r="BF46" s="33">
        <f>M46</f>
        <v>0</v>
      </c>
      <c r="BH46" s="33">
        <f>G46*AO46</f>
        <v>0</v>
      </c>
      <c r="BI46" s="33">
        <f>G46*AP46</f>
        <v>0</v>
      </c>
      <c r="BJ46" s="33">
        <f>G46*H46</f>
        <v>0</v>
      </c>
      <c r="BK46" s="33"/>
      <c r="BL46" s="33">
        <v>87</v>
      </c>
    </row>
    <row r="47" spans="1:47" ht="15" customHeight="1">
      <c r="A47" s="28" t="s">
        <v>192</v>
      </c>
      <c r="B47" s="34" t="s">
        <v>192</v>
      </c>
      <c r="C47" s="34" t="s">
        <v>8</v>
      </c>
      <c r="D47" s="95" t="s">
        <v>108</v>
      </c>
      <c r="E47" s="95"/>
      <c r="F47" s="37" t="s">
        <v>250</v>
      </c>
      <c r="G47" s="37" t="s">
        <v>250</v>
      </c>
      <c r="H47" s="37"/>
      <c r="I47" s="38">
        <f>SUM(I48:I50)</f>
        <v>0</v>
      </c>
      <c r="J47" s="38">
        <f>SUM(J48:J50)</f>
        <v>0</v>
      </c>
      <c r="K47" s="38">
        <f>SUM(K48:K50)</f>
        <v>0</v>
      </c>
      <c r="L47" s="16" t="s">
        <v>192</v>
      </c>
      <c r="M47" s="38">
        <f>SUM(M48:M50)</f>
        <v>1.38984</v>
      </c>
      <c r="N47" s="2" t="s">
        <v>192</v>
      </c>
      <c r="AI47" s="16" t="s">
        <v>192</v>
      </c>
      <c r="AS47" s="38">
        <f>SUM(AJ48:AJ50)</f>
        <v>0</v>
      </c>
      <c r="AT47" s="38">
        <f>SUM(AK48:AK50)</f>
        <v>0</v>
      </c>
      <c r="AU47" s="38">
        <f>SUM(AL48:AL50)</f>
        <v>0</v>
      </c>
    </row>
    <row r="48" spans="1:64" ht="15" customHeight="1">
      <c r="A48" s="36" t="s">
        <v>72</v>
      </c>
      <c r="B48" s="27" t="s">
        <v>192</v>
      </c>
      <c r="C48" s="27" t="s">
        <v>248</v>
      </c>
      <c r="D48" s="56" t="s">
        <v>27</v>
      </c>
      <c r="E48" s="56"/>
      <c r="F48" s="27" t="s">
        <v>227</v>
      </c>
      <c r="G48" s="33">
        <v>2</v>
      </c>
      <c r="H48" s="33"/>
      <c r="I48" s="33">
        <f>G48*AO48</f>
        <v>0</v>
      </c>
      <c r="J48" s="33">
        <f>G48*AP48</f>
        <v>0</v>
      </c>
      <c r="K48" s="33">
        <f>G48*H48</f>
        <v>0</v>
      </c>
      <c r="L48" s="33">
        <v>0.188</v>
      </c>
      <c r="M48" s="33">
        <f>G48*L48</f>
        <v>0.376</v>
      </c>
      <c r="N48" s="8" t="s">
        <v>186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16" t="s">
        <v>192</v>
      </c>
      <c r="AJ48" s="33">
        <f>IF(AN48=0,K48,0)</f>
        <v>0</v>
      </c>
      <c r="AK48" s="33">
        <f>IF(AN48=15,K48,0)</f>
        <v>0</v>
      </c>
      <c r="AL48" s="33">
        <f>IF(AN48=21,K48,0)</f>
        <v>0</v>
      </c>
      <c r="AN48" s="33">
        <v>21</v>
      </c>
      <c r="AO48" s="33">
        <f>H48*0.575615615615616</f>
        <v>0</v>
      </c>
      <c r="AP48" s="33">
        <f>H48*(1-0.575615615615616)</f>
        <v>0</v>
      </c>
      <c r="AQ48" s="45" t="s">
        <v>272</v>
      </c>
      <c r="AV48" s="33">
        <f>AW48+AX48</f>
        <v>0</v>
      </c>
      <c r="AW48" s="33">
        <f>G48*AO48</f>
        <v>0</v>
      </c>
      <c r="AX48" s="33">
        <f>G48*AP48</f>
        <v>0</v>
      </c>
      <c r="AY48" s="45" t="s">
        <v>263</v>
      </c>
      <c r="AZ48" s="45" t="s">
        <v>107</v>
      </c>
      <c r="BA48" s="16" t="s">
        <v>214</v>
      </c>
      <c r="BC48" s="33">
        <f>AW48+AX48</f>
        <v>0</v>
      </c>
      <c r="BD48" s="33">
        <f>H48/(100-BE48)*100</f>
        <v>0</v>
      </c>
      <c r="BE48" s="33">
        <v>0</v>
      </c>
      <c r="BF48" s="33">
        <f>M48</f>
        <v>0.376</v>
      </c>
      <c r="BH48" s="33">
        <f>G48*AO48</f>
        <v>0</v>
      </c>
      <c r="BI48" s="33">
        <f>G48*AP48</f>
        <v>0</v>
      </c>
      <c r="BJ48" s="33">
        <f>G48*H48</f>
        <v>0</v>
      </c>
      <c r="BK48" s="33"/>
      <c r="BL48" s="33">
        <v>91</v>
      </c>
    </row>
    <row r="49" spans="1:64" ht="15" customHeight="1">
      <c r="A49" s="36" t="s">
        <v>49</v>
      </c>
      <c r="B49" s="27" t="s">
        <v>192</v>
      </c>
      <c r="C49" s="27" t="s">
        <v>91</v>
      </c>
      <c r="D49" s="56" t="s">
        <v>84</v>
      </c>
      <c r="E49" s="56"/>
      <c r="F49" s="27" t="s">
        <v>227</v>
      </c>
      <c r="G49" s="33">
        <v>6</v>
      </c>
      <c r="H49" s="33"/>
      <c r="I49" s="33">
        <f>G49*AO49</f>
        <v>0</v>
      </c>
      <c r="J49" s="33">
        <f>G49*AP49</f>
        <v>0</v>
      </c>
      <c r="K49" s="33">
        <f>G49*H49</f>
        <v>0</v>
      </c>
      <c r="L49" s="33">
        <v>0.1025</v>
      </c>
      <c r="M49" s="33">
        <f>G49*L49</f>
        <v>0.615</v>
      </c>
      <c r="N49" s="8" t="s">
        <v>186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16" t="s">
        <v>192</v>
      </c>
      <c r="AJ49" s="33">
        <f>IF(AN49=0,K49,0)</f>
        <v>0</v>
      </c>
      <c r="AK49" s="33">
        <f>IF(AN49=15,K49,0)</f>
        <v>0</v>
      </c>
      <c r="AL49" s="33">
        <f>IF(AN49=21,K49,0)</f>
        <v>0</v>
      </c>
      <c r="AN49" s="33">
        <v>21</v>
      </c>
      <c r="AO49" s="33">
        <f>H49*0.590478873239437</f>
        <v>0</v>
      </c>
      <c r="AP49" s="33">
        <f>H49*(1-0.590478873239437)</f>
        <v>0</v>
      </c>
      <c r="AQ49" s="45" t="s">
        <v>272</v>
      </c>
      <c r="AV49" s="33">
        <f>AW49+AX49</f>
        <v>0</v>
      </c>
      <c r="AW49" s="33">
        <f>G49*AO49</f>
        <v>0</v>
      </c>
      <c r="AX49" s="33">
        <f>G49*AP49</f>
        <v>0</v>
      </c>
      <c r="AY49" s="45" t="s">
        <v>263</v>
      </c>
      <c r="AZ49" s="45" t="s">
        <v>107</v>
      </c>
      <c r="BA49" s="16" t="s">
        <v>214</v>
      </c>
      <c r="BC49" s="33">
        <f>AW49+AX49</f>
        <v>0</v>
      </c>
      <c r="BD49" s="33">
        <f>H49/(100-BE49)*100</f>
        <v>0</v>
      </c>
      <c r="BE49" s="33">
        <v>0</v>
      </c>
      <c r="BF49" s="33">
        <f>M49</f>
        <v>0.615</v>
      </c>
      <c r="BH49" s="33">
        <f>G49*AO49</f>
        <v>0</v>
      </c>
      <c r="BI49" s="33">
        <f>G49*AP49</f>
        <v>0</v>
      </c>
      <c r="BJ49" s="33">
        <f>G49*H49</f>
        <v>0</v>
      </c>
      <c r="BK49" s="33"/>
      <c r="BL49" s="33">
        <v>91</v>
      </c>
    </row>
    <row r="50" spans="1:64" ht="15" customHeight="1">
      <c r="A50" s="36" t="s">
        <v>265</v>
      </c>
      <c r="B50" s="27" t="s">
        <v>192</v>
      </c>
      <c r="C50" s="27" t="s">
        <v>195</v>
      </c>
      <c r="D50" s="56" t="s">
        <v>113</v>
      </c>
      <c r="E50" s="56"/>
      <c r="F50" s="27" t="s">
        <v>227</v>
      </c>
      <c r="G50" s="33">
        <v>4</v>
      </c>
      <c r="H50" s="33"/>
      <c r="I50" s="33">
        <f>G50*AO50</f>
        <v>0</v>
      </c>
      <c r="J50" s="33">
        <f>G50*AP50</f>
        <v>0</v>
      </c>
      <c r="K50" s="33">
        <f>G50*H50</f>
        <v>0</v>
      </c>
      <c r="L50" s="33">
        <v>0.09971</v>
      </c>
      <c r="M50" s="33">
        <f>G50*L50</f>
        <v>0.39884</v>
      </c>
      <c r="N50" s="8" t="s">
        <v>186</v>
      </c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16" t="s">
        <v>192</v>
      </c>
      <c r="AJ50" s="33">
        <f>IF(AN50=0,K50,0)</f>
        <v>0</v>
      </c>
      <c r="AK50" s="33">
        <f>IF(AN50=15,K50,0)</f>
        <v>0</v>
      </c>
      <c r="AL50" s="33">
        <f>IF(AN50=21,K50,0)</f>
        <v>0</v>
      </c>
      <c r="AN50" s="33">
        <v>21</v>
      </c>
      <c r="AO50" s="33">
        <f>H50*0.62569355527102</f>
        <v>0</v>
      </c>
      <c r="AP50" s="33">
        <f>H50*(1-0.62569355527102)</f>
        <v>0</v>
      </c>
      <c r="AQ50" s="45" t="s">
        <v>272</v>
      </c>
      <c r="AV50" s="33">
        <f>AW50+AX50</f>
        <v>0</v>
      </c>
      <c r="AW50" s="33">
        <f>G50*AO50</f>
        <v>0</v>
      </c>
      <c r="AX50" s="33">
        <f>G50*AP50</f>
        <v>0</v>
      </c>
      <c r="AY50" s="45" t="s">
        <v>263</v>
      </c>
      <c r="AZ50" s="45" t="s">
        <v>107</v>
      </c>
      <c r="BA50" s="16" t="s">
        <v>214</v>
      </c>
      <c r="BC50" s="33">
        <f>AW50+AX50</f>
        <v>0</v>
      </c>
      <c r="BD50" s="33">
        <f>H50/(100-BE50)*100</f>
        <v>0</v>
      </c>
      <c r="BE50" s="33">
        <v>0</v>
      </c>
      <c r="BF50" s="33">
        <f>M50</f>
        <v>0.39884</v>
      </c>
      <c r="BH50" s="33">
        <f>G50*AO50</f>
        <v>0</v>
      </c>
      <c r="BI50" s="33">
        <f>G50*AP50</f>
        <v>0</v>
      </c>
      <c r="BJ50" s="33">
        <f>G50*H50</f>
        <v>0</v>
      </c>
      <c r="BK50" s="33"/>
      <c r="BL50" s="33">
        <v>91</v>
      </c>
    </row>
    <row r="51" spans="1:47" ht="15" customHeight="1">
      <c r="A51" s="28" t="s">
        <v>192</v>
      </c>
      <c r="B51" s="34" t="s">
        <v>192</v>
      </c>
      <c r="C51" s="34" t="s">
        <v>45</v>
      </c>
      <c r="D51" s="95" t="s">
        <v>291</v>
      </c>
      <c r="E51" s="95"/>
      <c r="F51" s="37" t="s">
        <v>250</v>
      </c>
      <c r="G51" s="37" t="s">
        <v>250</v>
      </c>
      <c r="H51" s="37"/>
      <c r="I51" s="38">
        <f>SUM(I52:I54)</f>
        <v>0</v>
      </c>
      <c r="J51" s="38">
        <f>SUM(J52:J54)</f>
        <v>0</v>
      </c>
      <c r="K51" s="38">
        <f>SUM(K52:K54)</f>
        <v>0</v>
      </c>
      <c r="L51" s="16" t="s">
        <v>192</v>
      </c>
      <c r="M51" s="38">
        <f>SUM(M52:M54)</f>
        <v>0</v>
      </c>
      <c r="N51" s="2" t="s">
        <v>192</v>
      </c>
      <c r="AI51" s="16" t="s">
        <v>192</v>
      </c>
      <c r="AS51" s="38">
        <f>SUM(AJ52:AJ54)</f>
        <v>0</v>
      </c>
      <c r="AT51" s="38">
        <f>SUM(AK52:AK54)</f>
        <v>0</v>
      </c>
      <c r="AU51" s="38">
        <f>SUM(AL52:AL54)</f>
        <v>0</v>
      </c>
    </row>
    <row r="52" spans="1:64" ht="15" customHeight="1">
      <c r="A52" s="36" t="s">
        <v>287</v>
      </c>
      <c r="B52" s="27" t="s">
        <v>192</v>
      </c>
      <c r="C52" s="27" t="s">
        <v>47</v>
      </c>
      <c r="D52" s="56" t="s">
        <v>98</v>
      </c>
      <c r="E52" s="56"/>
      <c r="F52" s="27" t="s">
        <v>267</v>
      </c>
      <c r="G52" s="33">
        <v>7</v>
      </c>
      <c r="H52" s="33"/>
      <c r="I52" s="33">
        <f>G52*AO52</f>
        <v>0</v>
      </c>
      <c r="J52" s="33">
        <f>G52*AP52</f>
        <v>0</v>
      </c>
      <c r="K52" s="33">
        <f>G52*H52</f>
        <v>0</v>
      </c>
      <c r="L52" s="33">
        <v>0</v>
      </c>
      <c r="M52" s="33">
        <f>G52*L52</f>
        <v>0</v>
      </c>
      <c r="N52" s="8" t="s">
        <v>186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16" t="s">
        <v>192</v>
      </c>
      <c r="AJ52" s="33">
        <f>IF(AN52=0,K52,0)</f>
        <v>0</v>
      </c>
      <c r="AK52" s="33">
        <f>IF(AN52=15,K52,0)</f>
        <v>0</v>
      </c>
      <c r="AL52" s="33">
        <f>IF(AN52=21,K52,0)</f>
        <v>0</v>
      </c>
      <c r="AN52" s="33">
        <v>21</v>
      </c>
      <c r="AO52" s="33">
        <f>H52*0</f>
        <v>0</v>
      </c>
      <c r="AP52" s="33">
        <f>H52*(1-0)</f>
        <v>0</v>
      </c>
      <c r="AQ52" s="45" t="s">
        <v>272</v>
      </c>
      <c r="AV52" s="33">
        <f>AW52+AX52</f>
        <v>0</v>
      </c>
      <c r="AW52" s="33">
        <f>G52*AO52</f>
        <v>0</v>
      </c>
      <c r="AX52" s="33">
        <f>G52*AP52</f>
        <v>0</v>
      </c>
      <c r="AY52" s="45" t="s">
        <v>87</v>
      </c>
      <c r="AZ52" s="45" t="s">
        <v>107</v>
      </c>
      <c r="BA52" s="16" t="s">
        <v>214</v>
      </c>
      <c r="BC52" s="33">
        <f>AW52+AX52</f>
        <v>0</v>
      </c>
      <c r="BD52" s="33">
        <f>H52/(100-BE52)*100</f>
        <v>0</v>
      </c>
      <c r="BE52" s="33">
        <v>0</v>
      </c>
      <c r="BF52" s="33">
        <f>M52</f>
        <v>0</v>
      </c>
      <c r="BH52" s="33">
        <f>G52*AO52</f>
        <v>0</v>
      </c>
      <c r="BI52" s="33">
        <f>G52*AP52</f>
        <v>0</v>
      </c>
      <c r="BJ52" s="33">
        <f>G52*H52</f>
        <v>0</v>
      </c>
      <c r="BK52" s="33"/>
      <c r="BL52" s="33">
        <v>97</v>
      </c>
    </row>
    <row r="53" spans="1:64" ht="15" customHeight="1">
      <c r="A53" s="36" t="s">
        <v>22</v>
      </c>
      <c r="B53" s="27" t="s">
        <v>192</v>
      </c>
      <c r="C53" s="27" t="s">
        <v>100</v>
      </c>
      <c r="D53" s="56" t="s">
        <v>284</v>
      </c>
      <c r="E53" s="56"/>
      <c r="F53" s="27" t="s">
        <v>227</v>
      </c>
      <c r="G53" s="33">
        <v>8</v>
      </c>
      <c r="H53" s="33"/>
      <c r="I53" s="33">
        <f>G53*AO53</f>
        <v>0</v>
      </c>
      <c r="J53" s="33">
        <f>G53*AP53</f>
        <v>0</v>
      </c>
      <c r="K53" s="33">
        <f>G53*H53</f>
        <v>0</v>
      </c>
      <c r="L53" s="33">
        <v>0</v>
      </c>
      <c r="M53" s="33">
        <f>G53*L53</f>
        <v>0</v>
      </c>
      <c r="N53" s="8" t="s">
        <v>186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16" t="s">
        <v>192</v>
      </c>
      <c r="AJ53" s="33">
        <f>IF(AN53=0,K53,0)</f>
        <v>0</v>
      </c>
      <c r="AK53" s="33">
        <f>IF(AN53=15,K53,0)</f>
        <v>0</v>
      </c>
      <c r="AL53" s="33">
        <f>IF(AN53=21,K53,0)</f>
        <v>0</v>
      </c>
      <c r="AN53" s="33">
        <v>21</v>
      </c>
      <c r="AO53" s="33">
        <f>H53*0</f>
        <v>0</v>
      </c>
      <c r="AP53" s="33">
        <f>H53*(1-0)</f>
        <v>0</v>
      </c>
      <c r="AQ53" s="45" t="s">
        <v>272</v>
      </c>
      <c r="AV53" s="33">
        <f>AW53+AX53</f>
        <v>0</v>
      </c>
      <c r="AW53" s="33">
        <f>G53*AO53</f>
        <v>0</v>
      </c>
      <c r="AX53" s="33">
        <f>G53*AP53</f>
        <v>0</v>
      </c>
      <c r="AY53" s="45" t="s">
        <v>87</v>
      </c>
      <c r="AZ53" s="45" t="s">
        <v>107</v>
      </c>
      <c r="BA53" s="16" t="s">
        <v>214</v>
      </c>
      <c r="BC53" s="33">
        <f>AW53+AX53</f>
        <v>0</v>
      </c>
      <c r="BD53" s="33">
        <f>H53/(100-BE53)*100</f>
        <v>0</v>
      </c>
      <c r="BE53" s="33">
        <v>0</v>
      </c>
      <c r="BF53" s="33">
        <f>M53</f>
        <v>0</v>
      </c>
      <c r="BH53" s="33">
        <f>G53*AO53</f>
        <v>0</v>
      </c>
      <c r="BI53" s="33">
        <f>G53*AP53</f>
        <v>0</v>
      </c>
      <c r="BJ53" s="33">
        <f>G53*H53</f>
        <v>0</v>
      </c>
      <c r="BK53" s="33"/>
      <c r="BL53" s="33">
        <v>97</v>
      </c>
    </row>
    <row r="54" spans="1:64" ht="15" customHeight="1">
      <c r="A54" s="36" t="s">
        <v>174</v>
      </c>
      <c r="B54" s="27" t="s">
        <v>192</v>
      </c>
      <c r="C54" s="27" t="s">
        <v>24</v>
      </c>
      <c r="D54" s="56" t="s">
        <v>213</v>
      </c>
      <c r="E54" s="56"/>
      <c r="F54" s="27" t="s">
        <v>267</v>
      </c>
      <c r="G54" s="33">
        <v>0.5</v>
      </c>
      <c r="H54" s="33"/>
      <c r="I54" s="33">
        <f>G54*AO54</f>
        <v>0</v>
      </c>
      <c r="J54" s="33">
        <f>G54*AP54</f>
        <v>0</v>
      </c>
      <c r="K54" s="33">
        <f>G54*H54</f>
        <v>0</v>
      </c>
      <c r="L54" s="33">
        <v>0</v>
      </c>
      <c r="M54" s="33">
        <f>G54*L54</f>
        <v>0</v>
      </c>
      <c r="N54" s="8" t="s">
        <v>186</v>
      </c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16" t="s">
        <v>192</v>
      </c>
      <c r="AJ54" s="33">
        <f>IF(AN54=0,K54,0)</f>
        <v>0</v>
      </c>
      <c r="AK54" s="33">
        <f>IF(AN54=15,K54,0)</f>
        <v>0</v>
      </c>
      <c r="AL54" s="33">
        <f>IF(AN54=21,K54,0)</f>
        <v>0</v>
      </c>
      <c r="AN54" s="33">
        <v>21</v>
      </c>
      <c r="AO54" s="33">
        <f>H54*0</f>
        <v>0</v>
      </c>
      <c r="AP54" s="33">
        <f>H54*(1-0)</f>
        <v>0</v>
      </c>
      <c r="AQ54" s="45" t="s">
        <v>272</v>
      </c>
      <c r="AV54" s="33">
        <f>AW54+AX54</f>
        <v>0</v>
      </c>
      <c r="AW54" s="33">
        <f>G54*AO54</f>
        <v>0</v>
      </c>
      <c r="AX54" s="33">
        <f>G54*AP54</f>
        <v>0</v>
      </c>
      <c r="AY54" s="45" t="s">
        <v>87</v>
      </c>
      <c r="AZ54" s="45" t="s">
        <v>107</v>
      </c>
      <c r="BA54" s="16" t="s">
        <v>214</v>
      </c>
      <c r="BC54" s="33">
        <f>AW54+AX54</f>
        <v>0</v>
      </c>
      <c r="BD54" s="33">
        <f>H54/(100-BE54)*100</f>
        <v>0</v>
      </c>
      <c r="BE54" s="33">
        <v>0</v>
      </c>
      <c r="BF54" s="33">
        <f>M54</f>
        <v>0</v>
      </c>
      <c r="BH54" s="33">
        <f>G54*AO54</f>
        <v>0</v>
      </c>
      <c r="BI54" s="33">
        <f>G54*AP54</f>
        <v>0</v>
      </c>
      <c r="BJ54" s="33">
        <f>G54*H54</f>
        <v>0</v>
      </c>
      <c r="BK54" s="33"/>
      <c r="BL54" s="33">
        <v>97</v>
      </c>
    </row>
    <row r="55" spans="1:47" ht="15" customHeight="1">
      <c r="A55" s="28" t="s">
        <v>192</v>
      </c>
      <c r="B55" s="34" t="s">
        <v>192</v>
      </c>
      <c r="C55" s="34" t="s">
        <v>155</v>
      </c>
      <c r="D55" s="95" t="s">
        <v>149</v>
      </c>
      <c r="E55" s="95"/>
      <c r="F55" s="37" t="s">
        <v>250</v>
      </c>
      <c r="G55" s="37" t="s">
        <v>250</v>
      </c>
      <c r="H55" s="37" t="s">
        <v>250</v>
      </c>
      <c r="I55" s="38">
        <f>SUM(I56:I56)</f>
        <v>0</v>
      </c>
      <c r="J55" s="38">
        <f>SUM(J56:J56)</f>
        <v>0</v>
      </c>
      <c r="K55" s="38">
        <f>SUM(K56:K56)</f>
        <v>0</v>
      </c>
      <c r="L55" s="16" t="s">
        <v>192</v>
      </c>
      <c r="M55" s="38">
        <f>SUM(M56:M56)</f>
        <v>0</v>
      </c>
      <c r="N55" s="2" t="s">
        <v>192</v>
      </c>
      <c r="AI55" s="16" t="s">
        <v>192</v>
      </c>
      <c r="AS55" s="38">
        <f>SUM(AJ56:AJ56)</f>
        <v>0</v>
      </c>
      <c r="AT55" s="38">
        <f>SUM(AK56:AK56)</f>
        <v>0</v>
      </c>
      <c r="AU55" s="38">
        <f>SUM(AL56:AL56)</f>
        <v>0</v>
      </c>
    </row>
    <row r="56" spans="1:64" ht="15" customHeight="1">
      <c r="A56" s="36" t="s">
        <v>161</v>
      </c>
      <c r="B56" s="27" t="s">
        <v>192</v>
      </c>
      <c r="C56" s="27" t="s">
        <v>239</v>
      </c>
      <c r="D56" s="56" t="s">
        <v>184</v>
      </c>
      <c r="E56" s="56"/>
      <c r="F56" s="27" t="s">
        <v>128</v>
      </c>
      <c r="G56" s="33">
        <v>13.82</v>
      </c>
      <c r="H56" s="33"/>
      <c r="I56" s="33">
        <f>G56*AO56</f>
        <v>0</v>
      </c>
      <c r="J56" s="33">
        <f>G56*AP56</f>
        <v>0</v>
      </c>
      <c r="K56" s="33">
        <f>G56*H56</f>
        <v>0</v>
      </c>
      <c r="L56" s="33">
        <v>0</v>
      </c>
      <c r="M56" s="33">
        <f>G56*L56</f>
        <v>0</v>
      </c>
      <c r="N56" s="8" t="s">
        <v>186</v>
      </c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16" t="s">
        <v>192</v>
      </c>
      <c r="AJ56" s="33">
        <f>IF(AN56=0,K56,0)</f>
        <v>0</v>
      </c>
      <c r="AK56" s="33">
        <f>IF(AN56=15,K56,0)</f>
        <v>0</v>
      </c>
      <c r="AL56" s="33">
        <f>IF(AN56=21,K56,0)</f>
        <v>0</v>
      </c>
      <c r="AN56" s="33">
        <v>21</v>
      </c>
      <c r="AO56" s="33">
        <f>H56*0</f>
        <v>0</v>
      </c>
      <c r="AP56" s="33">
        <f>H56*(1-0)</f>
        <v>0</v>
      </c>
      <c r="AQ56" s="45" t="s">
        <v>145</v>
      </c>
      <c r="AV56" s="33">
        <f>AW56+AX56</f>
        <v>0</v>
      </c>
      <c r="AW56" s="33">
        <f>G56*AO56</f>
        <v>0</v>
      </c>
      <c r="AX56" s="33">
        <f>G56*AP56</f>
        <v>0</v>
      </c>
      <c r="AY56" s="45" t="s">
        <v>86</v>
      </c>
      <c r="AZ56" s="45" t="s">
        <v>107</v>
      </c>
      <c r="BA56" s="16" t="s">
        <v>214</v>
      </c>
      <c r="BC56" s="33">
        <f>AW56+AX56</f>
        <v>0</v>
      </c>
      <c r="BD56" s="33">
        <f>H56/(100-BE56)*100</f>
        <v>0</v>
      </c>
      <c r="BE56" s="33">
        <v>0</v>
      </c>
      <c r="BF56" s="33">
        <f>M56</f>
        <v>0</v>
      </c>
      <c r="BH56" s="33">
        <f>G56*AO56</f>
        <v>0</v>
      </c>
      <c r="BI56" s="33">
        <f>G56*AP56</f>
        <v>0</v>
      </c>
      <c r="BJ56" s="33">
        <f>G56*H56</f>
        <v>0</v>
      </c>
      <c r="BK56" s="33"/>
      <c r="BL56" s="33"/>
    </row>
    <row r="57" spans="1:47" ht="15" customHeight="1">
      <c r="A57" s="28" t="s">
        <v>192</v>
      </c>
      <c r="B57" s="34" t="s">
        <v>192</v>
      </c>
      <c r="C57" s="34" t="s">
        <v>158</v>
      </c>
      <c r="D57" s="95" t="s">
        <v>168</v>
      </c>
      <c r="E57" s="95"/>
      <c r="F57" s="37" t="s">
        <v>250</v>
      </c>
      <c r="G57" s="37" t="s">
        <v>250</v>
      </c>
      <c r="H57" s="37"/>
      <c r="I57" s="38">
        <f>SUM(I58:I62)</f>
        <v>0</v>
      </c>
      <c r="J57" s="38">
        <f>SUM(J58:J62)</f>
        <v>0</v>
      </c>
      <c r="K57" s="38">
        <f>SUM(K58:K62)</f>
        <v>0</v>
      </c>
      <c r="L57" s="16" t="s">
        <v>192</v>
      </c>
      <c r="M57" s="38">
        <f>SUM(M58:M62)</f>
        <v>0</v>
      </c>
      <c r="N57" s="2" t="s">
        <v>192</v>
      </c>
      <c r="AI57" s="16" t="s">
        <v>192</v>
      </c>
      <c r="AS57" s="38">
        <f>SUM(AJ58:AJ62)</f>
        <v>0</v>
      </c>
      <c r="AT57" s="38">
        <f>SUM(AK58:AK62)</f>
        <v>0</v>
      </c>
      <c r="AU57" s="38">
        <f>SUM(AL58:AL62)</f>
        <v>0</v>
      </c>
    </row>
    <row r="58" spans="1:64" ht="15" customHeight="1">
      <c r="A58" s="36" t="s">
        <v>230</v>
      </c>
      <c r="B58" s="27" t="s">
        <v>192</v>
      </c>
      <c r="C58" s="27" t="s">
        <v>19</v>
      </c>
      <c r="D58" s="56" t="s">
        <v>210</v>
      </c>
      <c r="E58" s="56"/>
      <c r="F58" s="27" t="s">
        <v>74</v>
      </c>
      <c r="G58" s="33">
        <v>3</v>
      </c>
      <c r="H58" s="33"/>
      <c r="I58" s="33">
        <f>G58*AO58</f>
        <v>0</v>
      </c>
      <c r="J58" s="33">
        <f>G58*AP58</f>
        <v>0</v>
      </c>
      <c r="K58" s="33">
        <f>G58*H58</f>
        <v>0</v>
      </c>
      <c r="L58" s="33">
        <v>0</v>
      </c>
      <c r="M58" s="33">
        <f>G58*L58</f>
        <v>0</v>
      </c>
      <c r="N58" s="8" t="s">
        <v>186</v>
      </c>
      <c r="Z58" s="33">
        <f>IF(AQ58="5",BJ58,0)</f>
        <v>0</v>
      </c>
      <c r="AB58" s="33">
        <f>IF(AQ58="1",BH58,0)</f>
        <v>0</v>
      </c>
      <c r="AC58" s="33">
        <f>IF(AQ58="1",BI58,0)</f>
        <v>0</v>
      </c>
      <c r="AD58" s="33">
        <f>IF(AQ58="7",BH58,0)</f>
        <v>0</v>
      </c>
      <c r="AE58" s="33">
        <f>IF(AQ58="7",BI58,0)</f>
        <v>0</v>
      </c>
      <c r="AF58" s="33">
        <f>IF(AQ58="2",BH58,0)</f>
        <v>0</v>
      </c>
      <c r="AG58" s="33">
        <f>IF(AQ58="2",BI58,0)</f>
        <v>0</v>
      </c>
      <c r="AH58" s="33">
        <f>IF(AQ58="0",BJ58,0)</f>
        <v>0</v>
      </c>
      <c r="AI58" s="16" t="s">
        <v>192</v>
      </c>
      <c r="AJ58" s="33">
        <f>IF(AN58=0,K58,0)</f>
        <v>0</v>
      </c>
      <c r="AK58" s="33">
        <f>IF(AN58=15,K58,0)</f>
        <v>0</v>
      </c>
      <c r="AL58" s="33">
        <f>IF(AN58=21,K58,0)</f>
        <v>0</v>
      </c>
      <c r="AN58" s="33">
        <v>21</v>
      </c>
      <c r="AO58" s="33">
        <f>H58*0</f>
        <v>0</v>
      </c>
      <c r="AP58" s="33">
        <f>H58*(1-0)</f>
        <v>0</v>
      </c>
      <c r="AQ58" s="45" t="s">
        <v>188</v>
      </c>
      <c r="AV58" s="33">
        <f>AW58+AX58</f>
        <v>0</v>
      </c>
      <c r="AW58" s="33">
        <f>G58*AO58</f>
        <v>0</v>
      </c>
      <c r="AX58" s="33">
        <f>G58*AP58</f>
        <v>0</v>
      </c>
      <c r="AY58" s="45" t="s">
        <v>241</v>
      </c>
      <c r="AZ58" s="45" t="s">
        <v>107</v>
      </c>
      <c r="BA58" s="16" t="s">
        <v>214</v>
      </c>
      <c r="BC58" s="33">
        <f>AW58+AX58</f>
        <v>0</v>
      </c>
      <c r="BD58" s="33">
        <f>H58/(100-BE58)*100</f>
        <v>0</v>
      </c>
      <c r="BE58" s="33">
        <v>0</v>
      </c>
      <c r="BF58" s="33">
        <f>M58</f>
        <v>0</v>
      </c>
      <c r="BH58" s="33">
        <f>G58*AO58</f>
        <v>0</v>
      </c>
      <c r="BI58" s="33">
        <f>G58*AP58</f>
        <v>0</v>
      </c>
      <c r="BJ58" s="33">
        <f>G58*H58</f>
        <v>0</v>
      </c>
      <c r="BK58" s="33"/>
      <c r="BL58" s="33"/>
    </row>
    <row r="59" spans="1:64" ht="15" customHeight="1">
      <c r="A59" s="36" t="s">
        <v>69</v>
      </c>
      <c r="B59" s="27" t="s">
        <v>192</v>
      </c>
      <c r="C59" s="27" t="s">
        <v>200</v>
      </c>
      <c r="D59" s="56" t="s">
        <v>30</v>
      </c>
      <c r="E59" s="56"/>
      <c r="F59" s="27" t="s">
        <v>74</v>
      </c>
      <c r="G59" s="33">
        <v>3</v>
      </c>
      <c r="H59" s="33"/>
      <c r="I59" s="33">
        <f>G59*AO59</f>
        <v>0</v>
      </c>
      <c r="J59" s="33">
        <f>G59*AP59</f>
        <v>0</v>
      </c>
      <c r="K59" s="33">
        <f>G59*H59</f>
        <v>0</v>
      </c>
      <c r="L59" s="33">
        <v>0</v>
      </c>
      <c r="M59" s="33">
        <f>G59*L59</f>
        <v>0</v>
      </c>
      <c r="N59" s="8" t="s">
        <v>186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16" t="s">
        <v>192</v>
      </c>
      <c r="AJ59" s="33">
        <f>IF(AN59=0,K59,0)</f>
        <v>0</v>
      </c>
      <c r="AK59" s="33">
        <f>IF(AN59=15,K59,0)</f>
        <v>0</v>
      </c>
      <c r="AL59" s="33">
        <f>IF(AN59=21,K59,0)</f>
        <v>0</v>
      </c>
      <c r="AN59" s="33">
        <v>21</v>
      </c>
      <c r="AO59" s="33">
        <f>H59*0</f>
        <v>0</v>
      </c>
      <c r="AP59" s="33">
        <f>H59*(1-0)</f>
        <v>0</v>
      </c>
      <c r="AQ59" s="45" t="s">
        <v>188</v>
      </c>
      <c r="AV59" s="33">
        <f>AW59+AX59</f>
        <v>0</v>
      </c>
      <c r="AW59" s="33">
        <f>G59*AO59</f>
        <v>0</v>
      </c>
      <c r="AX59" s="33">
        <f>G59*AP59</f>
        <v>0</v>
      </c>
      <c r="AY59" s="45" t="s">
        <v>241</v>
      </c>
      <c r="AZ59" s="45" t="s">
        <v>107</v>
      </c>
      <c r="BA59" s="16" t="s">
        <v>214</v>
      </c>
      <c r="BC59" s="33">
        <f>AW59+AX59</f>
        <v>0</v>
      </c>
      <c r="BD59" s="33">
        <f>H59/(100-BE59)*100</f>
        <v>0</v>
      </c>
      <c r="BE59" s="33">
        <v>0</v>
      </c>
      <c r="BF59" s="33">
        <f>M59</f>
        <v>0</v>
      </c>
      <c r="BH59" s="33">
        <f>G59*AO59</f>
        <v>0</v>
      </c>
      <c r="BI59" s="33">
        <f>G59*AP59</f>
        <v>0</v>
      </c>
      <c r="BJ59" s="33">
        <f>G59*H59</f>
        <v>0</v>
      </c>
      <c r="BK59" s="33"/>
      <c r="BL59" s="33"/>
    </row>
    <row r="60" spans="1:64" ht="15" customHeight="1">
      <c r="A60" s="36" t="s">
        <v>292</v>
      </c>
      <c r="B60" s="27" t="s">
        <v>192</v>
      </c>
      <c r="C60" s="27" t="s">
        <v>19</v>
      </c>
      <c r="D60" s="56" t="s">
        <v>147</v>
      </c>
      <c r="E60" s="56"/>
      <c r="F60" s="27" t="s">
        <v>74</v>
      </c>
      <c r="G60" s="33">
        <v>5</v>
      </c>
      <c r="H60" s="33"/>
      <c r="I60" s="33">
        <f>G60*AO60</f>
        <v>0</v>
      </c>
      <c r="J60" s="33">
        <f>G60*AP60</f>
        <v>0</v>
      </c>
      <c r="K60" s="33">
        <f>G60*H60</f>
        <v>0</v>
      </c>
      <c r="L60" s="33">
        <v>0</v>
      </c>
      <c r="M60" s="33">
        <f>G60*L60</f>
        <v>0</v>
      </c>
      <c r="N60" s="8" t="s">
        <v>186</v>
      </c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16" t="s">
        <v>192</v>
      </c>
      <c r="AJ60" s="33">
        <f>IF(AN60=0,K60,0)</f>
        <v>0</v>
      </c>
      <c r="AK60" s="33">
        <f>IF(AN60=15,K60,0)</f>
        <v>0</v>
      </c>
      <c r="AL60" s="33">
        <f>IF(AN60=21,K60,0)</f>
        <v>0</v>
      </c>
      <c r="AN60" s="33">
        <v>21</v>
      </c>
      <c r="AO60" s="33">
        <f>H60*0</f>
        <v>0</v>
      </c>
      <c r="AP60" s="33">
        <f>H60*(1-0)</f>
        <v>0</v>
      </c>
      <c r="AQ60" s="45" t="s">
        <v>188</v>
      </c>
      <c r="AV60" s="33">
        <f>AW60+AX60</f>
        <v>0</v>
      </c>
      <c r="AW60" s="33">
        <f>G60*AO60</f>
        <v>0</v>
      </c>
      <c r="AX60" s="33">
        <f>G60*AP60</f>
        <v>0</v>
      </c>
      <c r="AY60" s="45" t="s">
        <v>241</v>
      </c>
      <c r="AZ60" s="45" t="s">
        <v>107</v>
      </c>
      <c r="BA60" s="16" t="s">
        <v>214</v>
      </c>
      <c r="BC60" s="33">
        <f>AW60+AX60</f>
        <v>0</v>
      </c>
      <c r="BD60" s="33">
        <f>H60/(100-BE60)*100</f>
        <v>0</v>
      </c>
      <c r="BE60" s="33">
        <v>0</v>
      </c>
      <c r="BF60" s="33">
        <f>M60</f>
        <v>0</v>
      </c>
      <c r="BH60" s="33">
        <f>G60*AO60</f>
        <v>0</v>
      </c>
      <c r="BI60" s="33">
        <f>G60*AP60</f>
        <v>0</v>
      </c>
      <c r="BJ60" s="33">
        <f>G60*H60</f>
        <v>0</v>
      </c>
      <c r="BK60" s="33"/>
      <c r="BL60" s="33"/>
    </row>
    <row r="61" spans="1:64" ht="15" customHeight="1">
      <c r="A61" s="36" t="s">
        <v>243</v>
      </c>
      <c r="B61" s="27" t="s">
        <v>192</v>
      </c>
      <c r="C61" s="27" t="s">
        <v>200</v>
      </c>
      <c r="D61" s="56" t="s">
        <v>253</v>
      </c>
      <c r="E61" s="56"/>
      <c r="F61" s="27" t="s">
        <v>74</v>
      </c>
      <c r="G61" s="33">
        <v>5</v>
      </c>
      <c r="H61" s="33"/>
      <c r="I61" s="33">
        <f>G61*AO61</f>
        <v>0</v>
      </c>
      <c r="J61" s="33">
        <f>G61*AP61</f>
        <v>0</v>
      </c>
      <c r="K61" s="33">
        <f>G61*H61</f>
        <v>0</v>
      </c>
      <c r="L61" s="33">
        <v>0</v>
      </c>
      <c r="M61" s="33">
        <f>G61*L61</f>
        <v>0</v>
      </c>
      <c r="N61" s="8" t="s">
        <v>186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16" t="s">
        <v>192</v>
      </c>
      <c r="AJ61" s="33">
        <f>IF(AN61=0,K61,0)</f>
        <v>0</v>
      </c>
      <c r="AK61" s="33">
        <f>IF(AN61=15,K61,0)</f>
        <v>0</v>
      </c>
      <c r="AL61" s="33">
        <f>IF(AN61=21,K61,0)</f>
        <v>0</v>
      </c>
      <c r="AN61" s="33">
        <v>21</v>
      </c>
      <c r="AO61" s="33">
        <f>H61*0</f>
        <v>0</v>
      </c>
      <c r="AP61" s="33">
        <f>H61*(1-0)</f>
        <v>0</v>
      </c>
      <c r="AQ61" s="45" t="s">
        <v>188</v>
      </c>
      <c r="AV61" s="33">
        <f>AW61+AX61</f>
        <v>0</v>
      </c>
      <c r="AW61" s="33">
        <f>G61*AO61</f>
        <v>0</v>
      </c>
      <c r="AX61" s="33">
        <f>G61*AP61</f>
        <v>0</v>
      </c>
      <c r="AY61" s="45" t="s">
        <v>241</v>
      </c>
      <c r="AZ61" s="45" t="s">
        <v>107</v>
      </c>
      <c r="BA61" s="16" t="s">
        <v>214</v>
      </c>
      <c r="BC61" s="33">
        <f>AW61+AX61</f>
        <v>0</v>
      </c>
      <c r="BD61" s="33">
        <f>H61/(100-BE61)*100</f>
        <v>0</v>
      </c>
      <c r="BE61" s="33">
        <v>0</v>
      </c>
      <c r="BF61" s="33">
        <f>M61</f>
        <v>0</v>
      </c>
      <c r="BH61" s="33">
        <f>G61*AO61</f>
        <v>0</v>
      </c>
      <c r="BI61" s="33">
        <f>G61*AP61</f>
        <v>0</v>
      </c>
      <c r="BJ61" s="33">
        <f>G61*H61</f>
        <v>0</v>
      </c>
      <c r="BK61" s="33"/>
      <c r="BL61" s="33"/>
    </row>
    <row r="62" spans="1:64" ht="15" customHeight="1">
      <c r="A62" s="36" t="s">
        <v>157</v>
      </c>
      <c r="B62" s="27" t="s">
        <v>192</v>
      </c>
      <c r="C62" s="27" t="s">
        <v>35</v>
      </c>
      <c r="D62" s="56" t="s">
        <v>137</v>
      </c>
      <c r="E62" s="56"/>
      <c r="F62" s="27" t="s">
        <v>260</v>
      </c>
      <c r="G62" s="33">
        <v>16.48</v>
      </c>
      <c r="H62" s="33"/>
      <c r="I62" s="33">
        <f>G62*AO62</f>
        <v>0</v>
      </c>
      <c r="J62" s="33">
        <f>G62*AP62</f>
        <v>0</v>
      </c>
      <c r="K62" s="33">
        <f>G62*H62</f>
        <v>0</v>
      </c>
      <c r="L62" s="33">
        <v>0</v>
      </c>
      <c r="M62" s="33">
        <f>G62*L62</f>
        <v>0</v>
      </c>
      <c r="N62" s="8" t="s">
        <v>186</v>
      </c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16" t="s">
        <v>192</v>
      </c>
      <c r="AJ62" s="33">
        <f>IF(AN62=0,K62,0)</f>
        <v>0</v>
      </c>
      <c r="AK62" s="33">
        <f>IF(AN62=15,K62,0)</f>
        <v>0</v>
      </c>
      <c r="AL62" s="33">
        <f>IF(AN62=21,K62,0)</f>
        <v>0</v>
      </c>
      <c r="AN62" s="33">
        <v>21</v>
      </c>
      <c r="AO62" s="33">
        <f>H62*0</f>
        <v>0</v>
      </c>
      <c r="AP62" s="33">
        <f>H62*(1-0)</f>
        <v>0</v>
      </c>
      <c r="AQ62" s="45" t="s">
        <v>188</v>
      </c>
      <c r="AV62" s="33">
        <f>AW62+AX62</f>
        <v>0</v>
      </c>
      <c r="AW62" s="33">
        <f>G62*AO62</f>
        <v>0</v>
      </c>
      <c r="AX62" s="33">
        <f>G62*AP62</f>
        <v>0</v>
      </c>
      <c r="AY62" s="45" t="s">
        <v>241</v>
      </c>
      <c r="AZ62" s="45" t="s">
        <v>107</v>
      </c>
      <c r="BA62" s="16" t="s">
        <v>214</v>
      </c>
      <c r="BC62" s="33">
        <f>AW62+AX62</f>
        <v>0</v>
      </c>
      <c r="BD62" s="33">
        <f>H62/(100-BE62)*100</f>
        <v>0</v>
      </c>
      <c r="BE62" s="33">
        <v>0</v>
      </c>
      <c r="BF62" s="33">
        <f>M62</f>
        <v>0</v>
      </c>
      <c r="BH62" s="33">
        <f>G62*AO62</f>
        <v>0</v>
      </c>
      <c r="BI62" s="33">
        <f>G62*AP62</f>
        <v>0</v>
      </c>
      <c r="BJ62" s="33">
        <f>G62*H62</f>
        <v>0</v>
      </c>
      <c r="BK62" s="33"/>
      <c r="BL62" s="33"/>
    </row>
    <row r="63" spans="1:47" ht="15" customHeight="1">
      <c r="A63" s="28" t="s">
        <v>192</v>
      </c>
      <c r="B63" s="34" t="s">
        <v>192</v>
      </c>
      <c r="C63" s="34" t="s">
        <v>95</v>
      </c>
      <c r="D63" s="95" t="s">
        <v>121</v>
      </c>
      <c r="E63" s="95"/>
      <c r="F63" s="37" t="s">
        <v>250</v>
      </c>
      <c r="G63" s="37" t="s">
        <v>250</v>
      </c>
      <c r="H63" s="37"/>
      <c r="I63" s="38">
        <f>SUM(I64:I67)</f>
        <v>0</v>
      </c>
      <c r="J63" s="38">
        <f>SUM(J64:J67)</f>
        <v>0</v>
      </c>
      <c r="K63" s="38">
        <f>SUM(K64:K67)</f>
        <v>0</v>
      </c>
      <c r="L63" s="16" t="s">
        <v>192</v>
      </c>
      <c r="M63" s="38">
        <f>SUM(M64:M67)</f>
        <v>0</v>
      </c>
      <c r="N63" s="2" t="s">
        <v>192</v>
      </c>
      <c r="AI63" s="16" t="s">
        <v>192</v>
      </c>
      <c r="AS63" s="38">
        <f>SUM(AJ64:AJ67)</f>
        <v>0</v>
      </c>
      <c r="AT63" s="38">
        <f>SUM(AK64:AK67)</f>
        <v>0</v>
      </c>
      <c r="AU63" s="38">
        <f>SUM(AL64:AL67)</f>
        <v>0</v>
      </c>
    </row>
    <row r="64" spans="1:64" ht="15" customHeight="1">
      <c r="A64" s="36" t="s">
        <v>266</v>
      </c>
      <c r="B64" s="27" t="s">
        <v>192</v>
      </c>
      <c r="C64" s="27" t="s">
        <v>198</v>
      </c>
      <c r="D64" s="56" t="s">
        <v>207</v>
      </c>
      <c r="E64" s="56"/>
      <c r="F64" s="27" t="s">
        <v>128</v>
      </c>
      <c r="G64" s="33">
        <v>10.16</v>
      </c>
      <c r="H64" s="33"/>
      <c r="I64" s="33">
        <f>G64*AO64</f>
        <v>0</v>
      </c>
      <c r="J64" s="33">
        <f>G64*AP64</f>
        <v>0</v>
      </c>
      <c r="K64" s="33">
        <f>G64*H64</f>
        <v>0</v>
      </c>
      <c r="L64" s="33">
        <v>0</v>
      </c>
      <c r="M64" s="33">
        <f>G64*L64</f>
        <v>0</v>
      </c>
      <c r="N64" s="8" t="s">
        <v>186</v>
      </c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16" t="s">
        <v>192</v>
      </c>
      <c r="AJ64" s="33">
        <f>IF(AN64=0,K64,0)</f>
        <v>0</v>
      </c>
      <c r="AK64" s="33">
        <f>IF(AN64=15,K64,0)</f>
        <v>0</v>
      </c>
      <c r="AL64" s="33">
        <f>IF(AN64=21,K64,0)</f>
        <v>0</v>
      </c>
      <c r="AN64" s="33">
        <v>21</v>
      </c>
      <c r="AO64" s="33">
        <f>H64*0</f>
        <v>0</v>
      </c>
      <c r="AP64" s="33">
        <f>H64*(1-0)</f>
        <v>0</v>
      </c>
      <c r="AQ64" s="45" t="s">
        <v>145</v>
      </c>
      <c r="AV64" s="33">
        <f>AW64+AX64</f>
        <v>0</v>
      </c>
      <c r="AW64" s="33">
        <f>G64*AO64</f>
        <v>0</v>
      </c>
      <c r="AX64" s="33">
        <f>G64*AP64</f>
        <v>0</v>
      </c>
      <c r="AY64" s="45" t="s">
        <v>119</v>
      </c>
      <c r="AZ64" s="45" t="s">
        <v>107</v>
      </c>
      <c r="BA64" s="16" t="s">
        <v>214</v>
      </c>
      <c r="BC64" s="33">
        <f>AW64+AX64</f>
        <v>0</v>
      </c>
      <c r="BD64" s="33">
        <f>H64/(100-BE64)*100</f>
        <v>0</v>
      </c>
      <c r="BE64" s="33">
        <v>0</v>
      </c>
      <c r="BF64" s="33">
        <f>M64</f>
        <v>0</v>
      </c>
      <c r="BH64" s="33">
        <f>G64*AO64</f>
        <v>0</v>
      </c>
      <c r="BI64" s="33">
        <f>G64*AP64</f>
        <v>0</v>
      </c>
      <c r="BJ64" s="33">
        <f>G64*H64</f>
        <v>0</v>
      </c>
      <c r="BK64" s="33"/>
      <c r="BL64" s="33"/>
    </row>
    <row r="65" spans="1:64" ht="15" customHeight="1">
      <c r="A65" s="36" t="s">
        <v>166</v>
      </c>
      <c r="B65" s="27" t="s">
        <v>192</v>
      </c>
      <c r="C65" s="27" t="s">
        <v>177</v>
      </c>
      <c r="D65" s="56" t="s">
        <v>124</v>
      </c>
      <c r="E65" s="56"/>
      <c r="F65" s="27" t="s">
        <v>128</v>
      </c>
      <c r="G65" s="33">
        <v>193.04</v>
      </c>
      <c r="H65" s="33"/>
      <c r="I65" s="33">
        <f>G65*AO65</f>
        <v>0</v>
      </c>
      <c r="J65" s="33">
        <f>G65*AP65</f>
        <v>0</v>
      </c>
      <c r="K65" s="33">
        <f>G65*H65</f>
        <v>0</v>
      </c>
      <c r="L65" s="33">
        <v>0</v>
      </c>
      <c r="M65" s="33">
        <f>G65*L65</f>
        <v>0</v>
      </c>
      <c r="N65" s="8" t="s">
        <v>186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16" t="s">
        <v>192</v>
      </c>
      <c r="AJ65" s="33">
        <f>IF(AN65=0,K65,0)</f>
        <v>0</v>
      </c>
      <c r="AK65" s="33">
        <f>IF(AN65=15,K65,0)</f>
        <v>0</v>
      </c>
      <c r="AL65" s="33">
        <f>IF(AN65=21,K65,0)</f>
        <v>0</v>
      </c>
      <c r="AN65" s="33">
        <v>21</v>
      </c>
      <c r="AO65" s="33">
        <f>H65*0</f>
        <v>0</v>
      </c>
      <c r="AP65" s="33">
        <f>H65*(1-0)</f>
        <v>0</v>
      </c>
      <c r="AQ65" s="45" t="s">
        <v>145</v>
      </c>
      <c r="AV65" s="33">
        <f>AW65+AX65</f>
        <v>0</v>
      </c>
      <c r="AW65" s="33">
        <f>G65*AO65</f>
        <v>0</v>
      </c>
      <c r="AX65" s="33">
        <f>G65*AP65</f>
        <v>0</v>
      </c>
      <c r="AY65" s="45" t="s">
        <v>119</v>
      </c>
      <c r="AZ65" s="45" t="s">
        <v>107</v>
      </c>
      <c r="BA65" s="16" t="s">
        <v>214</v>
      </c>
      <c r="BC65" s="33">
        <f>AW65+AX65</f>
        <v>0</v>
      </c>
      <c r="BD65" s="33">
        <f>H65/(100-BE65)*100</f>
        <v>0</v>
      </c>
      <c r="BE65" s="33">
        <v>0</v>
      </c>
      <c r="BF65" s="33">
        <f>M65</f>
        <v>0</v>
      </c>
      <c r="BH65" s="33">
        <f>G65*AO65</f>
        <v>0</v>
      </c>
      <c r="BI65" s="33">
        <f>G65*AP65</f>
        <v>0</v>
      </c>
      <c r="BJ65" s="33">
        <f>G65*H65</f>
        <v>0</v>
      </c>
      <c r="BK65" s="33"/>
      <c r="BL65" s="33"/>
    </row>
    <row r="66" spans="1:64" ht="15" customHeight="1">
      <c r="A66" s="36" t="s">
        <v>173</v>
      </c>
      <c r="B66" s="27" t="s">
        <v>192</v>
      </c>
      <c r="C66" s="27" t="s">
        <v>67</v>
      </c>
      <c r="D66" s="56" t="s">
        <v>7</v>
      </c>
      <c r="E66" s="56"/>
      <c r="F66" s="27" t="s">
        <v>128</v>
      </c>
      <c r="G66" s="33">
        <v>1.16</v>
      </c>
      <c r="H66" s="33"/>
      <c r="I66" s="33">
        <f>G66*AO66</f>
        <v>0</v>
      </c>
      <c r="J66" s="33">
        <f>G66*AP66</f>
        <v>0</v>
      </c>
      <c r="K66" s="33">
        <f>G66*H66</f>
        <v>0</v>
      </c>
      <c r="L66" s="33">
        <v>0</v>
      </c>
      <c r="M66" s="33">
        <f>G66*L66</f>
        <v>0</v>
      </c>
      <c r="N66" s="8" t="s">
        <v>186</v>
      </c>
      <c r="Z66" s="33">
        <f>IF(AQ66="5",BJ66,0)</f>
        <v>0</v>
      </c>
      <c r="AB66" s="33">
        <f>IF(AQ66="1",BH66,0)</f>
        <v>0</v>
      </c>
      <c r="AC66" s="33">
        <f>IF(AQ66="1",BI66,0)</f>
        <v>0</v>
      </c>
      <c r="AD66" s="33">
        <f>IF(AQ66="7",BH66,0)</f>
        <v>0</v>
      </c>
      <c r="AE66" s="33">
        <f>IF(AQ66="7",BI66,0)</f>
        <v>0</v>
      </c>
      <c r="AF66" s="33">
        <f>IF(AQ66="2",BH66,0)</f>
        <v>0</v>
      </c>
      <c r="AG66" s="33">
        <f>IF(AQ66="2",BI66,0)</f>
        <v>0</v>
      </c>
      <c r="AH66" s="33">
        <f>IF(AQ66="0",BJ66,0)</f>
        <v>0</v>
      </c>
      <c r="AI66" s="16" t="s">
        <v>192</v>
      </c>
      <c r="AJ66" s="33">
        <f>IF(AN66=0,K66,0)</f>
        <v>0</v>
      </c>
      <c r="AK66" s="33">
        <f>IF(AN66=15,K66,0)</f>
        <v>0</v>
      </c>
      <c r="AL66" s="33">
        <f>IF(AN66=21,K66,0)</f>
        <v>0</v>
      </c>
      <c r="AN66" s="33">
        <v>21</v>
      </c>
      <c r="AO66" s="33">
        <f>H66*0</f>
        <v>0</v>
      </c>
      <c r="AP66" s="33">
        <f>H66*(1-0)</f>
        <v>0</v>
      </c>
      <c r="AQ66" s="45" t="s">
        <v>145</v>
      </c>
      <c r="AV66" s="33">
        <f>AW66+AX66</f>
        <v>0</v>
      </c>
      <c r="AW66" s="33">
        <f>G66*AO66</f>
        <v>0</v>
      </c>
      <c r="AX66" s="33">
        <f>G66*AP66</f>
        <v>0</v>
      </c>
      <c r="AY66" s="45" t="s">
        <v>119</v>
      </c>
      <c r="AZ66" s="45" t="s">
        <v>107</v>
      </c>
      <c r="BA66" s="16" t="s">
        <v>214</v>
      </c>
      <c r="BC66" s="33">
        <f>AW66+AX66</f>
        <v>0</v>
      </c>
      <c r="BD66" s="33">
        <f>H66/(100-BE66)*100</f>
        <v>0</v>
      </c>
      <c r="BE66" s="33">
        <v>0</v>
      </c>
      <c r="BF66" s="33">
        <f>M66</f>
        <v>0</v>
      </c>
      <c r="BH66" s="33">
        <f>G66*AO66</f>
        <v>0</v>
      </c>
      <c r="BI66" s="33">
        <f>G66*AP66</f>
        <v>0</v>
      </c>
      <c r="BJ66" s="33">
        <f>G66*H66</f>
        <v>0</v>
      </c>
      <c r="BK66" s="33"/>
      <c r="BL66" s="33"/>
    </row>
    <row r="67" spans="1:64" ht="15" customHeight="1">
      <c r="A67" s="36" t="s">
        <v>105</v>
      </c>
      <c r="B67" s="27" t="s">
        <v>192</v>
      </c>
      <c r="C67" s="27" t="s">
        <v>42</v>
      </c>
      <c r="D67" s="56" t="s">
        <v>202</v>
      </c>
      <c r="E67" s="56"/>
      <c r="F67" s="27" t="s">
        <v>128</v>
      </c>
      <c r="G67" s="33">
        <v>1.16</v>
      </c>
      <c r="H67" s="33"/>
      <c r="I67" s="33">
        <f>G67*AO67</f>
        <v>0</v>
      </c>
      <c r="J67" s="33">
        <f>G67*AP67</f>
        <v>0</v>
      </c>
      <c r="K67" s="33">
        <f>G67*H67</f>
        <v>0</v>
      </c>
      <c r="L67" s="33">
        <v>0</v>
      </c>
      <c r="M67" s="33">
        <f>G67*L67</f>
        <v>0</v>
      </c>
      <c r="N67" s="8" t="s">
        <v>186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16" t="s">
        <v>192</v>
      </c>
      <c r="AJ67" s="33">
        <f>IF(AN67=0,K67,0)</f>
        <v>0</v>
      </c>
      <c r="AK67" s="33">
        <f>IF(AN67=15,K67,0)</f>
        <v>0</v>
      </c>
      <c r="AL67" s="33">
        <f>IF(AN67=21,K67,0)</f>
        <v>0</v>
      </c>
      <c r="AN67" s="33">
        <v>21</v>
      </c>
      <c r="AO67" s="33">
        <f>H67*0</f>
        <v>0</v>
      </c>
      <c r="AP67" s="33">
        <f>H67*(1-0)</f>
        <v>0</v>
      </c>
      <c r="AQ67" s="45" t="s">
        <v>145</v>
      </c>
      <c r="AV67" s="33">
        <f>AW67+AX67</f>
        <v>0</v>
      </c>
      <c r="AW67" s="33">
        <f>G67*AO67</f>
        <v>0</v>
      </c>
      <c r="AX67" s="33">
        <f>G67*AP67</f>
        <v>0</v>
      </c>
      <c r="AY67" s="45" t="s">
        <v>119</v>
      </c>
      <c r="AZ67" s="45" t="s">
        <v>107</v>
      </c>
      <c r="BA67" s="16" t="s">
        <v>214</v>
      </c>
      <c r="BC67" s="33">
        <f>AW67+AX67</f>
        <v>0</v>
      </c>
      <c r="BD67" s="33">
        <f>H67/(100-BE67)*100</f>
        <v>0</v>
      </c>
      <c r="BE67" s="33">
        <v>0</v>
      </c>
      <c r="BF67" s="33">
        <f>M67</f>
        <v>0</v>
      </c>
      <c r="BH67" s="33">
        <f>G67*AO67</f>
        <v>0</v>
      </c>
      <c r="BI67" s="33">
        <f>G67*AP67</f>
        <v>0</v>
      </c>
      <c r="BJ67" s="33">
        <f>G67*H67</f>
        <v>0</v>
      </c>
      <c r="BK67" s="33"/>
      <c r="BL67" s="33"/>
    </row>
    <row r="68" spans="1:47" ht="15" customHeight="1">
      <c r="A68" s="28" t="s">
        <v>192</v>
      </c>
      <c r="B68" s="34" t="s">
        <v>192</v>
      </c>
      <c r="C68" s="34" t="s">
        <v>192</v>
      </c>
      <c r="D68" s="95" t="s">
        <v>21</v>
      </c>
      <c r="E68" s="95"/>
      <c r="F68" s="37" t="s">
        <v>250</v>
      </c>
      <c r="G68" s="37" t="s">
        <v>250</v>
      </c>
      <c r="H68" s="37"/>
      <c r="I68" s="38">
        <f>SUM(I69:I70)</f>
        <v>0</v>
      </c>
      <c r="J68" s="38">
        <f>SUM(J69:J70)</f>
        <v>0</v>
      </c>
      <c r="K68" s="38">
        <f>SUM(K69:K70)</f>
        <v>0</v>
      </c>
      <c r="L68" s="16" t="s">
        <v>192</v>
      </c>
      <c r="M68" s="38">
        <f>SUM(M69:M70)</f>
        <v>9.0754</v>
      </c>
      <c r="N68" s="2" t="s">
        <v>192</v>
      </c>
      <c r="AI68" s="16" t="s">
        <v>192</v>
      </c>
      <c r="AS68" s="38">
        <f>SUM(AJ69:AJ70)</f>
        <v>0</v>
      </c>
      <c r="AT68" s="38">
        <f>SUM(AK69:AK70)</f>
        <v>0</v>
      </c>
      <c r="AU68" s="38">
        <f>SUM(AL69:AL70)</f>
        <v>0</v>
      </c>
    </row>
    <row r="69" spans="1:64" ht="15" customHeight="1">
      <c r="A69" s="36" t="s">
        <v>268</v>
      </c>
      <c r="B69" s="27" t="s">
        <v>192</v>
      </c>
      <c r="C69" s="27" t="s">
        <v>28</v>
      </c>
      <c r="D69" s="56" t="s">
        <v>136</v>
      </c>
      <c r="E69" s="56"/>
      <c r="F69" s="27" t="s">
        <v>74</v>
      </c>
      <c r="G69" s="33">
        <v>29</v>
      </c>
      <c r="H69" s="33"/>
      <c r="I69" s="33">
        <f>G69*AO69</f>
        <v>0</v>
      </c>
      <c r="J69" s="33">
        <f>G69*AP69</f>
        <v>0</v>
      </c>
      <c r="K69" s="33">
        <f>G69*H69</f>
        <v>0</v>
      </c>
      <c r="L69" s="33">
        <v>0.0026</v>
      </c>
      <c r="M69" s="33">
        <f>G69*L69</f>
        <v>0.0754</v>
      </c>
      <c r="N69" s="8" t="s">
        <v>186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16" t="s">
        <v>192</v>
      </c>
      <c r="AJ69" s="33">
        <f>IF(AN69=0,K69,0)</f>
        <v>0</v>
      </c>
      <c r="AK69" s="33">
        <f>IF(AN69=15,K69,0)</f>
        <v>0</v>
      </c>
      <c r="AL69" s="33">
        <f>IF(AN69=21,K69,0)</f>
        <v>0</v>
      </c>
      <c r="AN69" s="33">
        <v>21</v>
      </c>
      <c r="AO69" s="33">
        <f>H69*1</f>
        <v>0</v>
      </c>
      <c r="AP69" s="33">
        <f>H69*(1-1)</f>
        <v>0</v>
      </c>
      <c r="AQ69" s="45" t="s">
        <v>142</v>
      </c>
      <c r="AV69" s="33">
        <f>AW69+AX69</f>
        <v>0</v>
      </c>
      <c r="AW69" s="33">
        <f>G69*AO69</f>
        <v>0</v>
      </c>
      <c r="AX69" s="33">
        <f>G69*AP69</f>
        <v>0</v>
      </c>
      <c r="AY69" s="45" t="s">
        <v>68</v>
      </c>
      <c r="AZ69" s="45" t="s">
        <v>249</v>
      </c>
      <c r="BA69" s="16" t="s">
        <v>214</v>
      </c>
      <c r="BC69" s="33">
        <f>AW69+AX69</f>
        <v>0</v>
      </c>
      <c r="BD69" s="33">
        <f>H69/(100-BE69)*100</f>
        <v>0</v>
      </c>
      <c r="BE69" s="33">
        <v>0</v>
      </c>
      <c r="BF69" s="33">
        <f>M69</f>
        <v>0.0754</v>
      </c>
      <c r="BH69" s="33">
        <f>G69*AO69</f>
        <v>0</v>
      </c>
      <c r="BI69" s="33">
        <f>G69*AP69</f>
        <v>0</v>
      </c>
      <c r="BJ69" s="33">
        <f>G69*H69</f>
        <v>0</v>
      </c>
      <c r="BK69" s="33"/>
      <c r="BL69" s="33"/>
    </row>
    <row r="70" spans="1:64" ht="15" customHeight="1">
      <c r="A70" s="36" t="s">
        <v>59</v>
      </c>
      <c r="B70" s="27" t="s">
        <v>192</v>
      </c>
      <c r="C70" s="27" t="s">
        <v>216</v>
      </c>
      <c r="D70" s="56" t="s">
        <v>41</v>
      </c>
      <c r="E70" s="56"/>
      <c r="F70" s="27" t="s">
        <v>128</v>
      </c>
      <c r="G70" s="33">
        <v>9</v>
      </c>
      <c r="H70" s="33"/>
      <c r="I70" s="33">
        <f>G70*AO70</f>
        <v>0</v>
      </c>
      <c r="J70" s="33">
        <f>G70*AP70</f>
        <v>0</v>
      </c>
      <c r="K70" s="33">
        <f>G70*H70</f>
        <v>0</v>
      </c>
      <c r="L70" s="33">
        <v>1</v>
      </c>
      <c r="M70" s="33">
        <f>G70*L70</f>
        <v>9</v>
      </c>
      <c r="N70" s="8" t="s">
        <v>186</v>
      </c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16" t="s">
        <v>192</v>
      </c>
      <c r="AJ70" s="33">
        <f>IF(AN70=0,K70,0)</f>
        <v>0</v>
      </c>
      <c r="AK70" s="33">
        <f>IF(AN70=15,K70,0)</f>
        <v>0</v>
      </c>
      <c r="AL70" s="33">
        <f>IF(AN70=21,K70,0)</f>
        <v>0</v>
      </c>
      <c r="AN70" s="33">
        <v>21</v>
      </c>
      <c r="AO70" s="33">
        <f>H70*1</f>
        <v>0</v>
      </c>
      <c r="AP70" s="33">
        <f>H70*(1-1)</f>
        <v>0</v>
      </c>
      <c r="AQ70" s="45" t="s">
        <v>142</v>
      </c>
      <c r="AV70" s="33">
        <f>AW70+AX70</f>
        <v>0</v>
      </c>
      <c r="AW70" s="33">
        <f>G70*AO70</f>
        <v>0</v>
      </c>
      <c r="AX70" s="33">
        <f>G70*AP70</f>
        <v>0</v>
      </c>
      <c r="AY70" s="45" t="s">
        <v>68</v>
      </c>
      <c r="AZ70" s="45" t="s">
        <v>249</v>
      </c>
      <c r="BA70" s="16" t="s">
        <v>214</v>
      </c>
      <c r="BC70" s="33">
        <f>AW70+AX70</f>
        <v>0</v>
      </c>
      <c r="BD70" s="33">
        <f>H70/(100-BE70)*100</f>
        <v>0</v>
      </c>
      <c r="BE70" s="33">
        <v>0</v>
      </c>
      <c r="BF70" s="33">
        <f>M70</f>
        <v>9</v>
      </c>
      <c r="BH70" s="33">
        <f>G70*AO70</f>
        <v>0</v>
      </c>
      <c r="BI70" s="33">
        <f>G70*AP70</f>
        <v>0</v>
      </c>
      <c r="BJ70" s="33">
        <f>G70*H70</f>
        <v>0</v>
      </c>
      <c r="BK70" s="33"/>
      <c r="BL70" s="33"/>
    </row>
    <row r="71" spans="1:35" ht="15" customHeight="1">
      <c r="A71" s="28" t="s">
        <v>192</v>
      </c>
      <c r="B71" s="34" t="s">
        <v>192</v>
      </c>
      <c r="C71" s="34" t="s">
        <v>192</v>
      </c>
      <c r="D71" s="95" t="s">
        <v>160</v>
      </c>
      <c r="E71" s="95"/>
      <c r="F71" s="37" t="s">
        <v>250</v>
      </c>
      <c r="G71" s="37" t="s">
        <v>250</v>
      </c>
      <c r="H71" s="37"/>
      <c r="I71" s="38">
        <f>I72+I76</f>
        <v>0</v>
      </c>
      <c r="J71" s="38">
        <f>J72+J76</f>
        <v>0</v>
      </c>
      <c r="K71" s="38">
        <f>K72+K76</f>
        <v>0</v>
      </c>
      <c r="L71" s="16" t="s">
        <v>192</v>
      </c>
      <c r="M71" s="38">
        <f>M72+M76</f>
        <v>0</v>
      </c>
      <c r="N71" s="2" t="s">
        <v>192</v>
      </c>
      <c r="AI71" s="16" t="s">
        <v>192</v>
      </c>
    </row>
    <row r="72" spans="1:47" ht="15" customHeight="1">
      <c r="A72" s="28" t="s">
        <v>192</v>
      </c>
      <c r="B72" s="34" t="s">
        <v>192</v>
      </c>
      <c r="C72" s="34" t="s">
        <v>12</v>
      </c>
      <c r="D72" s="95" t="s">
        <v>38</v>
      </c>
      <c r="E72" s="95"/>
      <c r="F72" s="37" t="s">
        <v>250</v>
      </c>
      <c r="G72" s="37" t="s">
        <v>250</v>
      </c>
      <c r="H72" s="37"/>
      <c r="I72" s="38">
        <f>SUM(I73:I75)</f>
        <v>0</v>
      </c>
      <c r="J72" s="38">
        <f>SUM(J73:J75)</f>
        <v>0</v>
      </c>
      <c r="K72" s="38">
        <f>SUM(K73:K75)</f>
        <v>0</v>
      </c>
      <c r="L72" s="16" t="s">
        <v>192</v>
      </c>
      <c r="M72" s="38">
        <f>SUM(M73:M75)</f>
        <v>0</v>
      </c>
      <c r="N72" s="2" t="s">
        <v>192</v>
      </c>
      <c r="AI72" s="16" t="s">
        <v>192</v>
      </c>
      <c r="AS72" s="38">
        <f>SUM(AJ73:AJ75)</f>
        <v>0</v>
      </c>
      <c r="AT72" s="38">
        <f>SUM(AK73:AK75)</f>
        <v>0</v>
      </c>
      <c r="AU72" s="38">
        <f>SUM(AL73:AL75)</f>
        <v>0</v>
      </c>
    </row>
    <row r="73" spans="1:67" ht="15" customHeight="1">
      <c r="A73" s="36" t="s">
        <v>97</v>
      </c>
      <c r="B73" s="27" t="s">
        <v>192</v>
      </c>
      <c r="C73" s="27" t="s">
        <v>179</v>
      </c>
      <c r="D73" s="56" t="s">
        <v>38</v>
      </c>
      <c r="E73" s="56"/>
      <c r="F73" s="27" t="s">
        <v>183</v>
      </c>
      <c r="G73" s="33">
        <v>1</v>
      </c>
      <c r="H73" s="33"/>
      <c r="I73" s="33">
        <f>G73*AO73</f>
        <v>0</v>
      </c>
      <c r="J73" s="33">
        <f>G73*AP73</f>
        <v>0</v>
      </c>
      <c r="K73" s="33">
        <f>G73*H73</f>
        <v>0</v>
      </c>
      <c r="L73" s="33">
        <v>0</v>
      </c>
      <c r="M73" s="33">
        <f>G73*L73</f>
        <v>0</v>
      </c>
      <c r="N73" s="8" t="s">
        <v>192</v>
      </c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16" t="s">
        <v>192</v>
      </c>
      <c r="AJ73" s="33">
        <f>IF(AN73=0,K73,0)</f>
        <v>0</v>
      </c>
      <c r="AK73" s="33">
        <f>IF(AN73=15,K73,0)</f>
        <v>0</v>
      </c>
      <c r="AL73" s="33">
        <f>IF(AN73=21,K73,0)</f>
        <v>0</v>
      </c>
      <c r="AN73" s="33">
        <v>21</v>
      </c>
      <c r="AO73" s="33">
        <f>H73*0</f>
        <v>0</v>
      </c>
      <c r="AP73" s="33">
        <f>H73*(1-0)</f>
        <v>0</v>
      </c>
      <c r="AQ73" s="45" t="s">
        <v>130</v>
      </c>
      <c r="AV73" s="33">
        <f>AW73+AX73</f>
        <v>0</v>
      </c>
      <c r="AW73" s="33">
        <f>G73*AO73</f>
        <v>0</v>
      </c>
      <c r="AX73" s="33">
        <f>G73*AP73</f>
        <v>0</v>
      </c>
      <c r="AY73" s="45" t="s">
        <v>71</v>
      </c>
      <c r="AZ73" s="45" t="s">
        <v>82</v>
      </c>
      <c r="BA73" s="16" t="s">
        <v>214</v>
      </c>
      <c r="BC73" s="33">
        <f>AW73+AX73</f>
        <v>0</v>
      </c>
      <c r="BD73" s="33">
        <f>H73/(100-BE73)*100</f>
        <v>0</v>
      </c>
      <c r="BE73" s="33">
        <v>0</v>
      </c>
      <c r="BF73" s="33">
        <f>M73</f>
        <v>0</v>
      </c>
      <c r="BH73" s="33">
        <f>G73*AO73</f>
        <v>0</v>
      </c>
      <c r="BI73" s="33">
        <f>G73*AP73</f>
        <v>0</v>
      </c>
      <c r="BJ73" s="33">
        <f>G73*H73</f>
        <v>0</v>
      </c>
      <c r="BK73" s="33"/>
      <c r="BL73" s="33"/>
      <c r="BO73" s="33">
        <f>G73*H73</f>
        <v>0</v>
      </c>
    </row>
    <row r="74" spans="1:67" ht="15" customHeight="1">
      <c r="A74" s="36" t="s">
        <v>123</v>
      </c>
      <c r="B74" s="27" t="s">
        <v>192</v>
      </c>
      <c r="C74" s="27" t="s">
        <v>60</v>
      </c>
      <c r="D74" s="56" t="s">
        <v>212</v>
      </c>
      <c r="E74" s="56"/>
      <c r="F74" s="27" t="s">
        <v>183</v>
      </c>
      <c r="G74" s="33">
        <v>1</v>
      </c>
      <c r="H74" s="33"/>
      <c r="I74" s="33">
        <f>G74*AO74</f>
        <v>0</v>
      </c>
      <c r="J74" s="33">
        <f>G74*AP74</f>
        <v>0</v>
      </c>
      <c r="K74" s="33">
        <f>G74*H74</f>
        <v>0</v>
      </c>
      <c r="L74" s="33">
        <v>0</v>
      </c>
      <c r="M74" s="33">
        <f>G74*L74</f>
        <v>0</v>
      </c>
      <c r="N74" s="8" t="s">
        <v>192</v>
      </c>
      <c r="Z74" s="33">
        <f>IF(AQ74="5",BJ74,0)</f>
        <v>0</v>
      </c>
      <c r="AB74" s="33">
        <f>IF(AQ74="1",BH74,0)</f>
        <v>0</v>
      </c>
      <c r="AC74" s="33">
        <f>IF(AQ74="1",BI74,0)</f>
        <v>0</v>
      </c>
      <c r="AD74" s="33">
        <f>IF(AQ74="7",BH74,0)</f>
        <v>0</v>
      </c>
      <c r="AE74" s="33">
        <f>IF(AQ74="7",BI74,0)</f>
        <v>0</v>
      </c>
      <c r="AF74" s="33">
        <f>IF(AQ74="2",BH74,0)</f>
        <v>0</v>
      </c>
      <c r="AG74" s="33">
        <f>IF(AQ74="2",BI74,0)</f>
        <v>0</v>
      </c>
      <c r="AH74" s="33">
        <f>IF(AQ74="0",BJ74,0)</f>
        <v>0</v>
      </c>
      <c r="AI74" s="16" t="s">
        <v>192</v>
      </c>
      <c r="AJ74" s="33">
        <f>IF(AN74=0,K74,0)</f>
        <v>0</v>
      </c>
      <c r="AK74" s="33">
        <f>IF(AN74=15,K74,0)</f>
        <v>0</v>
      </c>
      <c r="AL74" s="33">
        <f>IF(AN74=21,K74,0)</f>
        <v>0</v>
      </c>
      <c r="AN74" s="33">
        <v>21</v>
      </c>
      <c r="AO74" s="33">
        <f>H74*0</f>
        <v>0</v>
      </c>
      <c r="AP74" s="33">
        <f>H74*(1-0)</f>
        <v>0</v>
      </c>
      <c r="AQ74" s="45" t="s">
        <v>130</v>
      </c>
      <c r="AV74" s="33">
        <f>AW74+AX74</f>
        <v>0</v>
      </c>
      <c r="AW74" s="33">
        <f>G74*AO74</f>
        <v>0</v>
      </c>
      <c r="AX74" s="33">
        <f>G74*AP74</f>
        <v>0</v>
      </c>
      <c r="AY74" s="45" t="s">
        <v>71</v>
      </c>
      <c r="AZ74" s="45" t="s">
        <v>82</v>
      </c>
      <c r="BA74" s="16" t="s">
        <v>214</v>
      </c>
      <c r="BC74" s="33">
        <f>AW74+AX74</f>
        <v>0</v>
      </c>
      <c r="BD74" s="33">
        <f>H74/(100-BE74)*100</f>
        <v>0</v>
      </c>
      <c r="BE74" s="33">
        <v>0</v>
      </c>
      <c r="BF74" s="33">
        <f>M74</f>
        <v>0</v>
      </c>
      <c r="BH74" s="33">
        <f>G74*AO74</f>
        <v>0</v>
      </c>
      <c r="BI74" s="33">
        <f>G74*AP74</f>
        <v>0</v>
      </c>
      <c r="BJ74" s="33">
        <f>G74*H74</f>
        <v>0</v>
      </c>
      <c r="BK74" s="33"/>
      <c r="BL74" s="33"/>
      <c r="BO74" s="33">
        <f>G74*H74</f>
        <v>0</v>
      </c>
    </row>
    <row r="75" spans="1:67" ht="15" customHeight="1">
      <c r="A75" s="36" t="s">
        <v>104</v>
      </c>
      <c r="B75" s="27" t="s">
        <v>192</v>
      </c>
      <c r="C75" s="27" t="s">
        <v>131</v>
      </c>
      <c r="D75" s="56" t="s">
        <v>146</v>
      </c>
      <c r="E75" s="56"/>
      <c r="F75" s="27" t="s">
        <v>183</v>
      </c>
      <c r="G75" s="33">
        <v>1</v>
      </c>
      <c r="H75" s="33"/>
      <c r="I75" s="33">
        <f>G75*AO75</f>
        <v>0</v>
      </c>
      <c r="J75" s="33">
        <f>G75*AP75</f>
        <v>0</v>
      </c>
      <c r="K75" s="33">
        <f>G75*H75</f>
        <v>0</v>
      </c>
      <c r="L75" s="33">
        <v>0</v>
      </c>
      <c r="M75" s="33">
        <f>G75*L75</f>
        <v>0</v>
      </c>
      <c r="N75" s="8" t="s">
        <v>192</v>
      </c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16" t="s">
        <v>192</v>
      </c>
      <c r="AJ75" s="33">
        <f>IF(AN75=0,K75,0)</f>
        <v>0</v>
      </c>
      <c r="AK75" s="33">
        <f>IF(AN75=15,K75,0)</f>
        <v>0</v>
      </c>
      <c r="AL75" s="33">
        <f>IF(AN75=21,K75,0)</f>
        <v>0</v>
      </c>
      <c r="AN75" s="33">
        <v>21</v>
      </c>
      <c r="AO75" s="33">
        <f>H75*0</f>
        <v>0</v>
      </c>
      <c r="AP75" s="33">
        <f>H75*(1-0)</f>
        <v>0</v>
      </c>
      <c r="AQ75" s="45" t="s">
        <v>130</v>
      </c>
      <c r="AV75" s="33">
        <f>AW75+AX75</f>
        <v>0</v>
      </c>
      <c r="AW75" s="33">
        <f>G75*AO75</f>
        <v>0</v>
      </c>
      <c r="AX75" s="33">
        <f>G75*AP75</f>
        <v>0</v>
      </c>
      <c r="AY75" s="45" t="s">
        <v>71</v>
      </c>
      <c r="AZ75" s="45" t="s">
        <v>82</v>
      </c>
      <c r="BA75" s="16" t="s">
        <v>214</v>
      </c>
      <c r="BC75" s="33">
        <f>AW75+AX75</f>
        <v>0</v>
      </c>
      <c r="BD75" s="33">
        <f>H75/(100-BE75)*100</f>
        <v>0</v>
      </c>
      <c r="BE75" s="33">
        <v>0</v>
      </c>
      <c r="BF75" s="33">
        <f>M75</f>
        <v>0</v>
      </c>
      <c r="BH75" s="33">
        <f>G75*AO75</f>
        <v>0</v>
      </c>
      <c r="BI75" s="33">
        <f>G75*AP75</f>
        <v>0</v>
      </c>
      <c r="BJ75" s="33">
        <f>G75*H75</f>
        <v>0</v>
      </c>
      <c r="BK75" s="33"/>
      <c r="BL75" s="33"/>
      <c r="BO75" s="33">
        <f>G75*H75</f>
        <v>0</v>
      </c>
    </row>
    <row r="76" spans="1:47" ht="15" customHeight="1">
      <c r="A76" s="28" t="s">
        <v>192</v>
      </c>
      <c r="B76" s="34" t="s">
        <v>192</v>
      </c>
      <c r="C76" s="34" t="s">
        <v>203</v>
      </c>
      <c r="D76" s="95" t="s">
        <v>144</v>
      </c>
      <c r="E76" s="95"/>
      <c r="F76" s="37" t="s">
        <v>250</v>
      </c>
      <c r="G76" s="37" t="s">
        <v>250</v>
      </c>
      <c r="H76" s="37"/>
      <c r="I76" s="38">
        <f>SUM(I77:I78)</f>
        <v>0</v>
      </c>
      <c r="J76" s="38">
        <f>SUM(J77:J78)</f>
        <v>0</v>
      </c>
      <c r="K76" s="38">
        <f>SUM(K77:K78)</f>
        <v>0</v>
      </c>
      <c r="L76" s="16" t="s">
        <v>192</v>
      </c>
      <c r="M76" s="38">
        <f>SUM(M77:M78)</f>
        <v>0</v>
      </c>
      <c r="N76" s="2" t="s">
        <v>192</v>
      </c>
      <c r="AI76" s="16" t="s">
        <v>192</v>
      </c>
      <c r="AS76" s="38">
        <f>SUM(AJ77:AJ78)</f>
        <v>0</v>
      </c>
      <c r="AT76" s="38">
        <f>SUM(AK77:AK78)</f>
        <v>0</v>
      </c>
      <c r="AU76" s="38">
        <f>SUM(AL77:AL78)</f>
        <v>0</v>
      </c>
    </row>
    <row r="77" spans="1:71" ht="15" customHeight="1">
      <c r="A77" s="36" t="s">
        <v>226</v>
      </c>
      <c r="B77" s="27" t="s">
        <v>192</v>
      </c>
      <c r="C77" s="27" t="s">
        <v>93</v>
      </c>
      <c r="D77" s="56" t="s">
        <v>144</v>
      </c>
      <c r="E77" s="56"/>
      <c r="F77" s="27" t="s">
        <v>183</v>
      </c>
      <c r="G77" s="33">
        <v>1</v>
      </c>
      <c r="H77" s="33"/>
      <c r="I77" s="33">
        <f>G77*AO77</f>
        <v>0</v>
      </c>
      <c r="J77" s="33">
        <f>G77*AP77</f>
        <v>0</v>
      </c>
      <c r="K77" s="33">
        <f>G77*H77</f>
        <v>0</v>
      </c>
      <c r="L77" s="33">
        <v>0</v>
      </c>
      <c r="M77" s="33">
        <f>G77*L77</f>
        <v>0</v>
      </c>
      <c r="N77" s="8" t="s">
        <v>192</v>
      </c>
      <c r="Z77" s="33">
        <f>IF(AQ77="5",BJ77,0)</f>
        <v>0</v>
      </c>
      <c r="AB77" s="33">
        <f>IF(AQ77="1",BH77,0)</f>
        <v>0</v>
      </c>
      <c r="AC77" s="33">
        <f>IF(AQ77="1",BI77,0)</f>
        <v>0</v>
      </c>
      <c r="AD77" s="33">
        <f>IF(AQ77="7",BH77,0)</f>
        <v>0</v>
      </c>
      <c r="AE77" s="33">
        <f>IF(AQ77="7",BI77,0)</f>
        <v>0</v>
      </c>
      <c r="AF77" s="33">
        <f>IF(AQ77="2",BH77,0)</f>
        <v>0</v>
      </c>
      <c r="AG77" s="33">
        <f>IF(AQ77="2",BI77,0)</f>
        <v>0</v>
      </c>
      <c r="AH77" s="33">
        <f>IF(AQ77="0",BJ77,0)</f>
        <v>0</v>
      </c>
      <c r="AI77" s="16" t="s">
        <v>192</v>
      </c>
      <c r="AJ77" s="33">
        <f>IF(AN77=0,K77,0)</f>
        <v>0</v>
      </c>
      <c r="AK77" s="33">
        <f>IF(AN77=15,K77,0)</f>
        <v>0</v>
      </c>
      <c r="AL77" s="33">
        <f>IF(AN77=21,K77,0)</f>
        <v>0</v>
      </c>
      <c r="AN77" s="33">
        <v>21</v>
      </c>
      <c r="AO77" s="33">
        <f>H77*0</f>
        <v>0</v>
      </c>
      <c r="AP77" s="33">
        <f>H77*(1-0)</f>
        <v>0</v>
      </c>
      <c r="AQ77" s="45" t="s">
        <v>130</v>
      </c>
      <c r="AV77" s="33">
        <f>AW77+AX77</f>
        <v>0</v>
      </c>
      <c r="AW77" s="33">
        <f>G77*AO77</f>
        <v>0</v>
      </c>
      <c r="AX77" s="33">
        <f>G77*AP77</f>
        <v>0</v>
      </c>
      <c r="AY77" s="45" t="s">
        <v>264</v>
      </c>
      <c r="AZ77" s="45" t="s">
        <v>82</v>
      </c>
      <c r="BA77" s="16" t="s">
        <v>214</v>
      </c>
      <c r="BC77" s="33">
        <f>AW77+AX77</f>
        <v>0</v>
      </c>
      <c r="BD77" s="33">
        <f>H77/(100-BE77)*100</f>
        <v>0</v>
      </c>
      <c r="BE77" s="33">
        <v>0</v>
      </c>
      <c r="BF77" s="33">
        <f>M77</f>
        <v>0</v>
      </c>
      <c r="BH77" s="33">
        <f>G77*AO77</f>
        <v>0</v>
      </c>
      <c r="BI77" s="33">
        <f>G77*AP77</f>
        <v>0</v>
      </c>
      <c r="BJ77" s="33">
        <f>G77*H77</f>
        <v>0</v>
      </c>
      <c r="BK77" s="33"/>
      <c r="BL77" s="33"/>
      <c r="BS77" s="33">
        <f>G77*H77</f>
        <v>0</v>
      </c>
    </row>
    <row r="78" spans="1:71" ht="15" customHeight="1">
      <c r="A78" s="4" t="s">
        <v>280</v>
      </c>
      <c r="B78" s="44" t="s">
        <v>192</v>
      </c>
      <c r="C78" s="44" t="s">
        <v>257</v>
      </c>
      <c r="D78" s="85" t="s">
        <v>0</v>
      </c>
      <c r="E78" s="85"/>
      <c r="F78" s="44" t="s">
        <v>183</v>
      </c>
      <c r="G78" s="11">
        <v>1</v>
      </c>
      <c r="H78" s="11"/>
      <c r="I78" s="11">
        <f>G78*AO78</f>
        <v>0</v>
      </c>
      <c r="J78" s="11">
        <f>G78*AP78</f>
        <v>0</v>
      </c>
      <c r="K78" s="11">
        <f>G78*H78</f>
        <v>0</v>
      </c>
      <c r="L78" s="11">
        <v>0</v>
      </c>
      <c r="M78" s="11">
        <f>G78*L78</f>
        <v>0</v>
      </c>
      <c r="N78" s="29" t="s">
        <v>192</v>
      </c>
      <c r="Z78" s="33">
        <f>IF(AQ78="5",BJ78,0)</f>
        <v>0</v>
      </c>
      <c r="AB78" s="33">
        <f>IF(AQ78="1",BH78,0)</f>
        <v>0</v>
      </c>
      <c r="AC78" s="33">
        <f>IF(AQ78="1",BI78,0)</f>
        <v>0</v>
      </c>
      <c r="AD78" s="33">
        <f>IF(AQ78="7",BH78,0)</f>
        <v>0</v>
      </c>
      <c r="AE78" s="33">
        <f>IF(AQ78="7",BI78,0)</f>
        <v>0</v>
      </c>
      <c r="AF78" s="33">
        <f>IF(AQ78="2",BH78,0)</f>
        <v>0</v>
      </c>
      <c r="AG78" s="33">
        <f>IF(AQ78="2",BI78,0)</f>
        <v>0</v>
      </c>
      <c r="AH78" s="33">
        <f>IF(AQ78="0",BJ78,0)</f>
        <v>0</v>
      </c>
      <c r="AI78" s="16" t="s">
        <v>192</v>
      </c>
      <c r="AJ78" s="33">
        <f>IF(AN78=0,K78,0)</f>
        <v>0</v>
      </c>
      <c r="AK78" s="33">
        <f>IF(AN78=15,K78,0)</f>
        <v>0</v>
      </c>
      <c r="AL78" s="33">
        <f>IF(AN78=21,K78,0)</f>
        <v>0</v>
      </c>
      <c r="AN78" s="33">
        <v>21</v>
      </c>
      <c r="AO78" s="33">
        <f>H78*0</f>
        <v>0</v>
      </c>
      <c r="AP78" s="33">
        <f>H78*(1-0)</f>
        <v>0</v>
      </c>
      <c r="AQ78" s="45" t="s">
        <v>130</v>
      </c>
      <c r="AV78" s="33">
        <f>AW78+AX78</f>
        <v>0</v>
      </c>
      <c r="AW78" s="33">
        <f>G78*AO78</f>
        <v>0</v>
      </c>
      <c r="AX78" s="33">
        <f>G78*AP78</f>
        <v>0</v>
      </c>
      <c r="AY78" s="45" t="s">
        <v>264</v>
      </c>
      <c r="AZ78" s="45" t="s">
        <v>82</v>
      </c>
      <c r="BA78" s="16" t="s">
        <v>214</v>
      </c>
      <c r="BC78" s="33">
        <f>AW78+AX78</f>
        <v>0</v>
      </c>
      <c r="BD78" s="33">
        <f>H78/(100-BE78)*100</f>
        <v>0</v>
      </c>
      <c r="BE78" s="33">
        <v>0</v>
      </c>
      <c r="BF78" s="33">
        <f>M78</f>
        <v>0</v>
      </c>
      <c r="BH78" s="33">
        <f>G78*AO78</f>
        <v>0</v>
      </c>
      <c r="BI78" s="33">
        <f>G78*AP78</f>
        <v>0</v>
      </c>
      <c r="BJ78" s="33">
        <f>G78*H78</f>
        <v>0</v>
      </c>
      <c r="BK78" s="33"/>
      <c r="BL78" s="33"/>
      <c r="BS78" s="33">
        <f>G78*H78</f>
        <v>0</v>
      </c>
    </row>
    <row r="79" spans="9:11" ht="15" customHeight="1">
      <c r="I79" s="88" t="s">
        <v>222</v>
      </c>
      <c r="J79" s="88"/>
      <c r="K79" s="6">
        <f>K12+K18+K21+K25+K27+K30+K36+K38+K40+K42+K44+K47+K51+K55+K57+K63+K68+K72+K76</f>
        <v>0</v>
      </c>
    </row>
    <row r="80" ht="15" customHeight="1">
      <c r="A80" s="43"/>
    </row>
    <row r="81" spans="1:14" ht="12.75" customHeight="1">
      <c r="A81" s="55" t="s">
        <v>192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</sheetData>
  <sheetProtection/>
  <mergeCells count="98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4:E5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I79:J79"/>
    <mergeCell ref="A81:N81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Kaleta Josef Ing.</cp:lastModifiedBy>
  <dcterms:created xsi:type="dcterms:W3CDTF">2021-06-10T20:06:38Z</dcterms:created>
  <dcterms:modified xsi:type="dcterms:W3CDTF">2023-05-02T07:01:20Z</dcterms:modified>
  <cp:category/>
  <cp:version/>
  <cp:contentType/>
  <cp:contentStatus/>
</cp:coreProperties>
</file>