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\STUDÉNKA\Základní škola_Butovice\Dokumentace_31_08_2021\dwg\02_77-36058_r0_VykVym\"/>
    </mc:Choice>
  </mc:AlternateContent>
  <xr:revisionPtr revIDLastSave="0" documentId="13_ncr:1_{D455F786-73D4-4DC9-864B-B19318EBE03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01 Pol" sheetId="12" r:id="rId4"/>
    <sheet name="1 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_xlnm.Print_Titles" localSheetId="4">'1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Pol'!$A$1:$G$183</definedName>
    <definedName name="_xlnm.Print_Area" localSheetId="4">'1 02 Pol'!$A$1:$G$149</definedName>
    <definedName name="_xlnm.Print_Area" localSheetId="1">Stavba!$B$1:$J$61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39" i="1"/>
  <c r="F39" i="1"/>
  <c r="G149" i="13"/>
  <c r="BA16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I11" i="13" s="1"/>
  <c r="K12" i="13"/>
  <c r="M12" i="13"/>
  <c r="O12" i="13"/>
  <c r="Q12" i="13"/>
  <c r="Q11" i="13" s="1"/>
  <c r="V12" i="13"/>
  <c r="G15" i="13"/>
  <c r="M15" i="13" s="1"/>
  <c r="I15" i="13"/>
  <c r="K15" i="13"/>
  <c r="K11" i="13" s="1"/>
  <c r="O15" i="13"/>
  <c r="O11" i="13" s="1"/>
  <c r="Q15" i="13"/>
  <c r="V15" i="13"/>
  <c r="V11" i="13" s="1"/>
  <c r="I27" i="13"/>
  <c r="Q27" i="13"/>
  <c r="G28" i="13"/>
  <c r="G27" i="13" s="1"/>
  <c r="I28" i="13"/>
  <c r="K28" i="13"/>
  <c r="K27" i="13" s="1"/>
  <c r="O28" i="13"/>
  <c r="O27" i="13" s="1"/>
  <c r="Q28" i="13"/>
  <c r="V28" i="13"/>
  <c r="V27" i="13" s="1"/>
  <c r="G38" i="13"/>
  <c r="M38" i="13" s="1"/>
  <c r="I38" i="13"/>
  <c r="K38" i="13"/>
  <c r="K37" i="13" s="1"/>
  <c r="O38" i="13"/>
  <c r="O37" i="13" s="1"/>
  <c r="Q38" i="13"/>
  <c r="V38" i="13"/>
  <c r="V37" i="13" s="1"/>
  <c r="G49" i="13"/>
  <c r="I49" i="13"/>
  <c r="I37" i="13" s="1"/>
  <c r="K49" i="13"/>
  <c r="M49" i="13"/>
  <c r="O49" i="13"/>
  <c r="Q49" i="13"/>
  <c r="Q37" i="13" s="1"/>
  <c r="V49" i="13"/>
  <c r="G61" i="13"/>
  <c r="M61" i="13" s="1"/>
  <c r="I61" i="13"/>
  <c r="K61" i="13"/>
  <c r="O61" i="13"/>
  <c r="Q61" i="13"/>
  <c r="V61" i="13"/>
  <c r="I64" i="13"/>
  <c r="Q64" i="13"/>
  <c r="G65" i="13"/>
  <c r="M65" i="13" s="1"/>
  <c r="M64" i="13" s="1"/>
  <c r="I65" i="13"/>
  <c r="K65" i="13"/>
  <c r="K64" i="13" s="1"/>
  <c r="O65" i="13"/>
  <c r="O64" i="13" s="1"/>
  <c r="Q65" i="13"/>
  <c r="V65" i="13"/>
  <c r="V64" i="13" s="1"/>
  <c r="I67" i="13"/>
  <c r="Q67" i="13"/>
  <c r="G68" i="13"/>
  <c r="G67" i="13" s="1"/>
  <c r="I68" i="13"/>
  <c r="K68" i="13"/>
  <c r="K67" i="13" s="1"/>
  <c r="O68" i="13"/>
  <c r="O67" i="13" s="1"/>
  <c r="Q68" i="13"/>
  <c r="V68" i="13"/>
  <c r="V67" i="13" s="1"/>
  <c r="G72" i="13"/>
  <c r="I72" i="13"/>
  <c r="K72" i="13"/>
  <c r="M72" i="13"/>
  <c r="O72" i="13"/>
  <c r="Q72" i="13"/>
  <c r="V72" i="13"/>
  <c r="G75" i="13"/>
  <c r="I75" i="13"/>
  <c r="I74" i="13" s="1"/>
  <c r="K75" i="13"/>
  <c r="M75" i="13"/>
  <c r="O75" i="13"/>
  <c r="Q75" i="13"/>
  <c r="Q74" i="13" s="1"/>
  <c r="V75" i="13"/>
  <c r="G77" i="13"/>
  <c r="M77" i="13" s="1"/>
  <c r="I77" i="13"/>
  <c r="K77" i="13"/>
  <c r="K74" i="13" s="1"/>
  <c r="O77" i="13"/>
  <c r="Q77" i="13"/>
  <c r="V77" i="13"/>
  <c r="V74" i="13" s="1"/>
  <c r="G79" i="13"/>
  <c r="I79" i="13"/>
  <c r="K79" i="13"/>
  <c r="M79" i="13"/>
  <c r="O79" i="13"/>
  <c r="Q79" i="13"/>
  <c r="V79" i="13"/>
  <c r="G83" i="13"/>
  <c r="M83" i="13" s="1"/>
  <c r="I83" i="13"/>
  <c r="K83" i="13"/>
  <c r="O83" i="13"/>
  <c r="O74" i="13" s="1"/>
  <c r="Q83" i="13"/>
  <c r="V83" i="13"/>
  <c r="G87" i="13"/>
  <c r="I87" i="13"/>
  <c r="K87" i="13"/>
  <c r="M87" i="13"/>
  <c r="O87" i="13"/>
  <c r="Q87" i="13"/>
  <c r="V87" i="13"/>
  <c r="G95" i="13"/>
  <c r="M95" i="13" s="1"/>
  <c r="I95" i="13"/>
  <c r="K95" i="13"/>
  <c r="O95" i="13"/>
  <c r="Q95" i="13"/>
  <c r="V95" i="13"/>
  <c r="G99" i="13"/>
  <c r="I99" i="13"/>
  <c r="K99" i="13"/>
  <c r="M99" i="13"/>
  <c r="O99" i="13"/>
  <c r="Q99" i="13"/>
  <c r="V99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21" i="13"/>
  <c r="M121" i="13" s="1"/>
  <c r="I121" i="13"/>
  <c r="K121" i="13"/>
  <c r="O121" i="13"/>
  <c r="Q121" i="13"/>
  <c r="V121" i="13"/>
  <c r="G136" i="13"/>
  <c r="I136" i="13"/>
  <c r="K136" i="13"/>
  <c r="M136" i="13"/>
  <c r="O136" i="13"/>
  <c r="Q136" i="13"/>
  <c r="V136" i="13"/>
  <c r="G139" i="13"/>
  <c r="M139" i="13" s="1"/>
  <c r="M138" i="13" s="1"/>
  <c r="I139" i="13"/>
  <c r="I138" i="13" s="1"/>
  <c r="K139" i="13"/>
  <c r="K138" i="13" s="1"/>
  <c r="O139" i="13"/>
  <c r="Q139" i="13"/>
  <c r="Q138" i="13" s="1"/>
  <c r="V139" i="13"/>
  <c r="V138" i="13" s="1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O138" i="13" s="1"/>
  <c r="Q142" i="13"/>
  <c r="V142" i="13"/>
  <c r="G143" i="13"/>
  <c r="M143" i="13" s="1"/>
  <c r="I143" i="13"/>
  <c r="K143" i="13"/>
  <c r="O143" i="13"/>
  <c r="Q143" i="13"/>
  <c r="V143" i="13"/>
  <c r="G144" i="13"/>
  <c r="I144" i="13"/>
  <c r="K144" i="13"/>
  <c r="M144" i="13"/>
  <c r="O144" i="13"/>
  <c r="Q144" i="13"/>
  <c r="V144" i="13"/>
  <c r="G146" i="13"/>
  <c r="M146" i="13" s="1"/>
  <c r="I146" i="13"/>
  <c r="I145" i="13" s="1"/>
  <c r="K146" i="13"/>
  <c r="O146" i="13"/>
  <c r="O145" i="13" s="1"/>
  <c r="Q146" i="13"/>
  <c r="Q145" i="13" s="1"/>
  <c r="V146" i="13"/>
  <c r="G147" i="13"/>
  <c r="M147" i="13" s="1"/>
  <c r="I147" i="13"/>
  <c r="K147" i="13"/>
  <c r="K145" i="13" s="1"/>
  <c r="O147" i="13"/>
  <c r="Q147" i="13"/>
  <c r="V147" i="13"/>
  <c r="V145" i="13" s="1"/>
  <c r="AE149" i="13"/>
  <c r="G183" i="12"/>
  <c r="BA1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K11" i="12"/>
  <c r="G12" i="12"/>
  <c r="I12" i="12"/>
  <c r="I11" i="12" s="1"/>
  <c r="K12" i="12"/>
  <c r="M12" i="12"/>
  <c r="O12" i="12"/>
  <c r="Q12" i="12"/>
  <c r="Q11" i="12" s="1"/>
  <c r="V12" i="12"/>
  <c r="G14" i="12"/>
  <c r="M14" i="12" s="1"/>
  <c r="I14" i="12"/>
  <c r="K14" i="12"/>
  <c r="O14" i="12"/>
  <c r="O11" i="12" s="1"/>
  <c r="Q14" i="12"/>
  <c r="V14" i="12"/>
  <c r="V11" i="12" s="1"/>
  <c r="I26" i="12"/>
  <c r="Q26" i="12"/>
  <c r="G27" i="12"/>
  <c r="G26" i="12" s="1"/>
  <c r="I27" i="12"/>
  <c r="K27" i="12"/>
  <c r="K26" i="12" s="1"/>
  <c r="O27" i="12"/>
  <c r="O26" i="12" s="1"/>
  <c r="Q27" i="12"/>
  <c r="V27" i="12"/>
  <c r="V26" i="12" s="1"/>
  <c r="G32" i="12"/>
  <c r="I32" i="12"/>
  <c r="K32" i="12"/>
  <c r="M32" i="12"/>
  <c r="O32" i="12"/>
  <c r="Q32" i="12"/>
  <c r="V32" i="12"/>
  <c r="G37" i="12"/>
  <c r="M37" i="12" s="1"/>
  <c r="I37" i="12"/>
  <c r="K37" i="12"/>
  <c r="O37" i="12"/>
  <c r="Q37" i="12"/>
  <c r="V37" i="12"/>
  <c r="I45" i="12"/>
  <c r="Q45" i="12"/>
  <c r="G46" i="12"/>
  <c r="G45" i="12" s="1"/>
  <c r="I46" i="12"/>
  <c r="K46" i="12"/>
  <c r="K45" i="12" s="1"/>
  <c r="O46" i="12"/>
  <c r="O45" i="12" s="1"/>
  <c r="Q46" i="12"/>
  <c r="V46" i="12"/>
  <c r="V45" i="12" s="1"/>
  <c r="G57" i="12"/>
  <c r="M57" i="12" s="1"/>
  <c r="I57" i="12"/>
  <c r="K57" i="12"/>
  <c r="K56" i="12" s="1"/>
  <c r="O57" i="12"/>
  <c r="O56" i="12" s="1"/>
  <c r="Q57" i="12"/>
  <c r="V57" i="12"/>
  <c r="V56" i="12" s="1"/>
  <c r="G68" i="12"/>
  <c r="I68" i="12"/>
  <c r="I56" i="12" s="1"/>
  <c r="K68" i="12"/>
  <c r="M68" i="12"/>
  <c r="O68" i="12"/>
  <c r="Q68" i="12"/>
  <c r="Q56" i="12" s="1"/>
  <c r="V68" i="12"/>
  <c r="G79" i="12"/>
  <c r="M79" i="12" s="1"/>
  <c r="I79" i="12"/>
  <c r="K79" i="12"/>
  <c r="O79" i="12"/>
  <c r="Q79" i="12"/>
  <c r="V79" i="12"/>
  <c r="G82" i="12"/>
  <c r="I82" i="12"/>
  <c r="K82" i="12"/>
  <c r="M82" i="12"/>
  <c r="O82" i="12"/>
  <c r="Q82" i="12"/>
  <c r="V82" i="12"/>
  <c r="G85" i="12"/>
  <c r="M85" i="12" s="1"/>
  <c r="I85" i="12"/>
  <c r="K85" i="12"/>
  <c r="O85" i="12"/>
  <c r="Q85" i="12"/>
  <c r="V85" i="12"/>
  <c r="G89" i="12"/>
  <c r="I89" i="12"/>
  <c r="K89" i="12"/>
  <c r="M89" i="12"/>
  <c r="O89" i="12"/>
  <c r="Q89" i="12"/>
  <c r="V89" i="12"/>
  <c r="G92" i="12"/>
  <c r="K92" i="12"/>
  <c r="O92" i="12"/>
  <c r="V92" i="12"/>
  <c r="G93" i="12"/>
  <c r="I93" i="12"/>
  <c r="I92" i="12" s="1"/>
  <c r="K93" i="12"/>
  <c r="M93" i="12"/>
  <c r="M92" i="12" s="1"/>
  <c r="O93" i="12"/>
  <c r="Q93" i="12"/>
  <c r="Q92" i="12" s="1"/>
  <c r="V93" i="12"/>
  <c r="G95" i="12"/>
  <c r="O95" i="12"/>
  <c r="G96" i="12"/>
  <c r="I96" i="12"/>
  <c r="I95" i="12" s="1"/>
  <c r="K96" i="12"/>
  <c r="M96" i="12"/>
  <c r="O96" i="12"/>
  <c r="Q96" i="12"/>
  <c r="Q95" i="12" s="1"/>
  <c r="V96" i="12"/>
  <c r="G99" i="12"/>
  <c r="M99" i="12" s="1"/>
  <c r="I99" i="12"/>
  <c r="K99" i="12"/>
  <c r="K95" i="12" s="1"/>
  <c r="O99" i="12"/>
  <c r="Q99" i="12"/>
  <c r="V99" i="12"/>
  <c r="V95" i="12" s="1"/>
  <c r="G102" i="12"/>
  <c r="M102" i="12" s="1"/>
  <c r="I102" i="12"/>
  <c r="K102" i="12"/>
  <c r="K101" i="12" s="1"/>
  <c r="O102" i="12"/>
  <c r="O101" i="12" s="1"/>
  <c r="Q102" i="12"/>
  <c r="V102" i="12"/>
  <c r="V101" i="12" s="1"/>
  <c r="G111" i="12"/>
  <c r="I111" i="12"/>
  <c r="I101" i="12" s="1"/>
  <c r="K111" i="12"/>
  <c r="M111" i="12"/>
  <c r="O111" i="12"/>
  <c r="Q111" i="12"/>
  <c r="Q101" i="12" s="1"/>
  <c r="V111" i="12"/>
  <c r="G113" i="12"/>
  <c r="M113" i="12" s="1"/>
  <c r="I113" i="12"/>
  <c r="K113" i="12"/>
  <c r="O113" i="12"/>
  <c r="Q113" i="12"/>
  <c r="V113" i="12"/>
  <c r="G116" i="12"/>
  <c r="I116" i="12"/>
  <c r="K116" i="12"/>
  <c r="M116" i="12"/>
  <c r="O116" i="12"/>
  <c r="Q116" i="12"/>
  <c r="V116" i="12"/>
  <c r="G119" i="12"/>
  <c r="M119" i="12" s="1"/>
  <c r="I119" i="12"/>
  <c r="K119" i="12"/>
  <c r="O119" i="12"/>
  <c r="Q119" i="12"/>
  <c r="V119" i="12"/>
  <c r="G129" i="12"/>
  <c r="I129" i="12"/>
  <c r="K129" i="12"/>
  <c r="M129" i="12"/>
  <c r="O129" i="12"/>
  <c r="Q129" i="12"/>
  <c r="V129" i="12"/>
  <c r="G133" i="12"/>
  <c r="M133" i="12" s="1"/>
  <c r="I133" i="12"/>
  <c r="K133" i="12"/>
  <c r="O133" i="12"/>
  <c r="Q133" i="12"/>
  <c r="V133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54" i="12"/>
  <c r="I154" i="12"/>
  <c r="K154" i="12"/>
  <c r="M154" i="12"/>
  <c r="O154" i="12"/>
  <c r="Q154" i="12"/>
  <c r="V154" i="12"/>
  <c r="G170" i="12"/>
  <c r="M170" i="12" s="1"/>
  <c r="I170" i="12"/>
  <c r="K170" i="12"/>
  <c r="O170" i="12"/>
  <c r="Q170" i="12"/>
  <c r="V170" i="12"/>
  <c r="G173" i="12"/>
  <c r="M173" i="12" s="1"/>
  <c r="I173" i="12"/>
  <c r="K173" i="12"/>
  <c r="K172" i="12" s="1"/>
  <c r="O173" i="12"/>
  <c r="O172" i="12" s="1"/>
  <c r="Q173" i="12"/>
  <c r="V173" i="12"/>
  <c r="V172" i="12" s="1"/>
  <c r="G174" i="12"/>
  <c r="I174" i="12"/>
  <c r="I172" i="12" s="1"/>
  <c r="K174" i="12"/>
  <c r="M174" i="12"/>
  <c r="O174" i="12"/>
  <c r="Q174" i="12"/>
  <c r="Q172" i="12" s="1"/>
  <c r="V174" i="12"/>
  <c r="G175" i="12"/>
  <c r="M175" i="12" s="1"/>
  <c r="I175" i="12"/>
  <c r="K175" i="12"/>
  <c r="O175" i="12"/>
  <c r="Q175" i="12"/>
  <c r="V175" i="12"/>
  <c r="G176" i="12"/>
  <c r="I176" i="12"/>
  <c r="K176" i="12"/>
  <c r="M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K179" i="12"/>
  <c r="V179" i="12"/>
  <c r="G180" i="12"/>
  <c r="I180" i="12"/>
  <c r="I179" i="12" s="1"/>
  <c r="K180" i="12"/>
  <c r="M180" i="12"/>
  <c r="O180" i="12"/>
  <c r="Q180" i="12"/>
  <c r="Q179" i="12" s="1"/>
  <c r="V180" i="12"/>
  <c r="G181" i="12"/>
  <c r="M181" i="12" s="1"/>
  <c r="I181" i="12"/>
  <c r="K181" i="12"/>
  <c r="O181" i="12"/>
  <c r="O179" i="12" s="1"/>
  <c r="Q181" i="12"/>
  <c r="V181" i="12"/>
  <c r="AE183" i="12"/>
  <c r="AF183" i="12"/>
  <c r="I20" i="1"/>
  <c r="I19" i="1"/>
  <c r="I18" i="1"/>
  <c r="I17" i="1"/>
  <c r="I16" i="1"/>
  <c r="I61" i="1"/>
  <c r="J60" i="1" s="1"/>
  <c r="J52" i="1"/>
  <c r="F44" i="1"/>
  <c r="G44" i="1"/>
  <c r="G25" i="1" s="1"/>
  <c r="A25" i="1" s="1"/>
  <c r="H43" i="1"/>
  <c r="I43" i="1" s="1"/>
  <c r="H42" i="1"/>
  <c r="I42" i="1" s="1"/>
  <c r="H41" i="1"/>
  <c r="I41" i="1" s="1"/>
  <c r="H40" i="1"/>
  <c r="H39" i="1"/>
  <c r="H44" i="1" s="1"/>
  <c r="J28" i="1"/>
  <c r="J26" i="1"/>
  <c r="G38" i="1"/>
  <c r="F38" i="1"/>
  <c r="J23" i="1"/>
  <c r="J24" i="1"/>
  <c r="J25" i="1"/>
  <c r="J27" i="1"/>
  <c r="E24" i="1"/>
  <c r="E26" i="1"/>
  <c r="J53" i="1" l="1"/>
  <c r="J58" i="1"/>
  <c r="J51" i="1"/>
  <c r="J55" i="1"/>
  <c r="J54" i="1"/>
  <c r="J56" i="1"/>
  <c r="J57" i="1"/>
  <c r="J59" i="1"/>
  <c r="G28" i="1"/>
  <c r="A26" i="1"/>
  <c r="G26" i="1"/>
  <c r="G23" i="1"/>
  <c r="M74" i="13"/>
  <c r="M37" i="13"/>
  <c r="M145" i="13"/>
  <c r="M11" i="13"/>
  <c r="G11" i="13"/>
  <c r="G145" i="13"/>
  <c r="M68" i="13"/>
  <c r="M67" i="13" s="1"/>
  <c r="G64" i="13"/>
  <c r="G37" i="13"/>
  <c r="M28" i="13"/>
  <c r="M27" i="13" s="1"/>
  <c r="G138" i="13"/>
  <c r="G74" i="13"/>
  <c r="AF149" i="13"/>
  <c r="M95" i="12"/>
  <c r="M11" i="12"/>
  <c r="M101" i="12"/>
  <c r="M179" i="12"/>
  <c r="M172" i="12"/>
  <c r="M56" i="12"/>
  <c r="G179" i="12"/>
  <c r="G11" i="12"/>
  <c r="G172" i="12"/>
  <c r="G101" i="12"/>
  <c r="G56" i="12"/>
  <c r="M46" i="12"/>
  <c r="M45" i="12" s="1"/>
  <c r="M27" i="12"/>
  <c r="M26" i="12" s="1"/>
  <c r="I21" i="1"/>
  <c r="I39" i="1"/>
  <c r="I44" i="1" s="1"/>
  <c r="J42" i="1" s="1"/>
  <c r="J61" i="1" l="1"/>
  <c r="A23" i="1"/>
  <c r="J43" i="1"/>
  <c r="J41" i="1"/>
  <c r="J39" i="1"/>
  <c r="J44" i="1" s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E7A4882C-CC4C-43CE-8289-F25A420BFF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4E0346-0429-4D99-B2EC-6ABE146170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B426745B-5430-4185-ACE3-34991FA0C9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7FA6A0-3F88-40AE-9FA7-D0D4C600AC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<sst xmlns="http://schemas.openxmlformats.org/spreadsheetml/2006/main" count="1246" uniqueCount="326">
  <si>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</si>
  <si>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</si>
  <si>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</si>
  <si>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</si>
  <si>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</si>
  <si>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</si>
  <si>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</si>
  <si>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</si>
  <si>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</si>
  <si>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</si>
  <si>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</si>
  <si>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</si>
  <si>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</si>
  <si>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</si>
  <si>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</si>
  <si>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</si>
  <si>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</si>
  <si>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</si>
  <si>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</si>
  <si>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</si>
  <si>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</si>
  <si>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</si>
  <si>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</si>
  <si>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</si>
  <si>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</si>
  <si>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</si>
  <si>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</si>
  <si>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</si>
  <si>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</si>
  <si>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</si>
  <si>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</si>
  <si>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</si>
  <si>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</si>
  <si>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</si>
  <si>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</si>
  <si>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</si>
  <si>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</si>
  <si>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</si>
  <si>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</si>
  <si>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</si>
  <si>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</si>
  <si>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</si>
  <si>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</si>
  <si>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210829</t>
  </si>
  <si>
    <t>Oprava dlažby v ZŠ Butovická ve Studénce</t>
  </si>
  <si>
    <t>Město Studénka</t>
  </si>
  <si>
    <t>nám. Republiky 762</t>
  </si>
  <si>
    <t>Studénka-Butovice</t>
  </si>
  <si>
    <t>74213</t>
  </si>
  <si>
    <t>00298441</t>
  </si>
  <si>
    <t>CZ00298441</t>
  </si>
  <si>
    <t>HUTNÍ PROJEKT OSTRAVA a.s.</t>
  </si>
  <si>
    <t>28. října 1142/168</t>
  </si>
  <si>
    <t>Ostrava-Mariánské Hory</t>
  </si>
  <si>
    <t>70900</t>
  </si>
  <si>
    <t>45193622</t>
  </si>
  <si>
    <t>CZ45193622</t>
  </si>
  <si>
    <t>Stavba</t>
  </si>
  <si>
    <t>Stavební objekt</t>
  </si>
  <si>
    <t>1</t>
  </si>
  <si>
    <t>základní škola</t>
  </si>
  <si>
    <t>01</t>
  </si>
  <si>
    <t>1.np + vstup na úrovni -1,95 m</t>
  </si>
  <si>
    <t>02</t>
  </si>
  <si>
    <t>2.np + mezipodesty na úrovních +2,15 m a +6,4 m</t>
  </si>
  <si>
    <t>Celkem za stavbu</t>
  </si>
  <si>
    <t>CZK</t>
  </si>
  <si>
    <t>Rekapitulace dílů</t>
  </si>
  <si>
    <t>Typ dílu</t>
  </si>
  <si>
    <t>62</t>
  </si>
  <si>
    <t>Úpravy povrchů vnější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</si>
  <si>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</si>
  <si>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</si>
  <si>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</si>
  <si>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</si>
  <si>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</si>
  <si>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</si>
  <si>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</si>
  <si>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</si>
  <si>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</si>
  <si>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</si>
  <si>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</si>
  <si>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</si>
  <si>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771</t>
  </si>
  <si>
    <t>Podlahy z dlaždic a obklady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</si>
  <si>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</si>
  <si>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</si>
  <si>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</si>
  <si>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</si>
  <si>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</si>
  <si>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</si>
  <si>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</si>
  <si>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</si>
  <si>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</si>
  <si>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</si>
  <si>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</si>
  <si>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</si>
  <si>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</si>
  <si>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</si>
  <si>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</si>
  <si>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</si>
  <si>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</si>
  <si>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</si>
  <si>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</si>
  <si>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</si>
  <si>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</si>
  <si>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</si>
  <si>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</si>
  <si>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</si>
  <si>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</si>
  <si>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</si>
  <si>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</si>
  <si>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</si>
  <si>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</si>
  <si>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</si>
  <si>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</si>
  <si>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</si>
  <si>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</si>
  <si>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622904121R00</t>
  </si>
  <si>
    <t xml:space="preserve">Očištění fasád ruční čištění ocelovým kartáčem,  </t>
  </si>
  <si>
    <t>m2</t>
  </si>
  <si>
    <t>801-1</t>
  </si>
  <si>
    <t>RTS 21/ II</t>
  </si>
  <si>
    <t>Práce</t>
  </si>
  <si>
    <t>POL1_</t>
  </si>
  <si>
    <t>Odkaz na mn. položky pořadí 3 : 115,17500</t>
  </si>
  <si>
    <t>VV</t>
  </si>
  <si>
    <t>631317205R00</t>
  </si>
  <si>
    <t>Mazanina z betonu prostého řezání dilatačních spár v čerstvém betonu vyztuženém, hloubky 0-50 mm</t>
  </si>
  <si>
    <t>m</t>
  </si>
  <si>
    <t>(z kameniva) hlazená dřevěným hladítkem</t>
  </si>
  <si>
    <t>SPI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</si>
  <si>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</si>
  <si>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</si>
  <si>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</si>
  <si>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 xml:space="preserve">pod keramickou dlažbou : </t>
  </si>
  <si>
    <t xml:space="preserve">podlaha : </t>
  </si>
  <si>
    <t>m.č. 101 : 6,10</t>
  </si>
  <si>
    <t>101a : 5,0</t>
  </si>
  <si>
    <t>102 : 72,70</t>
  </si>
  <si>
    <t>102a : 13,80</t>
  </si>
  <si>
    <t>102b : 8,20</t>
  </si>
  <si>
    <t>Mezisoučet</t>
  </si>
  <si>
    <t xml:space="preserve">soklíky : </t>
  </si>
  <si>
    <t>v. 150 mm : 62,5*0,15</t>
  </si>
  <si>
    <t>905      R01</t>
  </si>
  <si>
    <t>Hzs-revize provoz.souboru a st.obj., Revize</t>
  </si>
  <si>
    <t>h</t>
  </si>
  <si>
    <t>Prav.M</t>
  </si>
  <si>
    <t>POL10_</t>
  </si>
  <si>
    <t xml:space="preserve">odkaz 1 : </t>
  </si>
  <si>
    <t xml:space="preserve">zapojení zařízení - plošiny pro mobilní osoby : </t>
  </si>
  <si>
    <t xml:space="preserve">zařízení musí být po zpětním osazení zapojeno do zdroje el. napájení : </t>
  </si>
  <si>
    <t>a  provedena revize : 8</t>
  </si>
  <si>
    <t>912      R00</t>
  </si>
  <si>
    <t>Hzs - Zedník tř.7</t>
  </si>
  <si>
    <t xml:space="preserve">odpojení zařízení - plošiny pro mobilní osoby : </t>
  </si>
  <si>
    <t xml:space="preserve">zařízení musí být před demontáží odpojeno od zdroje el. napájení : </t>
  </si>
  <si>
    <t>6</t>
  </si>
  <si>
    <t>913      R00</t>
  </si>
  <si>
    <t>Hzs - Stavební dělník</t>
  </si>
  <si>
    <t>kpl</t>
  </si>
  <si>
    <t xml:space="preserve">odkaz 2 : </t>
  </si>
  <si>
    <t xml:space="preserve">demontáž plošiny pro mibilní osoby z 1.np do 2.np : </t>
  </si>
  <si>
    <t xml:space="preserve">zařízení bude uloženo v budově školy dle pokynl vedení : </t>
  </si>
  <si>
    <t xml:space="preserve">školy pro zpětnou montáž : </t>
  </si>
  <si>
    <t xml:space="preserve">zpětná montáž plošiny pro mobilní osoby z 1.np do 2.np : </t>
  </si>
  <si>
    <t xml:space="preserve">zařízení je uloženo v budově školy :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</si>
  <si>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</si>
  <si>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</si>
  <si>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v.č.5 : </t>
  </si>
  <si>
    <t>přilehlé plochy : 20,0</t>
  </si>
  <si>
    <t>965043321R00</t>
  </si>
  <si>
    <t>Bourání podkladů pod dlažby nebo litých celistvých dlažeb a mazanin  betonových s potěrem nebo teracem, tloušťky do 100 mm, plochy do 1 m2</t>
  </si>
  <si>
    <t>m3</t>
  </si>
  <si>
    <t>801-3</t>
  </si>
  <si>
    <t>m.č. 101 : 6,10*0,01</t>
  </si>
  <si>
    <t>101a : 5,0*0,01</t>
  </si>
  <si>
    <t>102 : 72,70*0,01</t>
  </si>
  <si>
    <t>102a : 13,80*0,01</t>
  </si>
  <si>
    <t>102b : 8,20*0,01</t>
  </si>
  <si>
    <t>v. 150 mm : 62,5*0,15*0,01</t>
  </si>
  <si>
    <t>965081713RT2</t>
  </si>
  <si>
    <t>Bourání podlah z keramických dlaždic, tloušťky do 10 mm, plochy přes 1 m2</t>
  </si>
  <si>
    <t>bez podkladního lože, s jakoukoliv výplní spár</t>
  </si>
  <si>
    <t>776101101R00</t>
  </si>
  <si>
    <t>Přípravné práce vysávání povlakových podlah průmyslovým vysavačem</t>
  </si>
  <si>
    <t>800-775</t>
  </si>
  <si>
    <t>položky neobsahují žádný materiál</t>
  </si>
  <si>
    <t>Odkaz na mn. položky pořadí 9 : 115,17500</t>
  </si>
  <si>
    <t>776401800R00</t>
  </si>
  <si>
    <t>Demontáž soklíků nebo lišt pryžových nebo PVC odstranění a uložení na hromady</t>
  </si>
  <si>
    <t xml:space="preserve">odkaz 3 : </t>
  </si>
  <si>
    <t>13,7</t>
  </si>
  <si>
    <t xml:space="preserve">přechodová lišta : </t>
  </si>
  <si>
    <t>2,15</t>
  </si>
  <si>
    <t>776511820R00</t>
  </si>
  <si>
    <t>Odstranění povlakových podlah z nášlapné plochy lepených, s podložkou, z ploch přes 20 m2</t>
  </si>
  <si>
    <t xml:space="preserve">m.č. 102a : </t>
  </si>
  <si>
    <t>předpoklad keramické dlažby pod PVC : 13,80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</si>
  <si>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</si>
  <si>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</si>
  <si>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</si>
  <si>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801-4</t>
  </si>
  <si>
    <t>Přesun hmot</t>
  </si>
  <si>
    <t>POL7_</t>
  </si>
  <si>
    <t>oborů 801, 803, 811 a 812</t>
  </si>
  <si>
    <t>713191221R00</t>
  </si>
  <si>
    <t>Izolace tepelné běžných konstrukcí - doplňky obložení stěn pásky 100 mm, včetně dodávky materiálu</t>
  </si>
  <si>
    <t>800-713</t>
  </si>
  <si>
    <t xml:space="preserve">v.č. 5 : </t>
  </si>
  <si>
    <t>62,5+13,7</t>
  </si>
  <si>
    <t>998713202R00</t>
  </si>
  <si>
    <t>Přesun hmot pro izolace tepelné v objektech výšky do 12 m</t>
  </si>
  <si>
    <t>50 m vodorovně</t>
  </si>
  <si>
    <t>771101116R00</t>
  </si>
  <si>
    <t>Příprava podkladu před kladením dlažeb vyrovnání podkladů samonivelační hmotou tl. přes 10 do 30 mm</t>
  </si>
  <si>
    <t>800-771</t>
  </si>
  <si>
    <t>771111131R00</t>
  </si>
  <si>
    <t>Doplňkové práce při kladení dlažeb vyplnění dilatačních spár tmelem</t>
  </si>
  <si>
    <t>28,0</t>
  </si>
  <si>
    <t>771471013R00</t>
  </si>
  <si>
    <t>Montáž soklíků z dlaždic keramických 150 x 150 mm, soklíků vodorovných, kladených do malty</t>
  </si>
  <si>
    <t>771479001R00</t>
  </si>
  <si>
    <t>Montáž soklíků z dlaždic keramických Řezání dlaždic pro soklíky</t>
  </si>
  <si>
    <t>771575109RU7</t>
  </si>
  <si>
    <t>Montáž podlah vnitřních z dlaždic keramických 300 x 300 mm, režných nebo glazovaných, hladkých, kladených do flexibilního tmele</t>
  </si>
  <si>
    <t xml:space="preserve">lepící tmel - flexibilní na bázi cementu třídy C2T S1, tl. 3 mm : </t>
  </si>
  <si>
    <t>771577843R00</t>
  </si>
  <si>
    <t>Montáž podlah vnitřních z dlaždic keramických Hrany schodů, dilatační, koutové, ukončovací a přechodové profily profily dilatační s bočními díly z tvrdého PVC, horní dilatační zóna je z měkké plastické hmoty a tvoří 10 mm širokou pohledovou plochu, výšky 10 mm</t>
  </si>
  <si>
    <t xml:space="preserve">bezúdržbový profil z ušlechtilé oceli : </t>
  </si>
  <si>
    <t xml:space="preserve">na vyrovnání horizontálních pohybů pro keramické dlažby : </t>
  </si>
  <si>
    <t>771577133RS2</t>
  </si>
  <si>
    <t xml:space="preserve">Montáž podlah vnitřních z dlaždic keramických Hrany schodů, dilatační, koutové, ukončovací a přechodové profily profily přechodové nerez, dekorativní spojení dvou podlah stejné výšky, uložení do tmele, výška profilu 10 mm,  </t>
  </si>
  <si>
    <t xml:space="preserve">ukončovací lišta u prahů dveří a teracových stupňů, výška max. 10 mm : </t>
  </si>
  <si>
    <t xml:space="preserve">kartáčovaná nerez ocel : </t>
  </si>
  <si>
    <t>18,5+9</t>
  </si>
  <si>
    <t>prořez : 2,2</t>
  </si>
  <si>
    <t>23152301R</t>
  </si>
  <si>
    <t>tmel silikonový; těsnicí, lepicí, univerzální; pro interiér i exteriér; barva transparentní; přilnavost k materiálům beton, ocel, dřevo, sklo, kovy, PVC; tepelná odolnost -50 až 150 °C</t>
  </si>
  <si>
    <t>kus</t>
  </si>
  <si>
    <t>SPCM</t>
  </si>
  <si>
    <t>Specifikace</t>
  </si>
  <si>
    <t>POL3_</t>
  </si>
  <si>
    <t>585651034R</t>
  </si>
  <si>
    <t>vyrovnávací stěrka vápenocementová, polymerem modofikovaná; pro podlahy; samonivelační; C20; pro interiér; tl. vrstvy 1,5 až 10,0 mm; zrnitost 0,00 až 0,50 mm</t>
  </si>
  <si>
    <t>kg</t>
  </si>
  <si>
    <t xml:space="preserve">samonivelační podlahová cementová hmota na bázi cementu : </t>
  </si>
  <si>
    <t xml:space="preserve">viz technická zpráva : </t>
  </si>
  <si>
    <t>m.č. 101 : 6,10*1,6*8</t>
  </si>
  <si>
    <t>101a : 5,0*1,6*8</t>
  </si>
  <si>
    <t>102 : 72,70*1,6*8</t>
  </si>
  <si>
    <t>102a : 13,80*1,6*8</t>
  </si>
  <si>
    <t>102b : 8,20*1,6*8</t>
  </si>
  <si>
    <t xml:space="preserve">výtluky : </t>
  </si>
  <si>
    <t>5,0*1,6*30,0</t>
  </si>
  <si>
    <t>597pc64203R</t>
  </si>
  <si>
    <t>Dlažba keramická glazovaná 300x300 mm tl. 9 mm,mrazuvzdorná, otěruvzdornost PEI IV, protiskluzné provedení R9/A, matná</t>
  </si>
  <si>
    <t>Vlastní</t>
  </si>
  <si>
    <t>Indiv</t>
  </si>
  <si>
    <t xml:space="preserve">v.č. 5 - specifikace : </t>
  </si>
  <si>
    <t xml:space="preserve">keramická dlažba glazovaná 300x300 mm, tl. 9 mm : </t>
  </si>
  <si>
    <t>m.č. 101 : 6,10*1,02</t>
  </si>
  <si>
    <t>101a : 5,0*1,02</t>
  </si>
  <si>
    <t>102 : 72,70*1,02</t>
  </si>
  <si>
    <t>102a : 13,80*1,02</t>
  </si>
  <si>
    <t>102b : 8,20*1,02</t>
  </si>
  <si>
    <t>(62,5+13,7)*0,15*1,05</t>
  </si>
  <si>
    <t>998771202R00</t>
  </si>
  <si>
    <t>Přesun hmot pro podlahy z dlaždic v objektech výšky do 12 m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</si>
  <si>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</si>
  <si>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</si>
  <si>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</si>
  <si>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</si>
  <si>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</si>
  <si>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</si>
  <si>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</si>
  <si>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</si>
  <si>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</si>
  <si>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</si>
  <si>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979990101R00</t>
  </si>
  <si>
    <t>Poplatek za skládku směsi betonu a cihel do 30x30 cm, skupina 17 01 01 a 17 01 02 z Katalogu odpadů</t>
  </si>
  <si>
    <t>005121 R</t>
  </si>
  <si>
    <t>Zařízení staveniště</t>
  </si>
  <si>
    <t>Soubor</t>
  </si>
  <si>
    <t>VRN</t>
  </si>
  <si>
    <t>POL99_1</t>
  </si>
  <si>
    <t>005122010R</t>
  </si>
  <si>
    <t xml:space="preserve">Provoz objednatele </t>
  </si>
  <si>
    <t>SUM</t>
  </si>
  <si>
    <t>END</t>
  </si>
  <si>
    <t>Odkaz na mn. položky pořadí 6 : 120,39000</t>
  </si>
  <si>
    <t>30,0</t>
  </si>
  <si>
    <t>m.č. 201 : 87,10</t>
  </si>
  <si>
    <t>202 : 6,3</t>
  </si>
  <si>
    <t>217 : 7,7</t>
  </si>
  <si>
    <t>302 : 6,3</t>
  </si>
  <si>
    <t>v. 150 mm : 79,5*0,15</t>
  </si>
  <si>
    <t>(1,55+4,0+1,55)*0,15</t>
  </si>
  <si>
    <t>m.č. 201 : 87,10*0,01</t>
  </si>
  <si>
    <t>202 : 6,3*0,01</t>
  </si>
  <si>
    <t>217 : 7,7*0,01</t>
  </si>
  <si>
    <t>302 : 6,3*0,01</t>
  </si>
  <si>
    <t>v. 150 mm : 79,5*0,15*0,01</t>
  </si>
  <si>
    <t>(1,55+4,0+1,55)*0,15*0,01</t>
  </si>
  <si>
    <t xml:space="preserve">v.č. 6 : </t>
  </si>
  <si>
    <t>79,5</t>
  </si>
  <si>
    <t>1,55+4,0+1,55</t>
  </si>
  <si>
    <t xml:space="preserve">v.č. 4 : </t>
  </si>
  <si>
    <t xml:space="preserve">bez pro dilatační spáryudržbový profil z ušlechtilé oceli : </t>
  </si>
  <si>
    <t>1,825+1,0+1,0+1,0+1,0+1,0+1,45+1,45+1,45+1,74+1,74+4,0+0,9</t>
  </si>
  <si>
    <t>4,0</t>
  </si>
  <si>
    <t>prořez : 0,745</t>
  </si>
  <si>
    <t>m.č. 201 : 87,10*1,6*8</t>
  </si>
  <si>
    <t>202 : 6,3*1,6*8</t>
  </si>
  <si>
    <t>217 : 7,7*1,6*8</t>
  </si>
  <si>
    <t>302 : 6,3*1,6*8,0</t>
  </si>
  <si>
    <t>2,0*1,6*30,0</t>
  </si>
  <si>
    <t>0,3*1,6*30,0</t>
  </si>
  <si>
    <t xml:space="preserve">v.č. 6 - specifikace : </t>
  </si>
  <si>
    <t>m.č. 201 : 87,10*1,02</t>
  </si>
  <si>
    <t>202 : 6,3*1,02</t>
  </si>
  <si>
    <t>217 : 7,7*1,02</t>
  </si>
  <si>
    <t>302 : 6,3*1,02</t>
  </si>
  <si>
    <t>79,5*0,15*1,05</t>
  </si>
  <si>
    <t>(1,55+4,0+1,55)*1,05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</si>
</sst>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tbgddpg9MH5yxrVq67f2CSC1U0e+NiXO4hGUoBfV2e12s+p8smQfJnGRTs4o6mXKFyu0DrLXQ6s2oaNlSairiA==" saltValue="LvsLDXw5M8H1MSS7+H3Of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view="pageBreakPreview" topLeftCell="B23" zoomScale="75" zoomScaleNormal="100" zoomScaleSheetLayoutView="75" workbookViewId="0">
      <selection activeCell="N11" sqref="N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2" t="s">
        <v>22</v>
      </c>
      <c r="C2" s="73"/>
      <c r="D2" s="74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5"/>
      <c r="C3" s="73"/>
      <c r="D3" s="76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77"/>
      <c r="C4" s="78"/>
      <c r="D4" s="79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0" t="s">
        <v>42</v>
      </c>
      <c r="D5" s="225" t="s">
        <v>45</v>
      </c>
      <c r="E5" s="226"/>
      <c r="F5" s="226"/>
      <c r="G5" s="226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27" t="s">
        <v>46</v>
      </c>
      <c r="E6" s="228"/>
      <c r="F6" s="228"/>
      <c r="G6" s="228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29" t="s">
        <v>47</v>
      </c>
      <c r="F7" s="230"/>
      <c r="G7" s="230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 x14ac:dyDescent="0.2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4"/>
      <c r="E11" s="244"/>
      <c r="F11" s="244"/>
      <c r="G11" s="244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20"/>
      <c r="E12" s="220"/>
      <c r="F12" s="220"/>
      <c r="G12" s="220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23"/>
      <c r="F13" s="224"/>
      <c r="G13" s="224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38" t="s">
        <v>24</v>
      </c>
      <c r="B16" s="37" t="s">
        <v>24</v>
      </c>
      <c r="C16" s="58"/>
      <c r="D16" s="59"/>
      <c r="E16" s="209"/>
      <c r="F16" s="210"/>
      <c r="G16" s="209"/>
      <c r="H16" s="210"/>
      <c r="I16" s="209">
        <f>SUMIF(F51:F60,A16,I51:I60)+SUMIF(F51:F60,"PSU",I51:I60)</f>
        <v>0</v>
      </c>
      <c r="J16" s="211"/>
    </row>
    <row r="17" spans="1:10" ht="23.25" customHeight="1" x14ac:dyDescent="0.2">
      <c r="A17" s="138" t="s">
        <v>25</v>
      </c>
      <c r="B17" s="37" t="s">
        <v>25</v>
      </c>
      <c r="C17" s="58"/>
      <c r="D17" s="59"/>
      <c r="E17" s="209"/>
      <c r="F17" s="210"/>
      <c r="G17" s="209"/>
      <c r="H17" s="210"/>
      <c r="I17" s="209">
        <f>SUMIF(F51:F60,A17,I51:I60)</f>
        <v>0</v>
      </c>
      <c r="J17" s="211"/>
    </row>
    <row r="18" spans="1:10" ht="23.25" customHeight="1" x14ac:dyDescent="0.2">
      <c r="A18" s="138" t="s">
        <v>26</v>
      </c>
      <c r="B18" s="37" t="s">
        <v>26</v>
      </c>
      <c r="C18" s="58"/>
      <c r="D18" s="59"/>
      <c r="E18" s="209"/>
      <c r="F18" s="210"/>
      <c r="G18" s="209"/>
      <c r="H18" s="210"/>
      <c r="I18" s="209">
        <f>SUMIF(F51:F60,A18,I51:I60)</f>
        <v>0</v>
      </c>
      <c r="J18" s="211"/>
    </row>
    <row r="19" spans="1:10" ht="23.25" customHeight="1" x14ac:dyDescent="0.2">
      <c r="A19" s="138" t="s">
        <v>88</v>
      </c>
      <c r="B19" s="37" t="s">
        <v>27</v>
      </c>
      <c r="C19" s="58"/>
      <c r="D19" s="59"/>
      <c r="E19" s="209"/>
      <c r="F19" s="210"/>
      <c r="G19" s="209"/>
      <c r="H19" s="210"/>
      <c r="I19" s="209">
        <f>SUMIF(F51:F60,A19,I51:I60)</f>
        <v>0</v>
      </c>
      <c r="J19" s="211"/>
    </row>
    <row r="20" spans="1:10" ht="23.25" customHeight="1" x14ac:dyDescent="0.2">
      <c r="A20" s="138" t="s">
        <v>89</v>
      </c>
      <c r="B20" s="37" t="s">
        <v>28</v>
      </c>
      <c r="C20" s="58"/>
      <c r="D20" s="59"/>
      <c r="E20" s="209"/>
      <c r="F20" s="210"/>
      <c r="G20" s="209"/>
      <c r="H20" s="210"/>
      <c r="I20" s="209">
        <f>SUMIF(F51:F60,A20,I51:I60)</f>
        <v>0</v>
      </c>
      <c r="J20" s="211"/>
    </row>
    <row r="21" spans="1:10" ht="23.25" customHeight="1" x14ac:dyDescent="0.2">
      <c r="A21" s="2"/>
      <c r="B21" s="47" t="s">
        <v>29</v>
      </c>
      <c r="C21" s="60"/>
      <c r="D21" s="61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07">
        <f>ZakladDPHSniVypocet</f>
        <v>0</v>
      </c>
      <c r="H23" s="208"/>
      <c r="I23" s="208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205">
        <f>A23</f>
        <v>0</v>
      </c>
      <c r="H24" s="206"/>
      <c r="I24" s="206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07">
        <f>ZakladDPHZaklVypocet</f>
        <v>0</v>
      </c>
      <c r="H25" s="208"/>
      <c r="I25" s="208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34">
        <f>A25</f>
        <v>0</v>
      </c>
      <c r="H26" s="235"/>
      <c r="I26" s="235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36">
        <f>CenaCelkem-(ZakladDPHSni+DPHSni+ZakladDPHZakl+DPHZakl)</f>
        <v>0</v>
      </c>
      <c r="H27" s="236"/>
      <c r="I27" s="236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5">
        <f>ZakladDPHSniVypocet+ZakladDPHZaklVypocet</f>
        <v>0</v>
      </c>
      <c r="H28" s="215"/>
      <c r="I28" s="21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4">
        <f>A27</f>
        <v>0</v>
      </c>
      <c r="H29" s="214"/>
      <c r="I29" s="214"/>
      <c r="J29" s="119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6"/>
      <c r="E34" s="217"/>
      <c r="G34" s="218"/>
      <c r="H34" s="219"/>
      <c r="I34" s="219"/>
      <c r="J34" s="24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57</v>
      </c>
      <c r="C39" s="202"/>
      <c r="D39" s="202"/>
      <c r="E39" s="202"/>
      <c r="F39" s="99">
        <f>'1 01 Pol'!AE183+'1 02 Pol'!AE149</f>
        <v>0</v>
      </c>
      <c r="G39" s="100">
        <f>'1 01 Pol'!AF183+'1 02 Pol'!AF149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03" t="s">
        <v>58</v>
      </c>
      <c r="D40" s="203"/>
      <c r="E40" s="203"/>
      <c r="F40" s="104"/>
      <c r="G40" s="105"/>
      <c r="H40" s="105">
        <f>(F40*SazbaDPH1/100)+(G40*SazbaDPH2/100)</f>
        <v>0</v>
      </c>
      <c r="I40" s="105"/>
      <c r="J40" s="106"/>
    </row>
    <row r="41" spans="1:10" ht="25.5" customHeight="1" x14ac:dyDescent="0.2">
      <c r="A41" s="88">
        <v>2</v>
      </c>
      <c r="B41" s="103" t="s">
        <v>59</v>
      </c>
      <c r="C41" s="203" t="s">
        <v>60</v>
      </c>
      <c r="D41" s="203"/>
      <c r="E41" s="203"/>
      <c r="F41" s="104">
        <f>'1 01 Pol'!AE183+'1 02 Pol'!AE149</f>
        <v>0</v>
      </c>
      <c r="G41" s="105">
        <f>'1 01 Pol'!AF183+'1 02 Pol'!AF149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61</v>
      </c>
      <c r="C42" s="202" t="s">
        <v>62</v>
      </c>
      <c r="D42" s="202"/>
      <c r="E42" s="202"/>
      <c r="F42" s="108">
        <f>'1 01 Pol'!AE183</f>
        <v>0</v>
      </c>
      <c r="G42" s="101">
        <f>'1 01 Pol'!AF183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63</v>
      </c>
      <c r="C43" s="202" t="s">
        <v>64</v>
      </c>
      <c r="D43" s="202"/>
      <c r="E43" s="202"/>
      <c r="F43" s="108">
        <f>'1 02 Pol'!AE149</f>
        <v>0</v>
      </c>
      <c r="G43" s="101">
        <f>'1 02 Pol'!AF149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8"/>
      <c r="B44" s="199" t="s">
        <v>65</v>
      </c>
      <c r="C44" s="200"/>
      <c r="D44" s="200"/>
      <c r="E44" s="201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75" x14ac:dyDescent="0.25">
      <c r="B48" s="120" t="s">
        <v>67</v>
      </c>
    </row>
    <row r="50" spans="1:10" ht="25.5" customHeight="1" x14ac:dyDescent="0.2">
      <c r="A50" s="122"/>
      <c r="B50" s="125" t="s">
        <v>17</v>
      </c>
      <c r="C50" s="125" t="s">
        <v>5</v>
      </c>
      <c r="D50" s="126"/>
      <c r="E50" s="126"/>
      <c r="F50" s="127" t="s">
        <v>68</v>
      </c>
      <c r="G50" s="127"/>
      <c r="H50" s="127"/>
      <c r="I50" s="127" t="s">
        <v>29</v>
      </c>
      <c r="J50" s="127" t="s">
        <v>0</v>
      </c>
    </row>
    <row r="51" spans="1:10" ht="36.75" customHeight="1" x14ac:dyDescent="0.2">
      <c r="A51" s="123"/>
      <c r="B51" s="128" t="s">
        <v>69</v>
      </c>
      <c r="C51" s="197" t="s">
        <v>70</v>
      </c>
      <c r="D51" s="198"/>
      <c r="E51" s="198"/>
      <c r="F51" s="134" t="s">
        <v>24</v>
      </c>
      <c r="G51" s="135"/>
      <c r="H51" s="135"/>
      <c r="I51" s="135">
        <f>'1 01 Pol'!G8+'1 02 Pol'!G8</f>
        <v>0</v>
      </c>
      <c r="J51" s="132" t="str">
        <f>IF(I61=0,"",I51/I61*100)</f>
        <v/>
      </c>
    </row>
    <row r="52" spans="1:10" ht="36.75" customHeight="1" x14ac:dyDescent="0.2">
      <c r="A52" s="123"/>
      <c r="B52" s="128" t="s">
        <v>71</v>
      </c>
      <c r="C52" s="197" t="s">
        <v>72</v>
      </c>
      <c r="D52" s="198"/>
      <c r="E52" s="198"/>
      <c r="F52" s="134" t="s">
        <v>24</v>
      </c>
      <c r="G52" s="135"/>
      <c r="H52" s="135"/>
      <c r="I52" s="135">
        <f>'1 01 Pol'!G11+'1 02 Pol'!G11</f>
        <v>0</v>
      </c>
      <c r="J52" s="132" t="str">
        <f>IF(I61=0,"",I52/I61*100)</f>
        <v/>
      </c>
    </row>
    <row r="53" spans="1:10" ht="36.75" customHeight="1" x14ac:dyDescent="0.2">
      <c r="A53" s="123"/>
      <c r="B53" s="128" t="s">
        <v>73</v>
      </c>
      <c r="C53" s="197" t="s">
        <v>74</v>
      </c>
      <c r="D53" s="198"/>
      <c r="E53" s="198"/>
      <c r="F53" s="134" t="s">
        <v>24</v>
      </c>
      <c r="G53" s="135"/>
      <c r="H53" s="135"/>
      <c r="I53" s="135">
        <f>'1 01 Pol'!G26</f>
        <v>0</v>
      </c>
      <c r="J53" s="132" t="str">
        <f>IF(I61=0,"",I53/I61*100)</f>
        <v/>
      </c>
    </row>
    <row r="54" spans="1:10" ht="36.75" customHeight="1" x14ac:dyDescent="0.2">
      <c r="A54" s="123"/>
      <c r="B54" s="128" t="s">
        <v>75</v>
      </c>
      <c r="C54" s="197" t="s">
        <v>76</v>
      </c>
      <c r="D54" s="198"/>
      <c r="E54" s="198"/>
      <c r="F54" s="134" t="s">
        <v>24</v>
      </c>
      <c r="G54" s="135"/>
      <c r="H54" s="135"/>
      <c r="I54" s="135">
        <f>'1 01 Pol'!G45+'1 02 Pol'!G27</f>
        <v>0</v>
      </c>
      <c r="J54" s="132" t="str">
        <f>IF(I61=0,"",I54/I61*100)</f>
        <v/>
      </c>
    </row>
    <row r="55" spans="1:10" ht="36.75" customHeight="1" x14ac:dyDescent="0.2">
      <c r="A55" s="123"/>
      <c r="B55" s="128" t="s">
        <v>77</v>
      </c>
      <c r="C55" s="197" t="s">
        <v>78</v>
      </c>
      <c r="D55" s="198"/>
      <c r="E55" s="198"/>
      <c r="F55" s="134" t="s">
        <v>24</v>
      </c>
      <c r="G55" s="135"/>
      <c r="H55" s="135"/>
      <c r="I55" s="135">
        <f>'1 01 Pol'!G56+'1 02 Pol'!G37</f>
        <v>0</v>
      </c>
      <c r="J55" s="132" t="str">
        <f>IF(I61=0,"",I55/I61*100)</f>
        <v/>
      </c>
    </row>
    <row r="56" spans="1:10" ht="36.75" customHeight="1" x14ac:dyDescent="0.2">
      <c r="A56" s="123"/>
      <c r="B56" s="128" t="s">
        <v>79</v>
      </c>
      <c r="C56" s="197" t="s">
        <v>80</v>
      </c>
      <c r="D56" s="198"/>
      <c r="E56" s="198"/>
      <c r="F56" s="134" t="s">
        <v>24</v>
      </c>
      <c r="G56" s="135"/>
      <c r="H56" s="135"/>
      <c r="I56" s="135">
        <f>'1 01 Pol'!G92+'1 02 Pol'!G64</f>
        <v>0</v>
      </c>
      <c r="J56" s="132" t="str">
        <f>IF(I61=0,"",I56/I61*100)</f>
        <v/>
      </c>
    </row>
    <row r="57" spans="1:10" ht="36.75" customHeight="1" x14ac:dyDescent="0.2">
      <c r="A57" s="123"/>
      <c r="B57" s="128" t="s">
        <v>81</v>
      </c>
      <c r="C57" s="197" t="s">
        <v>82</v>
      </c>
      <c r="D57" s="198"/>
      <c r="E57" s="198"/>
      <c r="F57" s="134" t="s">
        <v>25</v>
      </c>
      <c r="G57" s="135"/>
      <c r="H57" s="135"/>
      <c r="I57" s="135">
        <f>'1 01 Pol'!G95+'1 02 Pol'!G67</f>
        <v>0</v>
      </c>
      <c r="J57" s="132" t="str">
        <f>IF(I61=0,"",I57/I61*100)</f>
        <v/>
      </c>
    </row>
    <row r="58" spans="1:10" ht="36.75" customHeight="1" x14ac:dyDescent="0.2">
      <c r="A58" s="123"/>
      <c r="B58" s="128" t="s">
        <v>83</v>
      </c>
      <c r="C58" s="197" t="s">
        <v>84</v>
      </c>
      <c r="D58" s="198"/>
      <c r="E58" s="198"/>
      <c r="F58" s="134" t="s">
        <v>25</v>
      </c>
      <c r="G58" s="135"/>
      <c r="H58" s="135"/>
      <c r="I58" s="135">
        <f>'1 01 Pol'!G101+'1 02 Pol'!G74</f>
        <v>0</v>
      </c>
      <c r="J58" s="132" t="str">
        <f>IF(I61=0,"",I58/I61*100)</f>
        <v/>
      </c>
    </row>
    <row r="59" spans="1:10" ht="36.75" customHeight="1" x14ac:dyDescent="0.2">
      <c r="A59" s="123"/>
      <c r="B59" s="128" t="s">
        <v>85</v>
      </c>
      <c r="C59" s="197" t="s">
        <v>86</v>
      </c>
      <c r="D59" s="198"/>
      <c r="E59" s="198"/>
      <c r="F59" s="134" t="s">
        <v>87</v>
      </c>
      <c r="G59" s="135"/>
      <c r="H59" s="135"/>
      <c r="I59" s="135">
        <f>'1 01 Pol'!G172+'1 02 Pol'!G138</f>
        <v>0</v>
      </c>
      <c r="J59" s="132" t="str">
        <f>IF(I61=0,"",I59/I61*100)</f>
        <v/>
      </c>
    </row>
    <row r="60" spans="1:10" ht="36.75" customHeight="1" x14ac:dyDescent="0.2">
      <c r="A60" s="123"/>
      <c r="B60" s="128" t="s">
        <v>88</v>
      </c>
      <c r="C60" s="197" t="s">
        <v>27</v>
      </c>
      <c r="D60" s="198"/>
      <c r="E60" s="198"/>
      <c r="F60" s="134" t="s">
        <v>88</v>
      </c>
      <c r="G60" s="135"/>
      <c r="H60" s="135"/>
      <c r="I60" s="135">
        <f>'1 01 Pol'!G179+'1 02 Pol'!G145</f>
        <v>0</v>
      </c>
      <c r="J60" s="132" t="str">
        <f>IF(I61=0,"",I60/I61*100)</f>
        <v/>
      </c>
    </row>
    <row r="61" spans="1:10" ht="25.5" customHeight="1" x14ac:dyDescent="0.2">
      <c r="A61" s="124"/>
      <c r="B61" s="129" t="s">
        <v>1</v>
      </c>
      <c r="C61" s="130"/>
      <c r="D61" s="131"/>
      <c r="E61" s="131"/>
      <c r="F61" s="136"/>
      <c r="G61" s="137"/>
      <c r="H61" s="137"/>
      <c r="I61" s="137">
        <f>SUM(I51:I60)</f>
        <v>0</v>
      </c>
      <c r="J61" s="133">
        <f>SUM(J51:J60)</f>
        <v>0</v>
      </c>
    </row>
    <row r="62" spans="1:10" x14ac:dyDescent="0.2">
      <c r="F62" s="86"/>
      <c r="G62" s="86"/>
      <c r="H62" s="86"/>
      <c r="I62" s="86"/>
      <c r="J62" s="87"/>
    </row>
    <row r="63" spans="1:10" x14ac:dyDescent="0.2">
      <c r="F63" s="86"/>
      <c r="G63" s="86"/>
      <c r="H63" s="86"/>
      <c r="I63" s="86"/>
      <c r="J63" s="87"/>
    </row>
    <row r="64" spans="1:10" x14ac:dyDescent="0.2">
      <c r="F64" s="86"/>
      <c r="G64" s="86"/>
      <c r="H64" s="86"/>
      <c r="I64" s="86"/>
      <c r="J64" s="87"/>
    </row>
  </sheetData>
  <sheetProtection algorithmName="SHA-512" hashValue="oAEZK/Q7E3nPVog/SrcSzOt9N03LNyqGxxjUp4du4+DVadPMSOk4AYFUIX/haD48QKAbrII9Y4LLixG5MWSB9A==" saltValue="08dG0cn7HmltB0B3HM489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 0206-3216-1-610-000&amp;C&amp;P+1&amp;R&amp;9HPO 7-7-36 058r.0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49" t="s">
        <v>7</v>
      </c>
      <c r="B2" s="48"/>
      <c r="C2" s="250"/>
      <c r="D2" s="250"/>
      <c r="E2" s="250"/>
      <c r="F2" s="250"/>
      <c r="G2" s="251"/>
    </row>
    <row r="3" spans="1:7" ht="24.95" customHeight="1" x14ac:dyDescent="0.2">
      <c r="A3" s="49" t="s">
        <v>8</v>
      </c>
      <c r="B3" s="48"/>
      <c r="C3" s="250"/>
      <c r="D3" s="250"/>
      <c r="E3" s="250"/>
      <c r="F3" s="250"/>
      <c r="G3" s="251"/>
    </row>
    <row r="4" spans="1:7" ht="24.95" customHeight="1" x14ac:dyDescent="0.2">
      <c r="A4" s="49" t="s">
        <v>9</v>
      </c>
      <c r="B4" s="48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MuK/dIo8JaXB3S0rqxDahRvHh+sUKs6BcQgB9mOKJWwUwBrjCAIPwBb2LVue0LkdCIhxwgYB08P/SBCFDEwHNw==" saltValue="lohndWYUyX9PQ/kHddZNh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4D5F-DB8C-4D52-A16F-74ADCD5563A6}">
  <sheetPr>
    <outlinePr summaryBelow="0"/>
  </sheetPr>
  <dimension ref="A1:BH5000"/>
  <sheetViews>
    <sheetView workbookViewId="0">
      <pane ySplit="7" topLeftCell="A8" activePane="bottomLeft" state="frozen"/>
      <selection pane="bottomLeft" activeCell="AD31" sqref="AD3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90</v>
      </c>
      <c r="B1" s="256"/>
      <c r="C1" s="256"/>
      <c r="D1" s="256"/>
      <c r="E1" s="256"/>
      <c r="F1" s="256"/>
      <c r="G1" s="256"/>
      <c r="AG1" t="s">
        <v>91</v>
      </c>
    </row>
    <row r="2" spans="1:60" ht="25.15" customHeight="1" x14ac:dyDescent="0.2">
      <c r="A2" s="139" t="s">
        <v>7</v>
      </c>
      <c r="B2" s="48" t="s">
        <v>43</v>
      </c>
      <c r="C2" s="257" t="s">
        <v>44</v>
      </c>
      <c r="D2" s="258"/>
      <c r="E2" s="258"/>
      <c r="F2" s="258"/>
      <c r="G2" s="259"/>
      <c r="AG2" t="s">
        <v>92</v>
      </c>
    </row>
    <row r="3" spans="1:60" ht="25.15" customHeight="1" x14ac:dyDescent="0.2">
      <c r="A3" s="139" t="s">
        <v>8</v>
      </c>
      <c r="B3" s="48" t="s">
        <v>59</v>
      </c>
      <c r="C3" s="257" t="s">
        <v>60</v>
      </c>
      <c r="D3" s="258"/>
      <c r="E3" s="258"/>
      <c r="F3" s="258"/>
      <c r="G3" s="259"/>
      <c r="AC3" s="121" t="s">
        <v>92</v>
      </c>
      <c r="AG3" t="s">
        <v>93</v>
      </c>
    </row>
    <row r="4" spans="1:60" ht="25.15" customHeight="1" x14ac:dyDescent="0.2">
      <c r="A4" s="140" t="s">
        <v>9</v>
      </c>
      <c r="B4" s="141" t="s">
        <v>61</v>
      </c>
      <c r="C4" s="260" t="s">
        <v>62</v>
      </c>
      <c r="D4" s="261"/>
      <c r="E4" s="261"/>
      <c r="F4" s="261"/>
      <c r="G4" s="262"/>
      <c r="AG4" t="s">
        <v>94</v>
      </c>
    </row>
    <row r="5" spans="1:60" x14ac:dyDescent="0.2">
      <c r="D5" s="10"/>
    </row>
    <row r="6" spans="1:60" ht="38.25" x14ac:dyDescent="0.2">
      <c r="A6" s="143" t="s">
        <v>95</v>
      </c>
      <c r="B6" s="145" t="s">
        <v>96</v>
      </c>
      <c r="C6" s="145" t="s">
        <v>97</v>
      </c>
      <c r="D6" s="144" t="s">
        <v>98</v>
      </c>
      <c r="E6" s="143" t="s">
        <v>99</v>
      </c>
      <c r="F6" s="142" t="s">
        <v>100</v>
      </c>
      <c r="G6" s="143" t="s">
        <v>29</v>
      </c>
      <c r="H6" s="146" t="s">
        <v>30</v>
      </c>
      <c r="I6" s="146" t="s">
        <v>101</v>
      </c>
      <c r="J6" s="146" t="s">
        <v>31</v>
      </c>
      <c r="K6" s="146" t="s">
        <v>102</v>
      </c>
      <c r="L6" s="146" t="s">
        <v>103</v>
      </c>
      <c r="M6" s="146" t="s">
        <v>104</v>
      </c>
      <c r="N6" s="146" t="s">
        <v>105</v>
      </c>
      <c r="O6" s="146" t="s">
        <v>106</v>
      </c>
      <c r="P6" s="146" t="s">
        <v>107</v>
      </c>
      <c r="Q6" s="146" t="s">
        <v>108</v>
      </c>
      <c r="R6" s="146" t="s">
        <v>109</v>
      </c>
      <c r="S6" s="146" t="s">
        <v>110</v>
      </c>
      <c r="T6" s="146" t="s">
        <v>111</v>
      </c>
      <c r="U6" s="146" t="s">
        <v>112</v>
      </c>
      <c r="V6" s="146" t="s">
        <v>113</v>
      </c>
      <c r="W6" s="146" t="s">
        <v>114</v>
      </c>
      <c r="X6" s="146" t="s">
        <v>115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116</v>
      </c>
      <c r="B8" s="165" t="s">
        <v>69</v>
      </c>
      <c r="C8" s="187" t="s">
        <v>70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8"/>
      <c r="O8" s="168">
        <f>SUM(O9:O10)</f>
        <v>0</v>
      </c>
      <c r="P8" s="168"/>
      <c r="Q8" s="168">
        <f>SUM(Q9:Q10)</f>
        <v>0</v>
      </c>
      <c r="R8" s="168"/>
      <c r="S8" s="168"/>
      <c r="T8" s="169"/>
      <c r="U8" s="163"/>
      <c r="V8" s="163">
        <f>SUM(V9:V10)</f>
        <v>49.53</v>
      </c>
      <c r="W8" s="163"/>
      <c r="X8" s="163"/>
      <c r="AG8" t="s">
        <v>117</v>
      </c>
    </row>
    <row r="9" spans="1:60" outlineLevel="1" x14ac:dyDescent="0.2">
      <c r="A9" s="170">
        <v>1</v>
      </c>
      <c r="B9" s="171" t="s">
        <v>118</v>
      </c>
      <c r="C9" s="188" t="s">
        <v>119</v>
      </c>
      <c r="D9" s="172" t="s">
        <v>120</v>
      </c>
      <c r="E9" s="173">
        <v>115.175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121</v>
      </c>
      <c r="S9" s="175" t="s">
        <v>122</v>
      </c>
      <c r="T9" s="176" t="s">
        <v>122</v>
      </c>
      <c r="U9" s="157">
        <v>0.43</v>
      </c>
      <c r="V9" s="157">
        <f>ROUND(E9*U9,2)</f>
        <v>49.53</v>
      </c>
      <c r="W9" s="157"/>
      <c r="X9" s="157" t="s">
        <v>123</v>
      </c>
      <c r="Y9" s="147"/>
      <c r="Z9" s="147"/>
      <c r="AA9" s="147"/>
      <c r="AB9" s="147"/>
      <c r="AC9" s="147"/>
      <c r="AD9" s="147"/>
      <c r="AE9" s="147"/>
      <c r="AF9" s="147"/>
      <c r="AG9" s="147" t="s">
        <v>124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9" t="s">
        <v>125</v>
      </c>
      <c r="D10" s="159"/>
      <c r="E10" s="160">
        <v>115.175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126</v>
      </c>
      <c r="AH10" s="147">
        <v>5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4" t="s">
        <v>116</v>
      </c>
      <c r="B11" s="165" t="s">
        <v>71</v>
      </c>
      <c r="C11" s="187" t="s">
        <v>72</v>
      </c>
      <c r="D11" s="166"/>
      <c r="E11" s="167"/>
      <c r="F11" s="168"/>
      <c r="G11" s="168">
        <f>SUMIF(AG12:AG25,"&lt;&gt;NOR",G12:G25)</f>
        <v>0</v>
      </c>
      <c r="H11" s="168"/>
      <c r="I11" s="168">
        <f>SUM(I12:I25)</f>
        <v>0</v>
      </c>
      <c r="J11" s="168"/>
      <c r="K11" s="168">
        <f>SUM(K12:K25)</f>
        <v>0</v>
      </c>
      <c r="L11" s="168"/>
      <c r="M11" s="168">
        <f>SUM(M12:M25)</f>
        <v>0</v>
      </c>
      <c r="N11" s="168"/>
      <c r="O11" s="168">
        <f>SUM(O12:O25)</f>
        <v>0</v>
      </c>
      <c r="P11" s="168"/>
      <c r="Q11" s="168">
        <f>SUM(Q12:Q25)</f>
        <v>0</v>
      </c>
      <c r="R11" s="168"/>
      <c r="S11" s="168"/>
      <c r="T11" s="169"/>
      <c r="U11" s="163"/>
      <c r="V11" s="163">
        <f>SUM(V12:V25)</f>
        <v>7.1899999999999995</v>
      </c>
      <c r="W11" s="163"/>
      <c r="X11" s="163"/>
      <c r="AG11" t="s">
        <v>117</v>
      </c>
    </row>
    <row r="12" spans="1:60" ht="22.5" outlineLevel="1" x14ac:dyDescent="0.2">
      <c r="A12" s="170">
        <v>2</v>
      </c>
      <c r="B12" s="171" t="s">
        <v>127</v>
      </c>
      <c r="C12" s="188" t="s">
        <v>128</v>
      </c>
      <c r="D12" s="172" t="s">
        <v>129</v>
      </c>
      <c r="E12" s="173">
        <v>28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 t="s">
        <v>121</v>
      </c>
      <c r="S12" s="175" t="s">
        <v>122</v>
      </c>
      <c r="T12" s="176" t="s">
        <v>122</v>
      </c>
      <c r="U12" s="157">
        <v>5.0999999999999997E-2</v>
      </c>
      <c r="V12" s="157">
        <f>ROUND(E12*U12,2)</f>
        <v>1.43</v>
      </c>
      <c r="W12" s="157"/>
      <c r="X12" s="157" t="s">
        <v>123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124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2" t="s">
        <v>130</v>
      </c>
      <c r="D13" s="253"/>
      <c r="E13" s="253"/>
      <c r="F13" s="253"/>
      <c r="G13" s="253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0">
        <v>3</v>
      </c>
      <c r="B14" s="171" t="s">
        <v>132</v>
      </c>
      <c r="C14" s="188" t="s">
        <v>133</v>
      </c>
      <c r="D14" s="172" t="s">
        <v>120</v>
      </c>
      <c r="E14" s="173">
        <v>115.175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 t="s">
        <v>121</v>
      </c>
      <c r="S14" s="175" t="s">
        <v>122</v>
      </c>
      <c r="T14" s="176" t="s">
        <v>122</v>
      </c>
      <c r="U14" s="157">
        <v>0.05</v>
      </c>
      <c r="V14" s="157">
        <f>ROUND(E14*U14,2)</f>
        <v>5.76</v>
      </c>
      <c r="W14" s="157"/>
      <c r="X14" s="157" t="s">
        <v>123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124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2" t="s">
        <v>134</v>
      </c>
      <c r="D15" s="253"/>
      <c r="E15" s="253"/>
      <c r="F15" s="253"/>
      <c r="G15" s="25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131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7" t="str">
        <f>C15</f>
        <v>dovoz směsi, doprava pomocí šnekového čerpadla, lití hadicí na plochu, dvojí (křížem vedené) rozvlnění hrazdami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9" t="s">
        <v>135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126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9" t="s">
        <v>136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126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9" t="s">
        <v>137</v>
      </c>
      <c r="D18" s="159"/>
      <c r="E18" s="160">
        <v>6.1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126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9" t="s">
        <v>138</v>
      </c>
      <c r="D19" s="159"/>
      <c r="E19" s="160">
        <v>5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126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9" t="s">
        <v>139</v>
      </c>
      <c r="D20" s="159"/>
      <c r="E20" s="160">
        <v>72.7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126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9" t="s">
        <v>140</v>
      </c>
      <c r="D21" s="159"/>
      <c r="E21" s="160">
        <v>13.8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126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9" t="s">
        <v>141</v>
      </c>
      <c r="D22" s="159"/>
      <c r="E22" s="160">
        <v>8.1999999999999993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126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0" t="s">
        <v>142</v>
      </c>
      <c r="D23" s="161"/>
      <c r="E23" s="162">
        <v>105.8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126</v>
      </c>
      <c r="AH23" s="147">
        <v>1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9" t="s">
        <v>143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126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9" t="s">
        <v>144</v>
      </c>
      <c r="D25" s="159"/>
      <c r="E25" s="160">
        <v>9.375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126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4" t="s">
        <v>116</v>
      </c>
      <c r="B26" s="165" t="s">
        <v>73</v>
      </c>
      <c r="C26" s="187" t="s">
        <v>74</v>
      </c>
      <c r="D26" s="166"/>
      <c r="E26" s="167"/>
      <c r="F26" s="168"/>
      <c r="G26" s="168">
        <f>SUMIF(AG27:AG44,"&lt;&gt;NOR",G27:G44)</f>
        <v>0</v>
      </c>
      <c r="H26" s="168"/>
      <c r="I26" s="168">
        <f>SUM(I27:I44)</f>
        <v>0</v>
      </c>
      <c r="J26" s="168"/>
      <c r="K26" s="168">
        <f>SUM(K27:K44)</f>
        <v>0</v>
      </c>
      <c r="L26" s="168"/>
      <c r="M26" s="168">
        <f>SUM(M27:M44)</f>
        <v>0</v>
      </c>
      <c r="N26" s="168"/>
      <c r="O26" s="168">
        <f>SUM(O27:O44)</f>
        <v>0</v>
      </c>
      <c r="P26" s="168"/>
      <c r="Q26" s="168">
        <f>SUM(Q27:Q44)</f>
        <v>0</v>
      </c>
      <c r="R26" s="168"/>
      <c r="S26" s="168"/>
      <c r="T26" s="169"/>
      <c r="U26" s="163"/>
      <c r="V26" s="163">
        <f>SUM(V27:V44)</f>
        <v>15</v>
      </c>
      <c r="W26" s="163"/>
      <c r="X26" s="163"/>
      <c r="AG26" t="s">
        <v>117</v>
      </c>
    </row>
    <row r="27" spans="1:60" outlineLevel="1" x14ac:dyDescent="0.2">
      <c r="A27" s="170">
        <v>4</v>
      </c>
      <c r="B27" s="171" t="s">
        <v>145</v>
      </c>
      <c r="C27" s="188" t="s">
        <v>146</v>
      </c>
      <c r="D27" s="172" t="s">
        <v>147</v>
      </c>
      <c r="E27" s="173">
        <v>8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5" t="s">
        <v>148</v>
      </c>
      <c r="S27" s="175" t="s">
        <v>122</v>
      </c>
      <c r="T27" s="176" t="s">
        <v>122</v>
      </c>
      <c r="U27" s="157">
        <v>1</v>
      </c>
      <c r="V27" s="157">
        <f>ROUND(E27*U27,2)</f>
        <v>8</v>
      </c>
      <c r="W27" s="157"/>
      <c r="X27" s="157" t="s">
        <v>74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9" t="s">
        <v>150</v>
      </c>
      <c r="D28" s="159"/>
      <c r="E28" s="160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126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9" t="s">
        <v>151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126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9" t="s">
        <v>152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126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9" t="s">
        <v>153</v>
      </c>
      <c r="D31" s="159"/>
      <c r="E31" s="160">
        <v>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126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0">
        <v>5</v>
      </c>
      <c r="B32" s="171" t="s">
        <v>154</v>
      </c>
      <c r="C32" s="188" t="s">
        <v>155</v>
      </c>
      <c r="D32" s="172" t="s">
        <v>147</v>
      </c>
      <c r="E32" s="173">
        <v>6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 t="s">
        <v>148</v>
      </c>
      <c r="S32" s="175" t="s">
        <v>122</v>
      </c>
      <c r="T32" s="176" t="s">
        <v>122</v>
      </c>
      <c r="U32" s="157">
        <v>1</v>
      </c>
      <c r="V32" s="157">
        <f>ROUND(E32*U32,2)</f>
        <v>6</v>
      </c>
      <c r="W32" s="157"/>
      <c r="X32" s="157" t="s">
        <v>74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9" t="s">
        <v>150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126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9" t="s">
        <v>156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126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9" t="s">
        <v>157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126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9" t="s">
        <v>158</v>
      </c>
      <c r="D36" s="159"/>
      <c r="E36" s="160">
        <v>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126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0">
        <v>6</v>
      </c>
      <c r="B37" s="171" t="s">
        <v>159</v>
      </c>
      <c r="C37" s="188" t="s">
        <v>160</v>
      </c>
      <c r="D37" s="172" t="s">
        <v>161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148</v>
      </c>
      <c r="S37" s="175" t="s">
        <v>122</v>
      </c>
      <c r="T37" s="176" t="s">
        <v>122</v>
      </c>
      <c r="U37" s="157">
        <v>1</v>
      </c>
      <c r="V37" s="157">
        <f>ROUND(E37*U37,2)</f>
        <v>1</v>
      </c>
      <c r="W37" s="157"/>
      <c r="X37" s="157" t="s">
        <v>74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9" t="s">
        <v>162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126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9" t="s">
        <v>163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126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9" t="s">
        <v>164</v>
      </c>
      <c r="D40" s="159"/>
      <c r="E40" s="160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126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9" t="s">
        <v>165</v>
      </c>
      <c r="D41" s="159"/>
      <c r="E41" s="160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126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9" t="s">
        <v>59</v>
      </c>
      <c r="D42" s="159"/>
      <c r="E42" s="160">
        <v>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126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9" t="s">
        <v>166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126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9" t="s">
        <v>167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126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4" t="s">
        <v>116</v>
      </c>
      <c r="B45" s="165" t="s">
        <v>75</v>
      </c>
      <c r="C45" s="187" t="s">
        <v>76</v>
      </c>
      <c r="D45" s="166"/>
      <c r="E45" s="167"/>
      <c r="F45" s="168"/>
      <c r="G45" s="168">
        <f>SUMIF(AG46:AG55,"&lt;&gt;NOR",G46:G55)</f>
        <v>0</v>
      </c>
      <c r="H45" s="168"/>
      <c r="I45" s="168">
        <f>SUM(I46:I55)</f>
        <v>0</v>
      </c>
      <c r="J45" s="168"/>
      <c r="K45" s="168">
        <f>SUM(K46:K55)</f>
        <v>0</v>
      </c>
      <c r="L45" s="168"/>
      <c r="M45" s="168">
        <f>SUM(M46:M55)</f>
        <v>0</v>
      </c>
      <c r="N45" s="168"/>
      <c r="O45" s="168">
        <f>SUM(O46:O55)</f>
        <v>0.01</v>
      </c>
      <c r="P45" s="168"/>
      <c r="Q45" s="168">
        <f>SUM(Q46:Q55)</f>
        <v>0</v>
      </c>
      <c r="R45" s="168"/>
      <c r="S45" s="168"/>
      <c r="T45" s="169"/>
      <c r="U45" s="163"/>
      <c r="V45" s="163">
        <f>SUM(V46:V55)</f>
        <v>38.75</v>
      </c>
      <c r="W45" s="163"/>
      <c r="X45" s="163"/>
      <c r="AG45" t="s">
        <v>117</v>
      </c>
    </row>
    <row r="46" spans="1:60" ht="56.25" outlineLevel="1" x14ac:dyDescent="0.2">
      <c r="A46" s="170">
        <v>7</v>
      </c>
      <c r="B46" s="171" t="s">
        <v>168</v>
      </c>
      <c r="C46" s="188" t="s">
        <v>169</v>
      </c>
      <c r="D46" s="172" t="s">
        <v>120</v>
      </c>
      <c r="E46" s="173">
        <v>125.8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4.0000000000000003E-5</v>
      </c>
      <c r="O46" s="175">
        <f>ROUND(E46*N46,2)</f>
        <v>0.01</v>
      </c>
      <c r="P46" s="175">
        <v>0</v>
      </c>
      <c r="Q46" s="175">
        <f>ROUND(E46*P46,2)</f>
        <v>0</v>
      </c>
      <c r="R46" s="175" t="s">
        <v>121</v>
      </c>
      <c r="S46" s="175" t="s">
        <v>122</v>
      </c>
      <c r="T46" s="176" t="s">
        <v>122</v>
      </c>
      <c r="U46" s="157">
        <v>0.308</v>
      </c>
      <c r="V46" s="157">
        <f>ROUND(E46*U46,2)</f>
        <v>38.75</v>
      </c>
      <c r="W46" s="157"/>
      <c r="X46" s="157" t="s">
        <v>123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124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9" t="s">
        <v>170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126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9" t="s">
        <v>136</v>
      </c>
      <c r="D48" s="159"/>
      <c r="E48" s="160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126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9" t="s">
        <v>137</v>
      </c>
      <c r="D49" s="159"/>
      <c r="E49" s="160">
        <v>6.1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126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9" t="s">
        <v>138</v>
      </c>
      <c r="D50" s="159"/>
      <c r="E50" s="160">
        <v>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126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9" t="s">
        <v>139</v>
      </c>
      <c r="D51" s="159"/>
      <c r="E51" s="160">
        <v>72.7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126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9" t="s">
        <v>140</v>
      </c>
      <c r="D52" s="159"/>
      <c r="E52" s="160">
        <v>13.8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126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9" t="s">
        <v>141</v>
      </c>
      <c r="D53" s="159"/>
      <c r="E53" s="160">
        <v>8.1999999999999993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126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0" t="s">
        <v>142</v>
      </c>
      <c r="D54" s="161"/>
      <c r="E54" s="162">
        <v>105.8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126</v>
      </c>
      <c r="AH54" s="147">
        <v>1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9" t="s">
        <v>171</v>
      </c>
      <c r="D55" s="159"/>
      <c r="E55" s="160">
        <v>20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126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4" t="s">
        <v>116</v>
      </c>
      <c r="B56" s="165" t="s">
        <v>77</v>
      </c>
      <c r="C56" s="187" t="s">
        <v>78</v>
      </c>
      <c r="D56" s="166"/>
      <c r="E56" s="167"/>
      <c r="F56" s="168"/>
      <c r="G56" s="168">
        <f>SUMIF(AG57:AG91,"&lt;&gt;NOR",G57:G91)</f>
        <v>0</v>
      </c>
      <c r="H56" s="168"/>
      <c r="I56" s="168">
        <f>SUM(I57:I91)</f>
        <v>0</v>
      </c>
      <c r="J56" s="168"/>
      <c r="K56" s="168">
        <f>SUM(K57:K91)</f>
        <v>0</v>
      </c>
      <c r="L56" s="168"/>
      <c r="M56" s="168">
        <f>SUM(M57:M91)</f>
        <v>0</v>
      </c>
      <c r="N56" s="168"/>
      <c r="O56" s="168">
        <f>SUM(O57:O91)</f>
        <v>0</v>
      </c>
      <c r="P56" s="168"/>
      <c r="Q56" s="168">
        <f>SUM(Q57:Q91)</f>
        <v>4.84</v>
      </c>
      <c r="R56" s="168"/>
      <c r="S56" s="168"/>
      <c r="T56" s="169"/>
      <c r="U56" s="163"/>
      <c r="V56" s="163">
        <f>SUM(V57:V91)</f>
        <v>31.38</v>
      </c>
      <c r="W56" s="163"/>
      <c r="X56" s="163"/>
      <c r="AG56" t="s">
        <v>117</v>
      </c>
    </row>
    <row r="57" spans="1:60" ht="22.5" outlineLevel="1" x14ac:dyDescent="0.2">
      <c r="A57" s="170">
        <v>8</v>
      </c>
      <c r="B57" s="171" t="s">
        <v>172</v>
      </c>
      <c r="C57" s="188" t="s">
        <v>173</v>
      </c>
      <c r="D57" s="172" t="s">
        <v>174</v>
      </c>
      <c r="E57" s="173">
        <v>1.1517500000000001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5">
        <v>0</v>
      </c>
      <c r="O57" s="175">
        <f>ROUND(E57*N57,2)</f>
        <v>0</v>
      </c>
      <c r="P57" s="175">
        <v>2.2000000000000002</v>
      </c>
      <c r="Q57" s="175">
        <f>ROUND(E57*P57,2)</f>
        <v>2.5299999999999998</v>
      </c>
      <c r="R57" s="175" t="s">
        <v>175</v>
      </c>
      <c r="S57" s="175" t="s">
        <v>122</v>
      </c>
      <c r="T57" s="176" t="s">
        <v>122</v>
      </c>
      <c r="U57" s="157">
        <v>14.31</v>
      </c>
      <c r="V57" s="157">
        <f>ROUND(E57*U57,2)</f>
        <v>16.48</v>
      </c>
      <c r="W57" s="157"/>
      <c r="X57" s="157" t="s">
        <v>123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124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9" t="s">
        <v>135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126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9" t="s">
        <v>136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126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9" t="s">
        <v>176</v>
      </c>
      <c r="D60" s="159"/>
      <c r="E60" s="160">
        <v>6.0999999999999999E-2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126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9" t="s">
        <v>177</v>
      </c>
      <c r="D61" s="159"/>
      <c r="E61" s="160">
        <v>0.05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126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9" t="s">
        <v>178</v>
      </c>
      <c r="D62" s="159"/>
      <c r="E62" s="160">
        <v>0.72699999999999998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126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9" t="s">
        <v>179</v>
      </c>
      <c r="D63" s="159"/>
      <c r="E63" s="160">
        <v>0.13800000000000001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126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9" t="s">
        <v>180</v>
      </c>
      <c r="D64" s="159"/>
      <c r="E64" s="160">
        <v>8.2000000000000003E-2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126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0" t="s">
        <v>142</v>
      </c>
      <c r="D65" s="161"/>
      <c r="E65" s="162">
        <v>1.0580000000000001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126</v>
      </c>
      <c r="AH65" s="147">
        <v>1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9" t="s">
        <v>143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126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9" t="s">
        <v>181</v>
      </c>
      <c r="D67" s="159"/>
      <c r="E67" s="160">
        <v>9.375E-2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126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0">
        <v>9</v>
      </c>
      <c r="B68" s="171" t="s">
        <v>182</v>
      </c>
      <c r="C68" s="188" t="s">
        <v>183</v>
      </c>
      <c r="D68" s="172" t="s">
        <v>120</v>
      </c>
      <c r="E68" s="173">
        <v>115.175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0.02</v>
      </c>
      <c r="Q68" s="175">
        <f>ROUND(E68*P68,2)</f>
        <v>2.2999999999999998</v>
      </c>
      <c r="R68" s="175" t="s">
        <v>175</v>
      </c>
      <c r="S68" s="175" t="s">
        <v>122</v>
      </c>
      <c r="T68" s="176" t="s">
        <v>122</v>
      </c>
      <c r="U68" s="157">
        <v>7.8E-2</v>
      </c>
      <c r="V68" s="157">
        <f>ROUND(E68*U68,2)</f>
        <v>8.98</v>
      </c>
      <c r="W68" s="157"/>
      <c r="X68" s="157" t="s">
        <v>123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124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2" t="s">
        <v>184</v>
      </c>
      <c r="D69" s="253"/>
      <c r="E69" s="253"/>
      <c r="F69" s="253"/>
      <c r="G69" s="253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131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9" t="s">
        <v>136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126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9" t="s">
        <v>137</v>
      </c>
      <c r="D71" s="159"/>
      <c r="E71" s="160">
        <v>6.1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126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9" t="s">
        <v>138</v>
      </c>
      <c r="D72" s="159"/>
      <c r="E72" s="160">
        <v>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126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9" t="s">
        <v>139</v>
      </c>
      <c r="D73" s="159"/>
      <c r="E73" s="160">
        <v>72.7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126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9" t="s">
        <v>140</v>
      </c>
      <c r="D74" s="159"/>
      <c r="E74" s="160">
        <v>13.8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126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9" t="s">
        <v>141</v>
      </c>
      <c r="D75" s="159"/>
      <c r="E75" s="160">
        <v>8.1999999999999993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126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0" t="s">
        <v>142</v>
      </c>
      <c r="D76" s="161"/>
      <c r="E76" s="162">
        <v>105.8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126</v>
      </c>
      <c r="AH76" s="147">
        <v>1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9" t="s">
        <v>143</v>
      </c>
      <c r="D77" s="159"/>
      <c r="E77" s="160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126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9" t="s">
        <v>144</v>
      </c>
      <c r="D78" s="159"/>
      <c r="E78" s="160">
        <v>9.375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126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0">
        <v>10</v>
      </c>
      <c r="B79" s="171" t="s">
        <v>185</v>
      </c>
      <c r="C79" s="188" t="s">
        <v>186</v>
      </c>
      <c r="D79" s="172" t="s">
        <v>120</v>
      </c>
      <c r="E79" s="173">
        <v>115.175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5" t="s">
        <v>187</v>
      </c>
      <c r="S79" s="175" t="s">
        <v>122</v>
      </c>
      <c r="T79" s="176" t="s">
        <v>122</v>
      </c>
      <c r="U79" s="157">
        <v>1.6E-2</v>
      </c>
      <c r="V79" s="157">
        <f>ROUND(E79*U79,2)</f>
        <v>1.84</v>
      </c>
      <c r="W79" s="157"/>
      <c r="X79" s="157" t="s">
        <v>123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124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2" t="s">
        <v>188</v>
      </c>
      <c r="D80" s="253"/>
      <c r="E80" s="253"/>
      <c r="F80" s="253"/>
      <c r="G80" s="253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131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9" t="s">
        <v>189</v>
      </c>
      <c r="D81" s="159"/>
      <c r="E81" s="160">
        <v>115.175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126</v>
      </c>
      <c r="AH81" s="147">
        <v>5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0">
        <v>11</v>
      </c>
      <c r="B82" s="171" t="s">
        <v>190</v>
      </c>
      <c r="C82" s="188" t="s">
        <v>191</v>
      </c>
      <c r="D82" s="172" t="s">
        <v>129</v>
      </c>
      <c r="E82" s="173">
        <v>13.7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8.0000000000000007E-5</v>
      </c>
      <c r="Q82" s="175">
        <f>ROUND(E82*P82,2)</f>
        <v>0</v>
      </c>
      <c r="R82" s="175" t="s">
        <v>187</v>
      </c>
      <c r="S82" s="175" t="s">
        <v>122</v>
      </c>
      <c r="T82" s="176" t="s">
        <v>122</v>
      </c>
      <c r="U82" s="157">
        <v>3.5000000000000003E-2</v>
      </c>
      <c r="V82" s="157">
        <f>ROUND(E82*U82,2)</f>
        <v>0.48</v>
      </c>
      <c r="W82" s="157"/>
      <c r="X82" s="157" t="s">
        <v>123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124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9" t="s">
        <v>192</v>
      </c>
      <c r="D83" s="159"/>
      <c r="E83" s="160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126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9" t="s">
        <v>193</v>
      </c>
      <c r="D84" s="159"/>
      <c r="E84" s="160">
        <v>13.7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126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0">
        <v>12</v>
      </c>
      <c r="B85" s="171" t="s">
        <v>190</v>
      </c>
      <c r="C85" s="188" t="s">
        <v>191</v>
      </c>
      <c r="D85" s="172" t="s">
        <v>129</v>
      </c>
      <c r="E85" s="173">
        <v>2.15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5">
        <v>0</v>
      </c>
      <c r="O85" s="175">
        <f>ROUND(E85*N85,2)</f>
        <v>0</v>
      </c>
      <c r="P85" s="175">
        <v>8.0000000000000007E-5</v>
      </c>
      <c r="Q85" s="175">
        <f>ROUND(E85*P85,2)</f>
        <v>0</v>
      </c>
      <c r="R85" s="175" t="s">
        <v>187</v>
      </c>
      <c r="S85" s="175" t="s">
        <v>122</v>
      </c>
      <c r="T85" s="176" t="s">
        <v>122</v>
      </c>
      <c r="U85" s="157">
        <v>3.5000000000000003E-2</v>
      </c>
      <c r="V85" s="157">
        <f>ROUND(E85*U85,2)</f>
        <v>0.08</v>
      </c>
      <c r="W85" s="157"/>
      <c r="X85" s="157" t="s">
        <v>123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124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9" t="s">
        <v>192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126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9" t="s">
        <v>194</v>
      </c>
      <c r="D87" s="159"/>
      <c r="E87" s="160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126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9" t="s">
        <v>195</v>
      </c>
      <c r="D88" s="159"/>
      <c r="E88" s="160">
        <v>2.15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126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0">
        <v>13</v>
      </c>
      <c r="B89" s="171" t="s">
        <v>196</v>
      </c>
      <c r="C89" s="188" t="s">
        <v>197</v>
      </c>
      <c r="D89" s="172" t="s">
        <v>120</v>
      </c>
      <c r="E89" s="173">
        <v>13.8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1E-3</v>
      </c>
      <c r="Q89" s="175">
        <f>ROUND(E89*P89,2)</f>
        <v>0.01</v>
      </c>
      <c r="R89" s="175" t="s">
        <v>187</v>
      </c>
      <c r="S89" s="175" t="s">
        <v>122</v>
      </c>
      <c r="T89" s="176" t="s">
        <v>122</v>
      </c>
      <c r="U89" s="157">
        <v>0.255</v>
      </c>
      <c r="V89" s="157">
        <f>ROUND(E89*U89,2)</f>
        <v>3.52</v>
      </c>
      <c r="W89" s="157"/>
      <c r="X89" s="157" t="s">
        <v>123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124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9" t="s">
        <v>198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126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9" t="s">
        <v>199</v>
      </c>
      <c r="D91" s="159"/>
      <c r="E91" s="160">
        <v>13.8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126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4" t="s">
        <v>116</v>
      </c>
      <c r="B92" s="165" t="s">
        <v>79</v>
      </c>
      <c r="C92" s="187" t="s">
        <v>80</v>
      </c>
      <c r="D92" s="166"/>
      <c r="E92" s="167"/>
      <c r="F92" s="168"/>
      <c r="G92" s="168">
        <f>SUMIF(AG93:AG94,"&lt;&gt;NOR",G93:G94)</f>
        <v>0</v>
      </c>
      <c r="H92" s="168"/>
      <c r="I92" s="168">
        <f>SUM(I93:I94)</f>
        <v>0</v>
      </c>
      <c r="J92" s="168"/>
      <c r="K92" s="168">
        <f>SUM(K93:K94)</f>
        <v>0</v>
      </c>
      <c r="L92" s="168"/>
      <c r="M92" s="168">
        <f>SUM(M93:M94)</f>
        <v>0</v>
      </c>
      <c r="N92" s="168"/>
      <c r="O92" s="168">
        <f>SUM(O93:O94)</f>
        <v>0</v>
      </c>
      <c r="P92" s="168"/>
      <c r="Q92" s="168">
        <f>SUM(Q93:Q94)</f>
        <v>0</v>
      </c>
      <c r="R92" s="168"/>
      <c r="S92" s="168"/>
      <c r="T92" s="169"/>
      <c r="U92" s="163"/>
      <c r="V92" s="163">
        <f>SUM(V93:V94)</f>
        <v>0.01</v>
      </c>
      <c r="W92" s="163"/>
      <c r="X92" s="163"/>
      <c r="AG92" t="s">
        <v>117</v>
      </c>
    </row>
    <row r="93" spans="1:60" ht="33.75" outlineLevel="1" x14ac:dyDescent="0.2">
      <c r="A93" s="170">
        <v>14</v>
      </c>
      <c r="B93" s="171" t="s">
        <v>200</v>
      </c>
      <c r="C93" s="188" t="s">
        <v>201</v>
      </c>
      <c r="D93" s="172" t="s">
        <v>202</v>
      </c>
      <c r="E93" s="173">
        <v>5.0299999999999997E-3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 t="s">
        <v>203</v>
      </c>
      <c r="S93" s="175" t="s">
        <v>122</v>
      </c>
      <c r="T93" s="176" t="s">
        <v>122</v>
      </c>
      <c r="U93" s="157">
        <v>1.8919999999999999</v>
      </c>
      <c r="V93" s="157">
        <f>ROUND(E93*U93,2)</f>
        <v>0.01</v>
      </c>
      <c r="W93" s="157"/>
      <c r="X93" s="157" t="s">
        <v>204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205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2" t="s">
        <v>206</v>
      </c>
      <c r="D94" s="253"/>
      <c r="E94" s="253"/>
      <c r="F94" s="253"/>
      <c r="G94" s="253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131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164" t="s">
        <v>116</v>
      </c>
      <c r="B95" s="165" t="s">
        <v>81</v>
      </c>
      <c r="C95" s="187" t="s">
        <v>82</v>
      </c>
      <c r="D95" s="166"/>
      <c r="E95" s="167"/>
      <c r="F95" s="168"/>
      <c r="G95" s="168">
        <f>SUMIF(AG96:AG100,"&lt;&gt;NOR",G96:G100)</f>
        <v>0</v>
      </c>
      <c r="H95" s="168"/>
      <c r="I95" s="168">
        <f>SUM(I96:I100)</f>
        <v>0</v>
      </c>
      <c r="J95" s="168"/>
      <c r="K95" s="168">
        <f>SUM(K96:K100)</f>
        <v>0</v>
      </c>
      <c r="L95" s="168"/>
      <c r="M95" s="168">
        <f>SUM(M96:M100)</f>
        <v>0</v>
      </c>
      <c r="N95" s="168"/>
      <c r="O95" s="168">
        <f>SUM(O96:O100)</f>
        <v>0</v>
      </c>
      <c r="P95" s="168"/>
      <c r="Q95" s="168">
        <f>SUM(Q96:Q100)</f>
        <v>0</v>
      </c>
      <c r="R95" s="168"/>
      <c r="S95" s="168"/>
      <c r="T95" s="169"/>
      <c r="U95" s="163"/>
      <c r="V95" s="163">
        <f>SUM(V96:V100)</f>
        <v>3.81</v>
      </c>
      <c r="W95" s="163"/>
      <c r="X95" s="163"/>
      <c r="AG95" t="s">
        <v>117</v>
      </c>
    </row>
    <row r="96" spans="1:60" ht="22.5" outlineLevel="1" x14ac:dyDescent="0.2">
      <c r="A96" s="170">
        <v>15</v>
      </c>
      <c r="B96" s="171" t="s">
        <v>207</v>
      </c>
      <c r="C96" s="188" t="s">
        <v>208</v>
      </c>
      <c r="D96" s="172" t="s">
        <v>129</v>
      </c>
      <c r="E96" s="173">
        <v>76.2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5" t="s">
        <v>209</v>
      </c>
      <c r="S96" s="175" t="s">
        <v>122</v>
      </c>
      <c r="T96" s="176" t="s">
        <v>122</v>
      </c>
      <c r="U96" s="157">
        <v>0.05</v>
      </c>
      <c r="V96" s="157">
        <f>ROUND(E96*U96,2)</f>
        <v>3.81</v>
      </c>
      <c r="W96" s="157"/>
      <c r="X96" s="157" t="s">
        <v>123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124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9" t="s">
        <v>210</v>
      </c>
      <c r="D97" s="159"/>
      <c r="E97" s="160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126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9" t="s">
        <v>211</v>
      </c>
      <c r="D98" s="159"/>
      <c r="E98" s="160">
        <v>76.2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126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>
        <v>16</v>
      </c>
      <c r="B99" s="155" t="s">
        <v>212</v>
      </c>
      <c r="C99" s="191" t="s">
        <v>213</v>
      </c>
      <c r="D99" s="156" t="s">
        <v>0</v>
      </c>
      <c r="E99" s="178"/>
      <c r="F99" s="158"/>
      <c r="G99" s="157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7" t="s">
        <v>209</v>
      </c>
      <c r="S99" s="157" t="s">
        <v>122</v>
      </c>
      <c r="T99" s="157" t="s">
        <v>122</v>
      </c>
      <c r="U99" s="157">
        <v>0</v>
      </c>
      <c r="V99" s="157">
        <f>ROUND(E99*U99,2)</f>
        <v>0</v>
      </c>
      <c r="W99" s="157"/>
      <c r="X99" s="157" t="s">
        <v>204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205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4" t="s">
        <v>214</v>
      </c>
      <c r="D100" s="255"/>
      <c r="E100" s="255"/>
      <c r="F100" s="255"/>
      <c r="G100" s="255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131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4" t="s">
        <v>116</v>
      </c>
      <c r="B101" s="165" t="s">
        <v>83</v>
      </c>
      <c r="C101" s="187" t="s">
        <v>84</v>
      </c>
      <c r="D101" s="166"/>
      <c r="E101" s="167"/>
      <c r="F101" s="168"/>
      <c r="G101" s="168">
        <f>SUMIF(AG102:AG171,"&lt;&gt;NOR",G102:G171)</f>
        <v>0</v>
      </c>
      <c r="H101" s="168"/>
      <c r="I101" s="168">
        <f>SUM(I102:I171)</f>
        <v>0</v>
      </c>
      <c r="J101" s="168"/>
      <c r="K101" s="168">
        <f>SUM(K102:K171)</f>
        <v>0</v>
      </c>
      <c r="L101" s="168"/>
      <c r="M101" s="168">
        <f>SUM(M102:M171)</f>
        <v>0</v>
      </c>
      <c r="N101" s="168"/>
      <c r="O101" s="168">
        <f>SUM(O102:O171)</f>
        <v>5.0199999999999996</v>
      </c>
      <c r="P101" s="168"/>
      <c r="Q101" s="168">
        <f>SUM(Q102:Q171)</f>
        <v>0</v>
      </c>
      <c r="R101" s="168"/>
      <c r="S101" s="168"/>
      <c r="T101" s="169"/>
      <c r="U101" s="163"/>
      <c r="V101" s="163">
        <f>SUM(V102:V171)</f>
        <v>184.01000000000002</v>
      </c>
      <c r="W101" s="163"/>
      <c r="X101" s="163"/>
      <c r="AG101" t="s">
        <v>117</v>
      </c>
    </row>
    <row r="102" spans="1:60" ht="22.5" outlineLevel="1" x14ac:dyDescent="0.2">
      <c r="A102" s="170">
        <v>17</v>
      </c>
      <c r="B102" s="171" t="s">
        <v>215</v>
      </c>
      <c r="C102" s="188" t="s">
        <v>216</v>
      </c>
      <c r="D102" s="172" t="s">
        <v>120</v>
      </c>
      <c r="E102" s="173">
        <v>105.8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5" t="s">
        <v>217</v>
      </c>
      <c r="S102" s="175" t="s">
        <v>122</v>
      </c>
      <c r="T102" s="176" t="s">
        <v>122</v>
      </c>
      <c r="U102" s="157">
        <v>0.34</v>
      </c>
      <c r="V102" s="157">
        <f>ROUND(E102*U102,2)</f>
        <v>35.97</v>
      </c>
      <c r="W102" s="157"/>
      <c r="X102" s="157" t="s">
        <v>123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124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9" t="s">
        <v>170</v>
      </c>
      <c r="D103" s="159"/>
      <c r="E103" s="160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126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9" t="s">
        <v>136</v>
      </c>
      <c r="D104" s="159"/>
      <c r="E104" s="160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126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9" t="s">
        <v>137</v>
      </c>
      <c r="D105" s="159"/>
      <c r="E105" s="160">
        <v>6.1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9" t="s">
        <v>138</v>
      </c>
      <c r="D106" s="159"/>
      <c r="E106" s="160">
        <v>5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126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9" t="s">
        <v>139</v>
      </c>
      <c r="D107" s="159"/>
      <c r="E107" s="160">
        <v>72.7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126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9" t="s">
        <v>140</v>
      </c>
      <c r="D108" s="159"/>
      <c r="E108" s="160">
        <v>13.8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126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9" t="s">
        <v>141</v>
      </c>
      <c r="D109" s="159"/>
      <c r="E109" s="160">
        <v>8.1999999999999993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126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0" t="s">
        <v>142</v>
      </c>
      <c r="D110" s="161"/>
      <c r="E110" s="162">
        <v>105.8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126</v>
      </c>
      <c r="AH110" s="147">
        <v>1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0">
        <v>18</v>
      </c>
      <c r="B111" s="171" t="s">
        <v>218</v>
      </c>
      <c r="C111" s="188" t="s">
        <v>219</v>
      </c>
      <c r="D111" s="172" t="s">
        <v>129</v>
      </c>
      <c r="E111" s="173">
        <v>28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217</v>
      </c>
      <c r="S111" s="175" t="s">
        <v>122</v>
      </c>
      <c r="T111" s="176" t="s">
        <v>122</v>
      </c>
      <c r="U111" s="157">
        <v>0.128</v>
      </c>
      <c r="V111" s="157">
        <f>ROUND(E111*U111,2)</f>
        <v>3.58</v>
      </c>
      <c r="W111" s="157"/>
      <c r="X111" s="157" t="s">
        <v>123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124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9" t="s">
        <v>220</v>
      </c>
      <c r="D112" s="159"/>
      <c r="E112" s="160">
        <v>28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126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0">
        <v>19</v>
      </c>
      <c r="B113" s="171" t="s">
        <v>221</v>
      </c>
      <c r="C113" s="188" t="s">
        <v>222</v>
      </c>
      <c r="D113" s="172" t="s">
        <v>129</v>
      </c>
      <c r="E113" s="173">
        <v>76.2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9.1000000000000004E-3</v>
      </c>
      <c r="O113" s="175">
        <f>ROUND(E113*N113,2)</f>
        <v>0.69</v>
      </c>
      <c r="P113" s="175">
        <v>0</v>
      </c>
      <c r="Q113" s="175">
        <f>ROUND(E113*P113,2)</f>
        <v>0</v>
      </c>
      <c r="R113" s="175" t="s">
        <v>217</v>
      </c>
      <c r="S113" s="175" t="s">
        <v>122</v>
      </c>
      <c r="T113" s="176" t="s">
        <v>122</v>
      </c>
      <c r="U113" s="157">
        <v>0.249</v>
      </c>
      <c r="V113" s="157">
        <f>ROUND(E113*U113,2)</f>
        <v>18.97</v>
      </c>
      <c r="W113" s="157"/>
      <c r="X113" s="157" t="s">
        <v>123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124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9" t="s">
        <v>210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9" t="s">
        <v>211</v>
      </c>
      <c r="D115" s="159"/>
      <c r="E115" s="160">
        <v>76.2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126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0">
        <v>20</v>
      </c>
      <c r="B116" s="171" t="s">
        <v>223</v>
      </c>
      <c r="C116" s="188" t="s">
        <v>224</v>
      </c>
      <c r="D116" s="172" t="s">
        <v>129</v>
      </c>
      <c r="E116" s="173">
        <v>76.2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5" t="s">
        <v>217</v>
      </c>
      <c r="S116" s="175" t="s">
        <v>122</v>
      </c>
      <c r="T116" s="176" t="s">
        <v>122</v>
      </c>
      <c r="U116" s="157">
        <v>0.154</v>
      </c>
      <c r="V116" s="157">
        <f>ROUND(E116*U116,2)</f>
        <v>11.73</v>
      </c>
      <c r="W116" s="157"/>
      <c r="X116" s="157" t="s">
        <v>123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124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9" t="s">
        <v>210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9" t="s">
        <v>211</v>
      </c>
      <c r="D118" s="159"/>
      <c r="E118" s="160">
        <v>76.2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126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0">
        <v>21</v>
      </c>
      <c r="B119" s="171" t="s">
        <v>225</v>
      </c>
      <c r="C119" s="188" t="s">
        <v>226</v>
      </c>
      <c r="D119" s="172" t="s">
        <v>120</v>
      </c>
      <c r="E119" s="173">
        <v>105.8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5">
        <v>3.9899999999999996E-3</v>
      </c>
      <c r="O119" s="175">
        <f>ROUND(E119*N119,2)</f>
        <v>0.42</v>
      </c>
      <c r="P119" s="175">
        <v>0</v>
      </c>
      <c r="Q119" s="175">
        <f>ROUND(E119*P119,2)</f>
        <v>0</v>
      </c>
      <c r="R119" s="175" t="s">
        <v>217</v>
      </c>
      <c r="S119" s="175" t="s">
        <v>122</v>
      </c>
      <c r="T119" s="176" t="s">
        <v>122</v>
      </c>
      <c r="U119" s="157">
        <v>0.97799999999999998</v>
      </c>
      <c r="V119" s="157">
        <f>ROUND(E119*U119,2)</f>
        <v>103.47</v>
      </c>
      <c r="W119" s="157"/>
      <c r="X119" s="157" t="s">
        <v>123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124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9" t="s">
        <v>210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9" t="s">
        <v>227</v>
      </c>
      <c r="D121" s="159"/>
      <c r="E121" s="160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126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9" t="s">
        <v>136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126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9" t="s">
        <v>137</v>
      </c>
      <c r="D123" s="159"/>
      <c r="E123" s="160">
        <v>6.1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126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9" t="s">
        <v>138</v>
      </c>
      <c r="D124" s="159"/>
      <c r="E124" s="160">
        <v>5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9" t="s">
        <v>139</v>
      </c>
      <c r="D125" s="159"/>
      <c r="E125" s="160">
        <v>72.7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126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9" t="s">
        <v>140</v>
      </c>
      <c r="D126" s="159"/>
      <c r="E126" s="160">
        <v>13.8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126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9" t="s">
        <v>141</v>
      </c>
      <c r="D127" s="159"/>
      <c r="E127" s="160">
        <v>8.1999999999999993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126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0" t="s">
        <v>142</v>
      </c>
      <c r="D128" s="161"/>
      <c r="E128" s="162">
        <v>105.8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126</v>
      </c>
      <c r="AH128" s="147">
        <v>1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45" outlineLevel="1" x14ac:dyDescent="0.2">
      <c r="A129" s="170">
        <v>22</v>
      </c>
      <c r="B129" s="171" t="s">
        <v>228</v>
      </c>
      <c r="C129" s="188" t="s">
        <v>229</v>
      </c>
      <c r="D129" s="172" t="s">
        <v>129</v>
      </c>
      <c r="E129" s="173">
        <v>28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2.3000000000000001E-4</v>
      </c>
      <c r="O129" s="175">
        <f>ROUND(E129*N129,2)</f>
        <v>0.01</v>
      </c>
      <c r="P129" s="175">
        <v>0</v>
      </c>
      <c r="Q129" s="175">
        <f>ROUND(E129*P129,2)</f>
        <v>0</v>
      </c>
      <c r="R129" s="175" t="s">
        <v>217</v>
      </c>
      <c r="S129" s="175" t="s">
        <v>122</v>
      </c>
      <c r="T129" s="176" t="s">
        <v>122</v>
      </c>
      <c r="U129" s="157">
        <v>0.20805000000000001</v>
      </c>
      <c r="V129" s="157">
        <f>ROUND(E129*U129,2)</f>
        <v>5.83</v>
      </c>
      <c r="W129" s="157"/>
      <c r="X129" s="157" t="s">
        <v>123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124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9" t="s">
        <v>230</v>
      </c>
      <c r="D130" s="159"/>
      <c r="E130" s="160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126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9" t="s">
        <v>231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126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9" t="s">
        <v>220</v>
      </c>
      <c r="D132" s="159"/>
      <c r="E132" s="160">
        <v>28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126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70">
        <v>23</v>
      </c>
      <c r="B133" s="171" t="s">
        <v>232</v>
      </c>
      <c r="C133" s="188" t="s">
        <v>233</v>
      </c>
      <c r="D133" s="172" t="s">
        <v>129</v>
      </c>
      <c r="E133" s="173">
        <v>29.7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4.8000000000000001E-4</v>
      </c>
      <c r="O133" s="175">
        <f>ROUND(E133*N133,2)</f>
        <v>0.01</v>
      </c>
      <c r="P133" s="175">
        <v>0</v>
      </c>
      <c r="Q133" s="175">
        <f>ROUND(E133*P133,2)</f>
        <v>0</v>
      </c>
      <c r="R133" s="175" t="s">
        <v>217</v>
      </c>
      <c r="S133" s="175" t="s">
        <v>122</v>
      </c>
      <c r="T133" s="176" t="s">
        <v>122</v>
      </c>
      <c r="U133" s="157">
        <v>0.15</v>
      </c>
      <c r="V133" s="157">
        <f>ROUND(E133*U133,2)</f>
        <v>4.46</v>
      </c>
      <c r="W133" s="157"/>
      <c r="X133" s="157" t="s">
        <v>123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124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9" t="s">
        <v>210</v>
      </c>
      <c r="D134" s="159"/>
      <c r="E134" s="160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126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9" t="s">
        <v>234</v>
      </c>
      <c r="D135" s="159"/>
      <c r="E135" s="160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126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9" t="s">
        <v>235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126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9" t="s">
        <v>236</v>
      </c>
      <c r="D137" s="159"/>
      <c r="E137" s="160">
        <v>27.5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126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9" t="s">
        <v>237</v>
      </c>
      <c r="D138" s="159"/>
      <c r="E138" s="160">
        <v>2.2000000000000002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126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33.75" outlineLevel="1" x14ac:dyDescent="0.2">
      <c r="A139" s="179">
        <v>24</v>
      </c>
      <c r="B139" s="180" t="s">
        <v>238</v>
      </c>
      <c r="C139" s="192" t="s">
        <v>239</v>
      </c>
      <c r="D139" s="181" t="s">
        <v>240</v>
      </c>
      <c r="E139" s="182">
        <v>6</v>
      </c>
      <c r="F139" s="183"/>
      <c r="G139" s="184">
        <f>ROUND(E139*F139,2)</f>
        <v>0</v>
      </c>
      <c r="H139" s="183"/>
      <c r="I139" s="184">
        <f>ROUND(E139*H139,2)</f>
        <v>0</v>
      </c>
      <c r="J139" s="183"/>
      <c r="K139" s="184">
        <f>ROUND(E139*J139,2)</f>
        <v>0</v>
      </c>
      <c r="L139" s="184">
        <v>21</v>
      </c>
      <c r="M139" s="184">
        <f>G139*(1+L139/100)</f>
        <v>0</v>
      </c>
      <c r="N139" s="184">
        <v>3.3E-4</v>
      </c>
      <c r="O139" s="184">
        <f>ROUND(E139*N139,2)</f>
        <v>0</v>
      </c>
      <c r="P139" s="184">
        <v>0</v>
      </c>
      <c r="Q139" s="184">
        <f>ROUND(E139*P139,2)</f>
        <v>0</v>
      </c>
      <c r="R139" s="184" t="s">
        <v>241</v>
      </c>
      <c r="S139" s="184" t="s">
        <v>122</v>
      </c>
      <c r="T139" s="185" t="s">
        <v>122</v>
      </c>
      <c r="U139" s="157">
        <v>0</v>
      </c>
      <c r="V139" s="157">
        <f>ROUND(E139*U139,2)</f>
        <v>0</v>
      </c>
      <c r="W139" s="157"/>
      <c r="X139" s="157" t="s">
        <v>242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243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0">
        <v>25</v>
      </c>
      <c r="B140" s="171" t="s">
        <v>244</v>
      </c>
      <c r="C140" s="188" t="s">
        <v>245</v>
      </c>
      <c r="D140" s="172" t="s">
        <v>246</v>
      </c>
      <c r="E140" s="173">
        <v>1594.24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1E-3</v>
      </c>
      <c r="O140" s="175">
        <f>ROUND(E140*N140,2)</f>
        <v>1.59</v>
      </c>
      <c r="P140" s="175">
        <v>0</v>
      </c>
      <c r="Q140" s="175">
        <f>ROUND(E140*P140,2)</f>
        <v>0</v>
      </c>
      <c r="R140" s="175" t="s">
        <v>241</v>
      </c>
      <c r="S140" s="175" t="s">
        <v>122</v>
      </c>
      <c r="T140" s="176" t="s">
        <v>122</v>
      </c>
      <c r="U140" s="157">
        <v>0</v>
      </c>
      <c r="V140" s="157">
        <f>ROUND(E140*U140,2)</f>
        <v>0</v>
      </c>
      <c r="W140" s="157"/>
      <c r="X140" s="157" t="s">
        <v>242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243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9" t="s">
        <v>210</v>
      </c>
      <c r="D141" s="159"/>
      <c r="E141" s="160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126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9" t="s">
        <v>247</v>
      </c>
      <c r="D142" s="159"/>
      <c r="E142" s="160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126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9" t="s">
        <v>248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126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9" t="s">
        <v>136</v>
      </c>
      <c r="D144" s="159"/>
      <c r="E144" s="160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126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9" t="s">
        <v>249</v>
      </c>
      <c r="D145" s="159"/>
      <c r="E145" s="160">
        <v>78.08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126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9" t="s">
        <v>250</v>
      </c>
      <c r="D146" s="159"/>
      <c r="E146" s="160">
        <v>64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126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9" t="s">
        <v>251</v>
      </c>
      <c r="D147" s="159"/>
      <c r="E147" s="160">
        <v>930.56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126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9" t="s">
        <v>252</v>
      </c>
      <c r="D148" s="159"/>
      <c r="E148" s="160">
        <v>176.64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126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9" t="s">
        <v>253</v>
      </c>
      <c r="D149" s="159"/>
      <c r="E149" s="160">
        <v>104.96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126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90" t="s">
        <v>142</v>
      </c>
      <c r="D150" s="161"/>
      <c r="E150" s="162">
        <v>1354.24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126</v>
      </c>
      <c r="AH150" s="147">
        <v>1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0" t="s">
        <v>142</v>
      </c>
      <c r="D151" s="161"/>
      <c r="E151" s="162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126</v>
      </c>
      <c r="AH151" s="147">
        <v>1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9" t="s">
        <v>254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126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9" t="s">
        <v>255</v>
      </c>
      <c r="D153" s="159"/>
      <c r="E153" s="160">
        <v>240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126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0">
        <v>26</v>
      </c>
      <c r="B154" s="171" t="s">
        <v>256</v>
      </c>
      <c r="C154" s="188" t="s">
        <v>257</v>
      </c>
      <c r="D154" s="172" t="s">
        <v>120</v>
      </c>
      <c r="E154" s="173">
        <v>119.9175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1.9199999999999998E-2</v>
      </c>
      <c r="O154" s="175">
        <f>ROUND(E154*N154,2)</f>
        <v>2.2999999999999998</v>
      </c>
      <c r="P154" s="175">
        <v>0</v>
      </c>
      <c r="Q154" s="175">
        <f>ROUND(E154*P154,2)</f>
        <v>0</v>
      </c>
      <c r="R154" s="175"/>
      <c r="S154" s="175" t="s">
        <v>258</v>
      </c>
      <c r="T154" s="176" t="s">
        <v>259</v>
      </c>
      <c r="U154" s="157">
        <v>0</v>
      </c>
      <c r="V154" s="157">
        <f>ROUND(E154*U154,2)</f>
        <v>0</v>
      </c>
      <c r="W154" s="157"/>
      <c r="X154" s="157" t="s">
        <v>242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243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9" t="s">
        <v>260</v>
      </c>
      <c r="D155" s="159"/>
      <c r="E155" s="160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126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9" t="s">
        <v>261</v>
      </c>
      <c r="D156" s="159"/>
      <c r="E156" s="160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126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9" t="s">
        <v>210</v>
      </c>
      <c r="D157" s="159"/>
      <c r="E157" s="160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126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9" t="s">
        <v>227</v>
      </c>
      <c r="D158" s="159"/>
      <c r="E158" s="160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126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9" t="s">
        <v>170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126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9" t="s">
        <v>136</v>
      </c>
      <c r="D160" s="159"/>
      <c r="E160" s="160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126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9" t="s">
        <v>262</v>
      </c>
      <c r="D161" s="159"/>
      <c r="E161" s="160">
        <v>6.2220000000000004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126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9" t="s">
        <v>263</v>
      </c>
      <c r="D162" s="159"/>
      <c r="E162" s="160">
        <v>5.0999999999999996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126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9" t="s">
        <v>264</v>
      </c>
      <c r="D163" s="159"/>
      <c r="E163" s="160">
        <v>74.153999999999996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126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9" t="s">
        <v>265</v>
      </c>
      <c r="D164" s="159"/>
      <c r="E164" s="160">
        <v>14.076000000000001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126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9" t="s">
        <v>266</v>
      </c>
      <c r="D165" s="159"/>
      <c r="E165" s="160">
        <v>8.3640000000000008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126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0" t="s">
        <v>142</v>
      </c>
      <c r="D166" s="161"/>
      <c r="E166" s="162">
        <v>107.916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126</v>
      </c>
      <c r="AH166" s="147">
        <v>1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9" t="s">
        <v>143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126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9" t="s">
        <v>210</v>
      </c>
      <c r="D168" s="159"/>
      <c r="E168" s="160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126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9" t="s">
        <v>267</v>
      </c>
      <c r="D169" s="159"/>
      <c r="E169" s="160">
        <v>12.0015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126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>
        <v>27</v>
      </c>
      <c r="B170" s="155" t="s">
        <v>268</v>
      </c>
      <c r="C170" s="191" t="s">
        <v>269</v>
      </c>
      <c r="D170" s="156" t="s">
        <v>0</v>
      </c>
      <c r="E170" s="178"/>
      <c r="F170" s="158"/>
      <c r="G170" s="157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7" t="s">
        <v>217</v>
      </c>
      <c r="S170" s="157" t="s">
        <v>122</v>
      </c>
      <c r="T170" s="157" t="s">
        <v>122</v>
      </c>
      <c r="U170" s="157">
        <v>0</v>
      </c>
      <c r="V170" s="157">
        <f>ROUND(E170*U170,2)</f>
        <v>0</v>
      </c>
      <c r="W170" s="157"/>
      <c r="X170" s="157" t="s">
        <v>204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205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54" t="s">
        <v>214</v>
      </c>
      <c r="D171" s="255"/>
      <c r="E171" s="255"/>
      <c r="F171" s="255"/>
      <c r="G171" s="255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131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4" t="s">
        <v>116</v>
      </c>
      <c r="B172" s="165" t="s">
        <v>85</v>
      </c>
      <c r="C172" s="187" t="s">
        <v>86</v>
      </c>
      <c r="D172" s="166"/>
      <c r="E172" s="167"/>
      <c r="F172" s="168"/>
      <c r="G172" s="168">
        <f>SUMIF(AG173:AG178,"&lt;&gt;NOR",G173:G178)</f>
        <v>0</v>
      </c>
      <c r="H172" s="168"/>
      <c r="I172" s="168">
        <f>SUM(I173:I178)</f>
        <v>0</v>
      </c>
      <c r="J172" s="168"/>
      <c r="K172" s="168">
        <f>SUM(K173:K178)</f>
        <v>0</v>
      </c>
      <c r="L172" s="168"/>
      <c r="M172" s="168">
        <f>SUM(M173:M178)</f>
        <v>0</v>
      </c>
      <c r="N172" s="168"/>
      <c r="O172" s="168">
        <f>SUM(O173:O178)</f>
        <v>0</v>
      </c>
      <c r="P172" s="168"/>
      <c r="Q172" s="168">
        <f>SUM(Q173:Q178)</f>
        <v>0</v>
      </c>
      <c r="R172" s="168"/>
      <c r="S172" s="168"/>
      <c r="T172" s="169"/>
      <c r="U172" s="163"/>
      <c r="V172" s="163">
        <f>SUM(V173:V178)</f>
        <v>7.4300000000000006</v>
      </c>
      <c r="W172" s="163"/>
      <c r="X172" s="163"/>
      <c r="AG172" t="s">
        <v>117</v>
      </c>
    </row>
    <row r="173" spans="1:60" ht="22.5" outlineLevel="1" x14ac:dyDescent="0.2">
      <c r="A173" s="179">
        <v>28</v>
      </c>
      <c r="B173" s="180" t="s">
        <v>270</v>
      </c>
      <c r="C173" s="192" t="s">
        <v>271</v>
      </c>
      <c r="D173" s="181" t="s">
        <v>202</v>
      </c>
      <c r="E173" s="182">
        <v>2.3184</v>
      </c>
      <c r="F173" s="183"/>
      <c r="G173" s="184">
        <f t="shared" ref="G173:G178" si="0">ROUND(E173*F173,2)</f>
        <v>0</v>
      </c>
      <c r="H173" s="183"/>
      <c r="I173" s="184">
        <f t="shared" ref="I173:I178" si="1">ROUND(E173*H173,2)</f>
        <v>0</v>
      </c>
      <c r="J173" s="183"/>
      <c r="K173" s="184">
        <f t="shared" ref="K173:K178" si="2">ROUND(E173*J173,2)</f>
        <v>0</v>
      </c>
      <c r="L173" s="184">
        <v>21</v>
      </c>
      <c r="M173" s="184">
        <f t="shared" ref="M173:M178" si="3">G173*(1+L173/100)</f>
        <v>0</v>
      </c>
      <c r="N173" s="184">
        <v>0</v>
      </c>
      <c r="O173" s="184">
        <f t="shared" ref="O173:O178" si="4">ROUND(E173*N173,2)</f>
        <v>0</v>
      </c>
      <c r="P173" s="184">
        <v>0</v>
      </c>
      <c r="Q173" s="184">
        <f t="shared" ref="Q173:Q178" si="5">ROUND(E173*P173,2)</f>
        <v>0</v>
      </c>
      <c r="R173" s="184" t="s">
        <v>175</v>
      </c>
      <c r="S173" s="184" t="s">
        <v>122</v>
      </c>
      <c r="T173" s="185" t="s">
        <v>122</v>
      </c>
      <c r="U173" s="157">
        <v>0.93300000000000005</v>
      </c>
      <c r="V173" s="157">
        <f t="shared" ref="V173:V178" si="6">ROUND(E173*U173,2)</f>
        <v>2.16</v>
      </c>
      <c r="W173" s="157"/>
      <c r="X173" s="157" t="s">
        <v>123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124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9">
        <v>29</v>
      </c>
      <c r="B174" s="180" t="s">
        <v>272</v>
      </c>
      <c r="C174" s="192" t="s">
        <v>273</v>
      </c>
      <c r="D174" s="181" t="s">
        <v>202</v>
      </c>
      <c r="E174" s="182">
        <v>2.3184</v>
      </c>
      <c r="F174" s="183"/>
      <c r="G174" s="184">
        <f t="shared" si="0"/>
        <v>0</v>
      </c>
      <c r="H174" s="183"/>
      <c r="I174" s="184">
        <f t="shared" si="1"/>
        <v>0</v>
      </c>
      <c r="J174" s="183"/>
      <c r="K174" s="184">
        <f t="shared" si="2"/>
        <v>0</v>
      </c>
      <c r="L174" s="184">
        <v>21</v>
      </c>
      <c r="M174" s="184">
        <f t="shared" si="3"/>
        <v>0</v>
      </c>
      <c r="N174" s="184">
        <v>0</v>
      </c>
      <c r="O174" s="184">
        <f t="shared" si="4"/>
        <v>0</v>
      </c>
      <c r="P174" s="184">
        <v>0</v>
      </c>
      <c r="Q174" s="184">
        <f t="shared" si="5"/>
        <v>0</v>
      </c>
      <c r="R174" s="184" t="s">
        <v>175</v>
      </c>
      <c r="S174" s="184" t="s">
        <v>122</v>
      </c>
      <c r="T174" s="185" t="s">
        <v>122</v>
      </c>
      <c r="U174" s="157">
        <v>0.49</v>
      </c>
      <c r="V174" s="157">
        <f t="shared" si="6"/>
        <v>1.1399999999999999</v>
      </c>
      <c r="W174" s="157"/>
      <c r="X174" s="157" t="s">
        <v>123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124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9">
        <v>30</v>
      </c>
      <c r="B175" s="180" t="s">
        <v>274</v>
      </c>
      <c r="C175" s="192" t="s">
        <v>275</v>
      </c>
      <c r="D175" s="181" t="s">
        <v>202</v>
      </c>
      <c r="E175" s="182">
        <v>32.457540000000002</v>
      </c>
      <c r="F175" s="183"/>
      <c r="G175" s="184">
        <f t="shared" si="0"/>
        <v>0</v>
      </c>
      <c r="H175" s="183"/>
      <c r="I175" s="184">
        <f t="shared" si="1"/>
        <v>0</v>
      </c>
      <c r="J175" s="183"/>
      <c r="K175" s="184">
        <f t="shared" si="2"/>
        <v>0</v>
      </c>
      <c r="L175" s="184">
        <v>21</v>
      </c>
      <c r="M175" s="184">
        <f t="shared" si="3"/>
        <v>0</v>
      </c>
      <c r="N175" s="184">
        <v>0</v>
      </c>
      <c r="O175" s="184">
        <f t="shared" si="4"/>
        <v>0</v>
      </c>
      <c r="P175" s="184">
        <v>0</v>
      </c>
      <c r="Q175" s="184">
        <f t="shared" si="5"/>
        <v>0</v>
      </c>
      <c r="R175" s="184" t="s">
        <v>175</v>
      </c>
      <c r="S175" s="184" t="s">
        <v>122</v>
      </c>
      <c r="T175" s="185" t="s">
        <v>122</v>
      </c>
      <c r="U175" s="157">
        <v>0</v>
      </c>
      <c r="V175" s="157">
        <f t="shared" si="6"/>
        <v>0</v>
      </c>
      <c r="W175" s="157"/>
      <c r="X175" s="157" t="s">
        <v>123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124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9">
        <v>31</v>
      </c>
      <c r="B176" s="180" t="s">
        <v>276</v>
      </c>
      <c r="C176" s="192" t="s">
        <v>277</v>
      </c>
      <c r="D176" s="181" t="s">
        <v>202</v>
      </c>
      <c r="E176" s="182">
        <v>2.3184</v>
      </c>
      <c r="F176" s="183"/>
      <c r="G176" s="184">
        <f t="shared" si="0"/>
        <v>0</v>
      </c>
      <c r="H176" s="183"/>
      <c r="I176" s="184">
        <f t="shared" si="1"/>
        <v>0</v>
      </c>
      <c r="J176" s="183"/>
      <c r="K176" s="184">
        <f t="shared" si="2"/>
        <v>0</v>
      </c>
      <c r="L176" s="184">
        <v>21</v>
      </c>
      <c r="M176" s="184">
        <f t="shared" si="3"/>
        <v>0</v>
      </c>
      <c r="N176" s="184">
        <v>0</v>
      </c>
      <c r="O176" s="184">
        <f t="shared" si="4"/>
        <v>0</v>
      </c>
      <c r="P176" s="184">
        <v>0</v>
      </c>
      <c r="Q176" s="184">
        <f t="shared" si="5"/>
        <v>0</v>
      </c>
      <c r="R176" s="184" t="s">
        <v>175</v>
      </c>
      <c r="S176" s="184" t="s">
        <v>122</v>
      </c>
      <c r="T176" s="185" t="s">
        <v>122</v>
      </c>
      <c r="U176" s="157">
        <v>0.94199999999999995</v>
      </c>
      <c r="V176" s="157">
        <f t="shared" si="6"/>
        <v>2.1800000000000002</v>
      </c>
      <c r="W176" s="157"/>
      <c r="X176" s="157" t="s">
        <v>123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124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9">
        <v>32</v>
      </c>
      <c r="B177" s="180" t="s">
        <v>278</v>
      </c>
      <c r="C177" s="192" t="s">
        <v>279</v>
      </c>
      <c r="D177" s="181" t="s">
        <v>202</v>
      </c>
      <c r="E177" s="182">
        <v>18.547170000000001</v>
      </c>
      <c r="F177" s="183"/>
      <c r="G177" s="184">
        <f t="shared" si="0"/>
        <v>0</v>
      </c>
      <c r="H177" s="183"/>
      <c r="I177" s="184">
        <f t="shared" si="1"/>
        <v>0</v>
      </c>
      <c r="J177" s="183"/>
      <c r="K177" s="184">
        <f t="shared" si="2"/>
        <v>0</v>
      </c>
      <c r="L177" s="184">
        <v>21</v>
      </c>
      <c r="M177" s="184">
        <f t="shared" si="3"/>
        <v>0</v>
      </c>
      <c r="N177" s="184">
        <v>0</v>
      </c>
      <c r="O177" s="184">
        <f t="shared" si="4"/>
        <v>0</v>
      </c>
      <c r="P177" s="184">
        <v>0</v>
      </c>
      <c r="Q177" s="184">
        <f t="shared" si="5"/>
        <v>0</v>
      </c>
      <c r="R177" s="184" t="s">
        <v>175</v>
      </c>
      <c r="S177" s="184" t="s">
        <v>122</v>
      </c>
      <c r="T177" s="185" t="s">
        <v>122</v>
      </c>
      <c r="U177" s="157">
        <v>0.105</v>
      </c>
      <c r="V177" s="157">
        <f t="shared" si="6"/>
        <v>1.95</v>
      </c>
      <c r="W177" s="157"/>
      <c r="X177" s="157" t="s">
        <v>123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124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9">
        <v>33</v>
      </c>
      <c r="B178" s="180" t="s">
        <v>280</v>
      </c>
      <c r="C178" s="192" t="s">
        <v>281</v>
      </c>
      <c r="D178" s="181" t="s">
        <v>202</v>
      </c>
      <c r="E178" s="182">
        <v>2.3184</v>
      </c>
      <c r="F178" s="183"/>
      <c r="G178" s="184">
        <f t="shared" si="0"/>
        <v>0</v>
      </c>
      <c r="H178" s="183"/>
      <c r="I178" s="184">
        <f t="shared" si="1"/>
        <v>0</v>
      </c>
      <c r="J178" s="183"/>
      <c r="K178" s="184">
        <f t="shared" si="2"/>
        <v>0</v>
      </c>
      <c r="L178" s="184">
        <v>21</v>
      </c>
      <c r="M178" s="184">
        <f t="shared" si="3"/>
        <v>0</v>
      </c>
      <c r="N178" s="184">
        <v>0</v>
      </c>
      <c r="O178" s="184">
        <f t="shared" si="4"/>
        <v>0</v>
      </c>
      <c r="P178" s="184">
        <v>0</v>
      </c>
      <c r="Q178" s="184">
        <f t="shared" si="5"/>
        <v>0</v>
      </c>
      <c r="R178" s="184" t="s">
        <v>175</v>
      </c>
      <c r="S178" s="184" t="s">
        <v>122</v>
      </c>
      <c r="T178" s="185" t="s">
        <v>122</v>
      </c>
      <c r="U178" s="157">
        <v>0</v>
      </c>
      <c r="V178" s="157">
        <f t="shared" si="6"/>
        <v>0</v>
      </c>
      <c r="W178" s="157"/>
      <c r="X178" s="157" t="s">
        <v>123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124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x14ac:dyDescent="0.2">
      <c r="A179" s="164" t="s">
        <v>116</v>
      </c>
      <c r="B179" s="165" t="s">
        <v>88</v>
      </c>
      <c r="C179" s="187" t="s">
        <v>27</v>
      </c>
      <c r="D179" s="166"/>
      <c r="E179" s="167"/>
      <c r="F179" s="168"/>
      <c r="G179" s="168">
        <f>SUMIF(AG180:AG181,"&lt;&gt;NOR",G180:G181)</f>
        <v>0</v>
      </c>
      <c r="H179" s="168"/>
      <c r="I179" s="168">
        <f>SUM(I180:I181)</f>
        <v>0</v>
      </c>
      <c r="J179" s="168"/>
      <c r="K179" s="168">
        <f>SUM(K180:K181)</f>
        <v>0</v>
      </c>
      <c r="L179" s="168"/>
      <c r="M179" s="168">
        <f>SUM(M180:M181)</f>
        <v>0</v>
      </c>
      <c r="N179" s="168"/>
      <c r="O179" s="168">
        <f>SUM(O180:O181)</f>
        <v>0</v>
      </c>
      <c r="P179" s="168"/>
      <c r="Q179" s="168">
        <f>SUM(Q180:Q181)</f>
        <v>0</v>
      </c>
      <c r="R179" s="168"/>
      <c r="S179" s="168"/>
      <c r="T179" s="169"/>
      <c r="U179" s="163"/>
      <c r="V179" s="163">
        <f>SUM(V180:V181)</f>
        <v>0</v>
      </c>
      <c r="W179" s="163"/>
      <c r="X179" s="163"/>
      <c r="AG179" t="s">
        <v>117</v>
      </c>
    </row>
    <row r="180" spans="1:60" outlineLevel="1" x14ac:dyDescent="0.2">
      <c r="A180" s="179">
        <v>34</v>
      </c>
      <c r="B180" s="180" t="s">
        <v>282</v>
      </c>
      <c r="C180" s="192" t="s">
        <v>283</v>
      </c>
      <c r="D180" s="181" t="s">
        <v>284</v>
      </c>
      <c r="E180" s="182">
        <v>1</v>
      </c>
      <c r="F180" s="183"/>
      <c r="G180" s="184">
        <f>ROUND(E180*F180,2)</f>
        <v>0</v>
      </c>
      <c r="H180" s="183"/>
      <c r="I180" s="184">
        <f>ROUND(E180*H180,2)</f>
        <v>0</v>
      </c>
      <c r="J180" s="183"/>
      <c r="K180" s="184">
        <f>ROUND(E180*J180,2)</f>
        <v>0</v>
      </c>
      <c r="L180" s="184">
        <v>21</v>
      </c>
      <c r="M180" s="184">
        <f>G180*(1+L180/100)</f>
        <v>0</v>
      </c>
      <c r="N180" s="184">
        <v>0</v>
      </c>
      <c r="O180" s="184">
        <f>ROUND(E180*N180,2)</f>
        <v>0</v>
      </c>
      <c r="P180" s="184">
        <v>0</v>
      </c>
      <c r="Q180" s="184">
        <f>ROUND(E180*P180,2)</f>
        <v>0</v>
      </c>
      <c r="R180" s="184"/>
      <c r="S180" s="184" t="s">
        <v>122</v>
      </c>
      <c r="T180" s="185" t="s">
        <v>259</v>
      </c>
      <c r="U180" s="157">
        <v>0</v>
      </c>
      <c r="V180" s="157">
        <f>ROUND(E180*U180,2)</f>
        <v>0</v>
      </c>
      <c r="W180" s="157"/>
      <c r="X180" s="157" t="s">
        <v>285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286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0">
        <v>35</v>
      </c>
      <c r="B181" s="171" t="s">
        <v>287</v>
      </c>
      <c r="C181" s="188" t="s">
        <v>288</v>
      </c>
      <c r="D181" s="172" t="s">
        <v>284</v>
      </c>
      <c r="E181" s="173">
        <v>1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5"/>
      <c r="S181" s="175" t="s">
        <v>122</v>
      </c>
      <c r="T181" s="176" t="s">
        <v>259</v>
      </c>
      <c r="U181" s="157">
        <v>0</v>
      </c>
      <c r="V181" s="157">
        <f>ROUND(E181*U181,2)</f>
        <v>0</v>
      </c>
      <c r="W181" s="157"/>
      <c r="X181" s="157" t="s">
        <v>285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286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3"/>
      <c r="B182" s="4"/>
      <c r="C182" s="19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v>15</v>
      </c>
      <c r="AF182">
        <v>21</v>
      </c>
      <c r="AG182" t="s">
        <v>103</v>
      </c>
    </row>
    <row r="183" spans="1:60" x14ac:dyDescent="0.2">
      <c r="A183" s="150"/>
      <c r="B183" s="151" t="s">
        <v>29</v>
      </c>
      <c r="C183" s="194"/>
      <c r="D183" s="152"/>
      <c r="E183" s="153"/>
      <c r="F183" s="153"/>
      <c r="G183" s="186">
        <f>G8+G11+G26+G45+G56+G92+G95+G101+G172+G179</f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AE183">
        <f>SUMIF(L7:L181,AE182,G7:G181)</f>
        <v>0</v>
      </c>
      <c r="AF183">
        <f>SUMIF(L7:L181,AF182,G7:G181)</f>
        <v>0</v>
      </c>
      <c r="AG183" t="s">
        <v>289</v>
      </c>
    </row>
    <row r="184" spans="1:60" x14ac:dyDescent="0.2">
      <c r="C184" s="195"/>
      <c r="D184" s="10"/>
      <c r="AG184" t="s">
        <v>290</v>
      </c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ihU0tO1STjPGbX1xVH31H9BujErtSV4T553njY6aF2YD/0nQne430ZmA/VbluXqFgr/1W/PJTkNWCO/glPzNQ==" saltValue="nvGGl7189fff2PtvSEmgAg==" spinCount="100000" sheet="1"/>
  <mergeCells count="11">
    <mergeCell ref="C15:G15"/>
    <mergeCell ref="A1:G1"/>
    <mergeCell ref="C2:G2"/>
    <mergeCell ref="C3:G3"/>
    <mergeCell ref="C4:G4"/>
    <mergeCell ref="C13:G13"/>
    <mergeCell ref="C69:G69"/>
    <mergeCell ref="C80:G80"/>
    <mergeCell ref="C94:G94"/>
    <mergeCell ref="C100:G100"/>
    <mergeCell ref="C171:G171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Footer>&amp;L0203-3216-1-610-000&amp;C&amp;P+3&amp;RHPO 7-7-36 058r0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295-AFFD-48AE-958B-69D1FE8F6F23}">
  <sheetPr>
    <outlinePr summaryBelow="0"/>
  </sheetPr>
  <dimension ref="A1:BH5000"/>
  <sheetViews>
    <sheetView workbookViewId="0">
      <pane ySplit="7" topLeftCell="A113" activePane="bottomLeft" state="frozen"/>
      <selection pane="bottomLeft" activeCell="AB28" sqref="AB28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90</v>
      </c>
      <c r="B1" s="256"/>
      <c r="C1" s="256"/>
      <c r="D1" s="256"/>
      <c r="E1" s="256"/>
      <c r="F1" s="256"/>
      <c r="G1" s="256"/>
      <c r="AG1" t="s">
        <v>91</v>
      </c>
    </row>
    <row r="2" spans="1:60" ht="25.15" customHeight="1" x14ac:dyDescent="0.2">
      <c r="A2" s="139" t="s">
        <v>7</v>
      </c>
      <c r="B2" s="48" t="s">
        <v>43</v>
      </c>
      <c r="C2" s="257" t="s">
        <v>44</v>
      </c>
      <c r="D2" s="258"/>
      <c r="E2" s="258"/>
      <c r="F2" s="258"/>
      <c r="G2" s="259"/>
      <c r="AG2" t="s">
        <v>92</v>
      </c>
    </row>
    <row r="3" spans="1:60" ht="25.15" customHeight="1" x14ac:dyDescent="0.2">
      <c r="A3" s="139" t="s">
        <v>8</v>
      </c>
      <c r="B3" s="48" t="s">
        <v>59</v>
      </c>
      <c r="C3" s="257" t="s">
        <v>60</v>
      </c>
      <c r="D3" s="258"/>
      <c r="E3" s="258"/>
      <c r="F3" s="258"/>
      <c r="G3" s="259"/>
      <c r="AC3" s="121" t="s">
        <v>92</v>
      </c>
      <c r="AG3" t="s">
        <v>93</v>
      </c>
    </row>
    <row r="4" spans="1:60" ht="25.15" customHeight="1" x14ac:dyDescent="0.2">
      <c r="A4" s="140" t="s">
        <v>9</v>
      </c>
      <c r="B4" s="141" t="s">
        <v>63</v>
      </c>
      <c r="C4" s="260" t="s">
        <v>64</v>
      </c>
      <c r="D4" s="261"/>
      <c r="E4" s="261"/>
      <c r="F4" s="261"/>
      <c r="G4" s="262"/>
      <c r="AG4" t="s">
        <v>94</v>
      </c>
    </row>
    <row r="5" spans="1:60" x14ac:dyDescent="0.2">
      <c r="D5" s="10"/>
    </row>
    <row r="6" spans="1:60" ht="38.25" x14ac:dyDescent="0.2">
      <c r="A6" s="143" t="s">
        <v>95</v>
      </c>
      <c r="B6" s="145" t="s">
        <v>96</v>
      </c>
      <c r="C6" s="145" t="s">
        <v>97</v>
      </c>
      <c r="D6" s="144" t="s">
        <v>98</v>
      </c>
      <c r="E6" s="143" t="s">
        <v>99</v>
      </c>
      <c r="F6" s="142" t="s">
        <v>100</v>
      </c>
      <c r="G6" s="143" t="s">
        <v>29</v>
      </c>
      <c r="H6" s="146" t="s">
        <v>30</v>
      </c>
      <c r="I6" s="146" t="s">
        <v>101</v>
      </c>
      <c r="J6" s="146" t="s">
        <v>31</v>
      </c>
      <c r="K6" s="146" t="s">
        <v>102</v>
      </c>
      <c r="L6" s="146" t="s">
        <v>103</v>
      </c>
      <c r="M6" s="146" t="s">
        <v>104</v>
      </c>
      <c r="N6" s="146" t="s">
        <v>105</v>
      </c>
      <c r="O6" s="146" t="s">
        <v>106</v>
      </c>
      <c r="P6" s="146" t="s">
        <v>107</v>
      </c>
      <c r="Q6" s="146" t="s">
        <v>108</v>
      </c>
      <c r="R6" s="146" t="s">
        <v>109</v>
      </c>
      <c r="S6" s="146" t="s">
        <v>110</v>
      </c>
      <c r="T6" s="146" t="s">
        <v>111</v>
      </c>
      <c r="U6" s="146" t="s">
        <v>112</v>
      </c>
      <c r="V6" s="146" t="s">
        <v>113</v>
      </c>
      <c r="W6" s="146" t="s">
        <v>114</v>
      </c>
      <c r="X6" s="146" t="s">
        <v>115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116</v>
      </c>
      <c r="B8" s="165" t="s">
        <v>69</v>
      </c>
      <c r="C8" s="187" t="s">
        <v>70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8"/>
      <c r="O8" s="168">
        <f>SUM(O9:O10)</f>
        <v>0</v>
      </c>
      <c r="P8" s="168"/>
      <c r="Q8" s="168">
        <f>SUM(Q9:Q10)</f>
        <v>0</v>
      </c>
      <c r="R8" s="168"/>
      <c r="S8" s="168"/>
      <c r="T8" s="169"/>
      <c r="U8" s="163"/>
      <c r="V8" s="163">
        <f>SUM(V9:V10)</f>
        <v>51.77</v>
      </c>
      <c r="W8" s="163"/>
      <c r="X8" s="163"/>
      <c r="AG8" t="s">
        <v>117</v>
      </c>
    </row>
    <row r="9" spans="1:60" outlineLevel="1" x14ac:dyDescent="0.2">
      <c r="A9" s="170">
        <v>1</v>
      </c>
      <c r="B9" s="171" t="s">
        <v>118</v>
      </c>
      <c r="C9" s="188" t="s">
        <v>119</v>
      </c>
      <c r="D9" s="172" t="s">
        <v>120</v>
      </c>
      <c r="E9" s="173">
        <v>120.39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121</v>
      </c>
      <c r="S9" s="175" t="s">
        <v>122</v>
      </c>
      <c r="T9" s="176" t="s">
        <v>122</v>
      </c>
      <c r="U9" s="157">
        <v>0.43</v>
      </c>
      <c r="V9" s="157">
        <f>ROUND(E9*U9,2)</f>
        <v>51.77</v>
      </c>
      <c r="W9" s="157"/>
      <c r="X9" s="157" t="s">
        <v>123</v>
      </c>
      <c r="Y9" s="147"/>
      <c r="Z9" s="147"/>
      <c r="AA9" s="147"/>
      <c r="AB9" s="147"/>
      <c r="AC9" s="147"/>
      <c r="AD9" s="147"/>
      <c r="AE9" s="147"/>
      <c r="AF9" s="147"/>
      <c r="AG9" s="147" t="s">
        <v>124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9" t="s">
        <v>291</v>
      </c>
      <c r="D10" s="159"/>
      <c r="E10" s="160">
        <v>120.39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126</v>
      </c>
      <c r="AH10" s="147">
        <v>5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4" t="s">
        <v>116</v>
      </c>
      <c r="B11" s="165" t="s">
        <v>71</v>
      </c>
      <c r="C11" s="187" t="s">
        <v>72</v>
      </c>
      <c r="D11" s="166"/>
      <c r="E11" s="167"/>
      <c r="F11" s="168"/>
      <c r="G11" s="168">
        <f>SUMIF(AG12:AG26,"&lt;&gt;NOR",G12:G26)</f>
        <v>0</v>
      </c>
      <c r="H11" s="168"/>
      <c r="I11" s="168">
        <f>SUM(I12:I26)</f>
        <v>0</v>
      </c>
      <c r="J11" s="168"/>
      <c r="K11" s="168">
        <f>SUM(K12:K26)</f>
        <v>0</v>
      </c>
      <c r="L11" s="168"/>
      <c r="M11" s="168">
        <f>SUM(M12:M26)</f>
        <v>0</v>
      </c>
      <c r="N11" s="168"/>
      <c r="O11" s="168">
        <f>SUM(O12:O26)</f>
        <v>0</v>
      </c>
      <c r="P11" s="168"/>
      <c r="Q11" s="168">
        <f>SUM(Q12:Q26)</f>
        <v>0</v>
      </c>
      <c r="R11" s="168"/>
      <c r="S11" s="168"/>
      <c r="T11" s="169"/>
      <c r="U11" s="163"/>
      <c r="V11" s="163">
        <f>SUM(V12:V26)</f>
        <v>7.52</v>
      </c>
      <c r="W11" s="163"/>
      <c r="X11" s="163"/>
      <c r="AG11" t="s">
        <v>117</v>
      </c>
    </row>
    <row r="12" spans="1:60" ht="22.5" outlineLevel="1" x14ac:dyDescent="0.2">
      <c r="A12" s="170">
        <v>2</v>
      </c>
      <c r="B12" s="171" t="s">
        <v>127</v>
      </c>
      <c r="C12" s="188" t="s">
        <v>128</v>
      </c>
      <c r="D12" s="172" t="s">
        <v>129</v>
      </c>
      <c r="E12" s="173">
        <v>30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 t="s">
        <v>121</v>
      </c>
      <c r="S12" s="175" t="s">
        <v>122</v>
      </c>
      <c r="T12" s="176" t="s">
        <v>122</v>
      </c>
      <c r="U12" s="157">
        <v>0.05</v>
      </c>
      <c r="V12" s="157">
        <f>ROUND(E12*U12,2)</f>
        <v>1.5</v>
      </c>
      <c r="W12" s="157"/>
      <c r="X12" s="157" t="s">
        <v>123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124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2" t="s">
        <v>130</v>
      </c>
      <c r="D13" s="253"/>
      <c r="E13" s="253"/>
      <c r="F13" s="253"/>
      <c r="G13" s="253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9" t="s">
        <v>292</v>
      </c>
      <c r="D14" s="159"/>
      <c r="E14" s="160">
        <v>30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126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0">
        <v>3</v>
      </c>
      <c r="B15" s="171" t="s">
        <v>132</v>
      </c>
      <c r="C15" s="188" t="s">
        <v>133</v>
      </c>
      <c r="D15" s="172" t="s">
        <v>120</v>
      </c>
      <c r="E15" s="173">
        <v>120.39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 t="s">
        <v>121</v>
      </c>
      <c r="S15" s="175" t="s">
        <v>122</v>
      </c>
      <c r="T15" s="176" t="s">
        <v>122</v>
      </c>
      <c r="U15" s="157">
        <v>0.05</v>
      </c>
      <c r="V15" s="157">
        <f>ROUND(E15*U15,2)</f>
        <v>6.02</v>
      </c>
      <c r="W15" s="157"/>
      <c r="X15" s="157" t="s">
        <v>123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124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2" t="s">
        <v>134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131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7" t="str">
        <f>C16</f>
        <v>dovoz směsi, doprava pomocí šnekového čerpadla, lití hadicí na plochu, dvojí (křížem vedené) rozvlnění hrazdami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9" t="s">
        <v>135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126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9" t="s">
        <v>136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126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9" t="s">
        <v>293</v>
      </c>
      <c r="D19" s="159"/>
      <c r="E19" s="160">
        <v>87.1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126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9" t="s">
        <v>294</v>
      </c>
      <c r="D20" s="159"/>
      <c r="E20" s="160">
        <v>6.3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126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9" t="s">
        <v>295</v>
      </c>
      <c r="D21" s="159"/>
      <c r="E21" s="160">
        <v>7.7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126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9" t="s">
        <v>296</v>
      </c>
      <c r="D22" s="159"/>
      <c r="E22" s="160">
        <v>6.3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126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0" t="s">
        <v>142</v>
      </c>
      <c r="D23" s="161"/>
      <c r="E23" s="162">
        <v>107.4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126</v>
      </c>
      <c r="AH23" s="147">
        <v>1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9" t="s">
        <v>143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126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9" t="s">
        <v>297</v>
      </c>
      <c r="D25" s="159"/>
      <c r="E25" s="160">
        <v>11.925000000000001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126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9" t="s">
        <v>298</v>
      </c>
      <c r="D26" s="159"/>
      <c r="E26" s="160">
        <v>1.0649999999999999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126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116</v>
      </c>
      <c r="B27" s="165" t="s">
        <v>75</v>
      </c>
      <c r="C27" s="187" t="s">
        <v>76</v>
      </c>
      <c r="D27" s="166"/>
      <c r="E27" s="167"/>
      <c r="F27" s="168"/>
      <c r="G27" s="168">
        <f>SUMIF(AG28:AG36,"&lt;&gt;NOR",G28:G36)</f>
        <v>0</v>
      </c>
      <c r="H27" s="168"/>
      <c r="I27" s="168">
        <f>SUM(I28:I36)</f>
        <v>0</v>
      </c>
      <c r="J27" s="168"/>
      <c r="K27" s="168">
        <f>SUM(K28:K36)</f>
        <v>0</v>
      </c>
      <c r="L27" s="168"/>
      <c r="M27" s="168">
        <f>SUM(M28:M36)</f>
        <v>0</v>
      </c>
      <c r="N27" s="168"/>
      <c r="O27" s="168">
        <f>SUM(O28:O36)</f>
        <v>0.01</v>
      </c>
      <c r="P27" s="168"/>
      <c r="Q27" s="168">
        <f>SUM(Q28:Q36)</f>
        <v>0</v>
      </c>
      <c r="R27" s="168"/>
      <c r="S27" s="168"/>
      <c r="T27" s="169"/>
      <c r="U27" s="163"/>
      <c r="V27" s="163">
        <f>SUM(V28:V36)</f>
        <v>39.49</v>
      </c>
      <c r="W27" s="163"/>
      <c r="X27" s="163"/>
      <c r="AG27" t="s">
        <v>117</v>
      </c>
    </row>
    <row r="28" spans="1:60" ht="56.25" outlineLevel="1" x14ac:dyDescent="0.2">
      <c r="A28" s="170">
        <v>4</v>
      </c>
      <c r="B28" s="171" t="s">
        <v>168</v>
      </c>
      <c r="C28" s="188" t="s">
        <v>169</v>
      </c>
      <c r="D28" s="172" t="s">
        <v>120</v>
      </c>
      <c r="E28" s="173">
        <v>127.4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4.0000000000000003E-5</v>
      </c>
      <c r="O28" s="175">
        <f>ROUND(E28*N28,2)</f>
        <v>0.01</v>
      </c>
      <c r="P28" s="175">
        <v>0</v>
      </c>
      <c r="Q28" s="175">
        <f>ROUND(E28*P28,2)</f>
        <v>0</v>
      </c>
      <c r="R28" s="175" t="s">
        <v>121</v>
      </c>
      <c r="S28" s="175" t="s">
        <v>122</v>
      </c>
      <c r="T28" s="176" t="s">
        <v>122</v>
      </c>
      <c r="U28" s="157">
        <v>0.31</v>
      </c>
      <c r="V28" s="157">
        <f>ROUND(E28*U28,2)</f>
        <v>39.49</v>
      </c>
      <c r="W28" s="157"/>
      <c r="X28" s="157" t="s">
        <v>123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124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9" t="s">
        <v>135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126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9" t="s">
        <v>136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126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9" t="s">
        <v>293</v>
      </c>
      <c r="D31" s="159"/>
      <c r="E31" s="160">
        <v>87.1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126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9" t="s">
        <v>294</v>
      </c>
      <c r="D32" s="159"/>
      <c r="E32" s="160">
        <v>6.3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126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9" t="s">
        <v>295</v>
      </c>
      <c r="D33" s="159"/>
      <c r="E33" s="160">
        <v>7.7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126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9" t="s">
        <v>296</v>
      </c>
      <c r="D34" s="159"/>
      <c r="E34" s="160">
        <v>6.3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126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0" t="s">
        <v>142</v>
      </c>
      <c r="D35" s="161"/>
      <c r="E35" s="162">
        <v>107.4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126</v>
      </c>
      <c r="AH35" s="147">
        <v>1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9" t="s">
        <v>171</v>
      </c>
      <c r="D36" s="159"/>
      <c r="E36" s="160">
        <v>20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126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4" t="s">
        <v>116</v>
      </c>
      <c r="B37" s="165" t="s">
        <v>77</v>
      </c>
      <c r="C37" s="187" t="s">
        <v>78</v>
      </c>
      <c r="D37" s="166"/>
      <c r="E37" s="167"/>
      <c r="F37" s="168"/>
      <c r="G37" s="168">
        <f>SUMIF(AG38:AG63,"&lt;&gt;NOR",G38:G63)</f>
        <v>0</v>
      </c>
      <c r="H37" s="168"/>
      <c r="I37" s="168">
        <f>SUM(I38:I63)</f>
        <v>0</v>
      </c>
      <c r="J37" s="168"/>
      <c r="K37" s="168">
        <f>SUM(K38:K63)</f>
        <v>0</v>
      </c>
      <c r="L37" s="168"/>
      <c r="M37" s="168">
        <f>SUM(M38:M63)</f>
        <v>0</v>
      </c>
      <c r="N37" s="168"/>
      <c r="O37" s="168">
        <f>SUM(O38:O63)</f>
        <v>0</v>
      </c>
      <c r="P37" s="168"/>
      <c r="Q37" s="168">
        <f>SUM(Q38:Q63)</f>
        <v>5.0600000000000005</v>
      </c>
      <c r="R37" s="168"/>
      <c r="S37" s="168"/>
      <c r="T37" s="169"/>
      <c r="U37" s="163"/>
      <c r="V37" s="163">
        <f>SUM(V38:V63)</f>
        <v>29.27</v>
      </c>
      <c r="W37" s="163"/>
      <c r="X37" s="163"/>
      <c r="AG37" t="s">
        <v>117</v>
      </c>
    </row>
    <row r="38" spans="1:60" ht="22.5" outlineLevel="1" x14ac:dyDescent="0.2">
      <c r="A38" s="170">
        <v>5</v>
      </c>
      <c r="B38" s="171" t="s">
        <v>172</v>
      </c>
      <c r="C38" s="188" t="s">
        <v>173</v>
      </c>
      <c r="D38" s="172" t="s">
        <v>174</v>
      </c>
      <c r="E38" s="173">
        <v>1.2039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2.2000000000000002</v>
      </c>
      <c r="Q38" s="175">
        <f>ROUND(E38*P38,2)</f>
        <v>2.65</v>
      </c>
      <c r="R38" s="175" t="s">
        <v>175</v>
      </c>
      <c r="S38" s="175" t="s">
        <v>122</v>
      </c>
      <c r="T38" s="176" t="s">
        <v>122</v>
      </c>
      <c r="U38" s="157">
        <v>14.31</v>
      </c>
      <c r="V38" s="157">
        <f>ROUND(E38*U38,2)</f>
        <v>17.23</v>
      </c>
      <c r="W38" s="157"/>
      <c r="X38" s="157" t="s">
        <v>123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124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9" t="s">
        <v>135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126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9" t="s">
        <v>136</v>
      </c>
      <c r="D40" s="159"/>
      <c r="E40" s="160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126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9" t="s">
        <v>299</v>
      </c>
      <c r="D41" s="159"/>
      <c r="E41" s="160">
        <v>0.871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126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9" t="s">
        <v>300</v>
      </c>
      <c r="D42" s="159"/>
      <c r="E42" s="160">
        <v>6.3E-2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126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9" t="s">
        <v>301</v>
      </c>
      <c r="D43" s="159"/>
      <c r="E43" s="160">
        <v>7.6999999999999999E-2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126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9" t="s">
        <v>302</v>
      </c>
      <c r="D44" s="159"/>
      <c r="E44" s="160">
        <v>6.3E-2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126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0" t="s">
        <v>142</v>
      </c>
      <c r="D45" s="161"/>
      <c r="E45" s="162">
        <v>1.0740000000000001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126</v>
      </c>
      <c r="AH45" s="147">
        <v>1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9" t="s">
        <v>143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126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9" t="s">
        <v>303</v>
      </c>
      <c r="D47" s="159"/>
      <c r="E47" s="160">
        <v>0.11924999999999999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126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9" t="s">
        <v>304</v>
      </c>
      <c r="D48" s="159"/>
      <c r="E48" s="160">
        <v>1.065E-2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126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0">
        <v>6</v>
      </c>
      <c r="B49" s="171" t="s">
        <v>182</v>
      </c>
      <c r="C49" s="188" t="s">
        <v>183</v>
      </c>
      <c r="D49" s="172" t="s">
        <v>120</v>
      </c>
      <c r="E49" s="173">
        <v>120.39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0.02</v>
      </c>
      <c r="Q49" s="175">
        <f>ROUND(E49*P49,2)</f>
        <v>2.41</v>
      </c>
      <c r="R49" s="175" t="s">
        <v>175</v>
      </c>
      <c r="S49" s="175" t="s">
        <v>122</v>
      </c>
      <c r="T49" s="176" t="s">
        <v>122</v>
      </c>
      <c r="U49" s="157">
        <v>0.08</v>
      </c>
      <c r="V49" s="157">
        <f>ROUND(E49*U49,2)</f>
        <v>9.6300000000000008</v>
      </c>
      <c r="W49" s="157"/>
      <c r="X49" s="157" t="s">
        <v>123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124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2" t="s">
        <v>184</v>
      </c>
      <c r="D50" s="253"/>
      <c r="E50" s="253"/>
      <c r="F50" s="253"/>
      <c r="G50" s="253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9" t="s">
        <v>135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126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9" t="s">
        <v>136</v>
      </c>
      <c r="D52" s="159"/>
      <c r="E52" s="160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126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9" t="s">
        <v>293</v>
      </c>
      <c r="D53" s="159"/>
      <c r="E53" s="160">
        <v>87.1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126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9" t="s">
        <v>294</v>
      </c>
      <c r="D54" s="159"/>
      <c r="E54" s="160">
        <v>6.3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126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9" t="s">
        <v>295</v>
      </c>
      <c r="D55" s="159"/>
      <c r="E55" s="160">
        <v>7.7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126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9" t="s">
        <v>296</v>
      </c>
      <c r="D56" s="159"/>
      <c r="E56" s="160">
        <v>6.3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126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0" t="s">
        <v>142</v>
      </c>
      <c r="D57" s="161"/>
      <c r="E57" s="162">
        <v>107.4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126</v>
      </c>
      <c r="AH57" s="147">
        <v>1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9" t="s">
        <v>143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126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9" t="s">
        <v>297</v>
      </c>
      <c r="D59" s="159"/>
      <c r="E59" s="160">
        <v>11.925000000000001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126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9" t="s">
        <v>298</v>
      </c>
      <c r="D60" s="159"/>
      <c r="E60" s="160">
        <v>1.0649999999999999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126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0">
        <v>7</v>
      </c>
      <c r="B61" s="171" t="s">
        <v>185</v>
      </c>
      <c r="C61" s="188" t="s">
        <v>186</v>
      </c>
      <c r="D61" s="172" t="s">
        <v>120</v>
      </c>
      <c r="E61" s="173">
        <v>120.39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 t="s">
        <v>187</v>
      </c>
      <c r="S61" s="175" t="s">
        <v>122</v>
      </c>
      <c r="T61" s="176" t="s">
        <v>122</v>
      </c>
      <c r="U61" s="157">
        <v>0.02</v>
      </c>
      <c r="V61" s="157">
        <f>ROUND(E61*U61,2)</f>
        <v>2.41</v>
      </c>
      <c r="W61" s="157"/>
      <c r="X61" s="157" t="s">
        <v>123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124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2" t="s">
        <v>188</v>
      </c>
      <c r="D62" s="253"/>
      <c r="E62" s="253"/>
      <c r="F62" s="253"/>
      <c r="G62" s="253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131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9" t="s">
        <v>291</v>
      </c>
      <c r="D63" s="159"/>
      <c r="E63" s="160">
        <v>120.39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126</v>
      </c>
      <c r="AH63" s="147">
        <v>5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4" t="s">
        <v>116</v>
      </c>
      <c r="B64" s="165" t="s">
        <v>79</v>
      </c>
      <c r="C64" s="187" t="s">
        <v>80</v>
      </c>
      <c r="D64" s="166"/>
      <c r="E64" s="167"/>
      <c r="F64" s="168"/>
      <c r="G64" s="168">
        <f>SUMIF(AG65:AG66,"&lt;&gt;NOR",G65:G66)</f>
        <v>0</v>
      </c>
      <c r="H64" s="168"/>
      <c r="I64" s="168">
        <f>SUM(I65:I66)</f>
        <v>0</v>
      </c>
      <c r="J64" s="168"/>
      <c r="K64" s="168">
        <f>SUM(K65:K66)</f>
        <v>0</v>
      </c>
      <c r="L64" s="168"/>
      <c r="M64" s="168">
        <f>SUM(M65:M66)</f>
        <v>0</v>
      </c>
      <c r="N64" s="168"/>
      <c r="O64" s="168">
        <f>SUM(O65:O66)</f>
        <v>0</v>
      </c>
      <c r="P64" s="168"/>
      <c r="Q64" s="168">
        <f>SUM(Q65:Q66)</f>
        <v>0</v>
      </c>
      <c r="R64" s="168"/>
      <c r="S64" s="168"/>
      <c r="T64" s="169"/>
      <c r="U64" s="163"/>
      <c r="V64" s="163">
        <f>SUM(V65:V66)</f>
        <v>0.01</v>
      </c>
      <c r="W64" s="163"/>
      <c r="X64" s="163"/>
      <c r="AG64" t="s">
        <v>117</v>
      </c>
    </row>
    <row r="65" spans="1:60" ht="33.75" outlineLevel="1" x14ac:dyDescent="0.2">
      <c r="A65" s="170">
        <v>8</v>
      </c>
      <c r="B65" s="171" t="s">
        <v>200</v>
      </c>
      <c r="C65" s="188" t="s">
        <v>201</v>
      </c>
      <c r="D65" s="172" t="s">
        <v>202</v>
      </c>
      <c r="E65" s="173">
        <v>5.1000000000000004E-3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203</v>
      </c>
      <c r="S65" s="175" t="s">
        <v>122</v>
      </c>
      <c r="T65" s="176" t="s">
        <v>122</v>
      </c>
      <c r="U65" s="157">
        <v>1.89</v>
      </c>
      <c r="V65" s="157">
        <f>ROUND(E65*U65,2)</f>
        <v>0.01</v>
      </c>
      <c r="W65" s="157"/>
      <c r="X65" s="157" t="s">
        <v>204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205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2" t="s">
        <v>206</v>
      </c>
      <c r="D66" s="253"/>
      <c r="E66" s="253"/>
      <c r="F66" s="253"/>
      <c r="G66" s="253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131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4" t="s">
        <v>116</v>
      </c>
      <c r="B67" s="165" t="s">
        <v>81</v>
      </c>
      <c r="C67" s="187" t="s">
        <v>82</v>
      </c>
      <c r="D67" s="166"/>
      <c r="E67" s="167"/>
      <c r="F67" s="168"/>
      <c r="G67" s="168">
        <f>SUMIF(AG68:AG73,"&lt;&gt;NOR",G68:G73)</f>
        <v>0</v>
      </c>
      <c r="H67" s="168"/>
      <c r="I67" s="168">
        <f>SUM(I68:I73)</f>
        <v>0</v>
      </c>
      <c r="J67" s="168"/>
      <c r="K67" s="168">
        <f>SUM(K68:K73)</f>
        <v>0</v>
      </c>
      <c r="L67" s="168"/>
      <c r="M67" s="168">
        <f>SUM(M68:M73)</f>
        <v>0</v>
      </c>
      <c r="N67" s="168"/>
      <c r="O67" s="168">
        <f>SUM(O68:O73)</f>
        <v>0</v>
      </c>
      <c r="P67" s="168"/>
      <c r="Q67" s="168">
        <f>SUM(Q68:Q73)</f>
        <v>0</v>
      </c>
      <c r="R67" s="168"/>
      <c r="S67" s="168"/>
      <c r="T67" s="169"/>
      <c r="U67" s="163"/>
      <c r="V67" s="163">
        <f>SUM(V68:V73)</f>
        <v>4.33</v>
      </c>
      <c r="W67" s="163"/>
      <c r="X67" s="163"/>
      <c r="AG67" t="s">
        <v>117</v>
      </c>
    </row>
    <row r="68" spans="1:60" ht="22.5" outlineLevel="1" x14ac:dyDescent="0.2">
      <c r="A68" s="170">
        <v>9</v>
      </c>
      <c r="B68" s="171" t="s">
        <v>207</v>
      </c>
      <c r="C68" s="188" t="s">
        <v>208</v>
      </c>
      <c r="D68" s="172" t="s">
        <v>129</v>
      </c>
      <c r="E68" s="173">
        <v>86.6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 t="s">
        <v>209</v>
      </c>
      <c r="S68" s="175" t="s">
        <v>122</v>
      </c>
      <c r="T68" s="176" t="s">
        <v>122</v>
      </c>
      <c r="U68" s="157">
        <v>0.05</v>
      </c>
      <c r="V68" s="157">
        <f>ROUND(E68*U68,2)</f>
        <v>4.33</v>
      </c>
      <c r="W68" s="157"/>
      <c r="X68" s="157" t="s">
        <v>123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124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9" t="s">
        <v>305</v>
      </c>
      <c r="D69" s="159"/>
      <c r="E69" s="160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126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9" t="s">
        <v>306</v>
      </c>
      <c r="D70" s="159"/>
      <c r="E70" s="160">
        <v>79.5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126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9" t="s">
        <v>307</v>
      </c>
      <c r="D71" s="159"/>
      <c r="E71" s="160">
        <v>7.1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126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>
        <v>10</v>
      </c>
      <c r="B72" s="155" t="s">
        <v>212</v>
      </c>
      <c r="C72" s="191" t="s">
        <v>213</v>
      </c>
      <c r="D72" s="156" t="s">
        <v>0</v>
      </c>
      <c r="E72" s="178"/>
      <c r="F72" s="158"/>
      <c r="G72" s="157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7" t="s">
        <v>209</v>
      </c>
      <c r="S72" s="157" t="s">
        <v>122</v>
      </c>
      <c r="T72" s="157" t="s">
        <v>122</v>
      </c>
      <c r="U72" s="157">
        <v>0</v>
      </c>
      <c r="V72" s="157">
        <f>ROUND(E72*U72,2)</f>
        <v>0</v>
      </c>
      <c r="W72" s="157"/>
      <c r="X72" s="157" t="s">
        <v>204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205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4" t="s">
        <v>214</v>
      </c>
      <c r="D73" s="255"/>
      <c r="E73" s="255"/>
      <c r="F73" s="255"/>
      <c r="G73" s="255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131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4" t="s">
        <v>116</v>
      </c>
      <c r="B74" s="165" t="s">
        <v>83</v>
      </c>
      <c r="C74" s="187" t="s">
        <v>84</v>
      </c>
      <c r="D74" s="166"/>
      <c r="E74" s="167"/>
      <c r="F74" s="168"/>
      <c r="G74" s="168">
        <f>SUMIF(AG75:AG137,"&lt;&gt;NOR",G75:G137)</f>
        <v>0</v>
      </c>
      <c r="H74" s="168"/>
      <c r="I74" s="168">
        <f>SUM(I75:I137)</f>
        <v>0</v>
      </c>
      <c r="J74" s="168"/>
      <c r="K74" s="168">
        <f>SUM(K75:K137)</f>
        <v>0</v>
      </c>
      <c r="L74" s="168"/>
      <c r="M74" s="168">
        <f>SUM(M75:M137)</f>
        <v>0</v>
      </c>
      <c r="N74" s="168"/>
      <c r="O74" s="168">
        <f>SUM(O75:O137)</f>
        <v>5.2200000000000006</v>
      </c>
      <c r="P74" s="168"/>
      <c r="Q74" s="168">
        <f>SUM(Q75:Q137)</f>
        <v>0</v>
      </c>
      <c r="R74" s="168"/>
      <c r="S74" s="168"/>
      <c r="T74" s="169"/>
      <c r="U74" s="163"/>
      <c r="V74" s="163">
        <f>SUM(V75:V137)</f>
        <v>194.67</v>
      </c>
      <c r="W74" s="163"/>
      <c r="X74" s="163"/>
      <c r="AG74" t="s">
        <v>117</v>
      </c>
    </row>
    <row r="75" spans="1:60" ht="22.5" outlineLevel="1" x14ac:dyDescent="0.2">
      <c r="A75" s="170">
        <v>11</v>
      </c>
      <c r="B75" s="171" t="s">
        <v>215</v>
      </c>
      <c r="C75" s="188" t="s">
        <v>216</v>
      </c>
      <c r="D75" s="172" t="s">
        <v>120</v>
      </c>
      <c r="E75" s="173">
        <v>120.39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 t="s">
        <v>217</v>
      </c>
      <c r="S75" s="175" t="s">
        <v>122</v>
      </c>
      <c r="T75" s="176" t="s">
        <v>122</v>
      </c>
      <c r="U75" s="157">
        <v>0.34</v>
      </c>
      <c r="V75" s="157">
        <f>ROUND(E75*U75,2)</f>
        <v>40.93</v>
      </c>
      <c r="W75" s="157"/>
      <c r="X75" s="157" t="s">
        <v>123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124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9" t="s">
        <v>291</v>
      </c>
      <c r="D76" s="159"/>
      <c r="E76" s="160">
        <v>120.39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126</v>
      </c>
      <c r="AH76" s="147">
        <v>5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0">
        <v>12</v>
      </c>
      <c r="B77" s="171" t="s">
        <v>218</v>
      </c>
      <c r="C77" s="188" t="s">
        <v>219</v>
      </c>
      <c r="D77" s="172" t="s">
        <v>129</v>
      </c>
      <c r="E77" s="173">
        <v>30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 t="s">
        <v>217</v>
      </c>
      <c r="S77" s="175" t="s">
        <v>122</v>
      </c>
      <c r="T77" s="176" t="s">
        <v>122</v>
      </c>
      <c r="U77" s="157">
        <v>0.13</v>
      </c>
      <c r="V77" s="157">
        <f>ROUND(E77*U77,2)</f>
        <v>3.9</v>
      </c>
      <c r="W77" s="157"/>
      <c r="X77" s="157" t="s">
        <v>123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124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9" t="s">
        <v>292</v>
      </c>
      <c r="D78" s="159"/>
      <c r="E78" s="160">
        <v>30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126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0">
        <v>13</v>
      </c>
      <c r="B79" s="171" t="s">
        <v>221</v>
      </c>
      <c r="C79" s="188" t="s">
        <v>222</v>
      </c>
      <c r="D79" s="172" t="s">
        <v>129</v>
      </c>
      <c r="E79" s="173">
        <v>86.6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9.1000000000000004E-3</v>
      </c>
      <c r="O79" s="175">
        <f>ROUND(E79*N79,2)</f>
        <v>0.79</v>
      </c>
      <c r="P79" s="175">
        <v>0</v>
      </c>
      <c r="Q79" s="175">
        <f>ROUND(E79*P79,2)</f>
        <v>0</v>
      </c>
      <c r="R79" s="175" t="s">
        <v>217</v>
      </c>
      <c r="S79" s="175" t="s">
        <v>122</v>
      </c>
      <c r="T79" s="176" t="s">
        <v>122</v>
      </c>
      <c r="U79" s="157">
        <v>0.25</v>
      </c>
      <c r="V79" s="157">
        <f>ROUND(E79*U79,2)</f>
        <v>21.65</v>
      </c>
      <c r="W79" s="157"/>
      <c r="X79" s="157" t="s">
        <v>123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124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9" t="s">
        <v>305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126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9" t="s">
        <v>306</v>
      </c>
      <c r="D81" s="159"/>
      <c r="E81" s="160">
        <v>79.5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126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9" t="s">
        <v>307</v>
      </c>
      <c r="D82" s="159"/>
      <c r="E82" s="160">
        <v>7.1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126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0">
        <v>14</v>
      </c>
      <c r="B83" s="171" t="s">
        <v>223</v>
      </c>
      <c r="C83" s="188" t="s">
        <v>224</v>
      </c>
      <c r="D83" s="172" t="s">
        <v>129</v>
      </c>
      <c r="E83" s="173">
        <v>86.6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5" t="s">
        <v>217</v>
      </c>
      <c r="S83" s="175" t="s">
        <v>122</v>
      </c>
      <c r="T83" s="176" t="s">
        <v>122</v>
      </c>
      <c r="U83" s="157">
        <v>0.15</v>
      </c>
      <c r="V83" s="157">
        <f>ROUND(E83*U83,2)</f>
        <v>12.99</v>
      </c>
      <c r="W83" s="157"/>
      <c r="X83" s="157" t="s">
        <v>123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124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9" t="s">
        <v>308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126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9" t="s">
        <v>306</v>
      </c>
      <c r="D85" s="159"/>
      <c r="E85" s="160">
        <v>79.5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126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9" t="s">
        <v>307</v>
      </c>
      <c r="D86" s="159"/>
      <c r="E86" s="160">
        <v>7.1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126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0">
        <v>15</v>
      </c>
      <c r="B87" s="171" t="s">
        <v>225</v>
      </c>
      <c r="C87" s="188" t="s">
        <v>226</v>
      </c>
      <c r="D87" s="172" t="s">
        <v>120</v>
      </c>
      <c r="E87" s="173">
        <v>107.4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3.9899999999999996E-3</v>
      </c>
      <c r="O87" s="175">
        <f>ROUND(E87*N87,2)</f>
        <v>0.43</v>
      </c>
      <c r="P87" s="175">
        <v>0</v>
      </c>
      <c r="Q87" s="175">
        <f>ROUND(E87*P87,2)</f>
        <v>0</v>
      </c>
      <c r="R87" s="175" t="s">
        <v>217</v>
      </c>
      <c r="S87" s="175" t="s">
        <v>122</v>
      </c>
      <c r="T87" s="176" t="s">
        <v>122</v>
      </c>
      <c r="U87" s="157">
        <v>0.98</v>
      </c>
      <c r="V87" s="157">
        <f>ROUND(E87*U87,2)</f>
        <v>105.25</v>
      </c>
      <c r="W87" s="157"/>
      <c r="X87" s="157" t="s">
        <v>123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124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9" t="s">
        <v>210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126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9" t="s">
        <v>227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126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9" t="s">
        <v>136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126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9" t="s">
        <v>293</v>
      </c>
      <c r="D91" s="159"/>
      <c r="E91" s="160">
        <v>87.1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126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9" t="s">
        <v>294</v>
      </c>
      <c r="D92" s="159"/>
      <c r="E92" s="160">
        <v>6.3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126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9" t="s">
        <v>295</v>
      </c>
      <c r="D93" s="159"/>
      <c r="E93" s="160">
        <v>7.7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126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9" t="s">
        <v>296</v>
      </c>
      <c r="D94" s="159"/>
      <c r="E94" s="160">
        <v>6.3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126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45" outlineLevel="1" x14ac:dyDescent="0.2">
      <c r="A95" s="170">
        <v>16</v>
      </c>
      <c r="B95" s="171" t="s">
        <v>228</v>
      </c>
      <c r="C95" s="188" t="s">
        <v>229</v>
      </c>
      <c r="D95" s="172" t="s">
        <v>129</v>
      </c>
      <c r="E95" s="173">
        <v>30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5">
        <v>2.3000000000000001E-4</v>
      </c>
      <c r="O95" s="175">
        <f>ROUND(E95*N95,2)</f>
        <v>0.01</v>
      </c>
      <c r="P95" s="175">
        <v>0</v>
      </c>
      <c r="Q95" s="175">
        <f>ROUND(E95*P95,2)</f>
        <v>0</v>
      </c>
      <c r="R95" s="175" t="s">
        <v>217</v>
      </c>
      <c r="S95" s="175" t="s">
        <v>122</v>
      </c>
      <c r="T95" s="176" t="s">
        <v>122</v>
      </c>
      <c r="U95" s="157">
        <v>0.21</v>
      </c>
      <c r="V95" s="157">
        <f>ROUND(E95*U95,2)</f>
        <v>6.3</v>
      </c>
      <c r="W95" s="157"/>
      <c r="X95" s="157" t="s">
        <v>123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124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9" t="s">
        <v>309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126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9" t="s">
        <v>231</v>
      </c>
      <c r="D97" s="159"/>
      <c r="E97" s="160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126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9" t="s">
        <v>292</v>
      </c>
      <c r="D98" s="159"/>
      <c r="E98" s="160">
        <v>30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126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33.75" outlineLevel="1" x14ac:dyDescent="0.2">
      <c r="A99" s="170">
        <v>17</v>
      </c>
      <c r="B99" s="171" t="s">
        <v>232</v>
      </c>
      <c r="C99" s="188" t="s">
        <v>233</v>
      </c>
      <c r="D99" s="172" t="s">
        <v>129</v>
      </c>
      <c r="E99" s="173">
        <v>24.3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5">
        <v>4.8000000000000001E-4</v>
      </c>
      <c r="O99" s="175">
        <f>ROUND(E99*N99,2)</f>
        <v>0.01</v>
      </c>
      <c r="P99" s="175">
        <v>0</v>
      </c>
      <c r="Q99" s="175">
        <f>ROUND(E99*P99,2)</f>
        <v>0</v>
      </c>
      <c r="R99" s="175" t="s">
        <v>217</v>
      </c>
      <c r="S99" s="175" t="s">
        <v>122</v>
      </c>
      <c r="T99" s="176" t="s">
        <v>122</v>
      </c>
      <c r="U99" s="157">
        <v>0.15</v>
      </c>
      <c r="V99" s="157">
        <f>ROUND(E99*U99,2)</f>
        <v>3.65</v>
      </c>
      <c r="W99" s="157"/>
      <c r="X99" s="157" t="s">
        <v>123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124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9" t="s">
        <v>210</v>
      </c>
      <c r="D100" s="159"/>
      <c r="E100" s="160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126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9" t="s">
        <v>234</v>
      </c>
      <c r="D101" s="159"/>
      <c r="E101" s="160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126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9" t="s">
        <v>235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126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9" t="s">
        <v>310</v>
      </c>
      <c r="D103" s="159"/>
      <c r="E103" s="160">
        <v>19.555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126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9" t="s">
        <v>311</v>
      </c>
      <c r="D104" s="159"/>
      <c r="E104" s="160">
        <v>4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126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9" t="s">
        <v>312</v>
      </c>
      <c r="D105" s="159"/>
      <c r="E105" s="160">
        <v>0.745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0" t="s">
        <v>142</v>
      </c>
      <c r="D106" s="161"/>
      <c r="E106" s="162">
        <v>24.3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126</v>
      </c>
      <c r="AH106" s="147">
        <v>1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33.75" outlineLevel="1" x14ac:dyDescent="0.2">
      <c r="A107" s="179">
        <v>18</v>
      </c>
      <c r="B107" s="180" t="s">
        <v>238</v>
      </c>
      <c r="C107" s="192" t="s">
        <v>239</v>
      </c>
      <c r="D107" s="181" t="s">
        <v>240</v>
      </c>
      <c r="E107" s="182">
        <v>6</v>
      </c>
      <c r="F107" s="183"/>
      <c r="G107" s="184">
        <f>ROUND(E107*F107,2)</f>
        <v>0</v>
      </c>
      <c r="H107" s="183"/>
      <c r="I107" s="184">
        <f>ROUND(E107*H107,2)</f>
        <v>0</v>
      </c>
      <c r="J107" s="183"/>
      <c r="K107" s="184">
        <f>ROUND(E107*J107,2)</f>
        <v>0</v>
      </c>
      <c r="L107" s="184">
        <v>21</v>
      </c>
      <c r="M107" s="184">
        <f>G107*(1+L107/100)</f>
        <v>0</v>
      </c>
      <c r="N107" s="184">
        <v>3.3E-4</v>
      </c>
      <c r="O107" s="184">
        <f>ROUND(E107*N107,2)</f>
        <v>0</v>
      </c>
      <c r="P107" s="184">
        <v>0</v>
      </c>
      <c r="Q107" s="184">
        <f>ROUND(E107*P107,2)</f>
        <v>0</v>
      </c>
      <c r="R107" s="184" t="s">
        <v>241</v>
      </c>
      <c r="S107" s="184" t="s">
        <v>122</v>
      </c>
      <c r="T107" s="185" t="s">
        <v>122</v>
      </c>
      <c r="U107" s="157">
        <v>0</v>
      </c>
      <c r="V107" s="157">
        <f>ROUND(E107*U107,2)</f>
        <v>0</v>
      </c>
      <c r="W107" s="157"/>
      <c r="X107" s="157" t="s">
        <v>242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243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0">
        <v>19</v>
      </c>
      <c r="B108" s="171" t="s">
        <v>244</v>
      </c>
      <c r="C108" s="188" t="s">
        <v>245</v>
      </c>
      <c r="D108" s="172" t="s">
        <v>246</v>
      </c>
      <c r="E108" s="173">
        <v>1485.12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1E-3</v>
      </c>
      <c r="O108" s="175">
        <f>ROUND(E108*N108,2)</f>
        <v>1.49</v>
      </c>
      <c r="P108" s="175">
        <v>0</v>
      </c>
      <c r="Q108" s="175">
        <f>ROUND(E108*P108,2)</f>
        <v>0</v>
      </c>
      <c r="R108" s="175" t="s">
        <v>241</v>
      </c>
      <c r="S108" s="175" t="s">
        <v>122</v>
      </c>
      <c r="T108" s="176" t="s">
        <v>122</v>
      </c>
      <c r="U108" s="157">
        <v>0</v>
      </c>
      <c r="V108" s="157">
        <f>ROUND(E108*U108,2)</f>
        <v>0</v>
      </c>
      <c r="W108" s="157"/>
      <c r="X108" s="157" t="s">
        <v>242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243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9" t="s">
        <v>210</v>
      </c>
      <c r="D109" s="159"/>
      <c r="E109" s="160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126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9" t="s">
        <v>247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126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9" t="s">
        <v>248</v>
      </c>
      <c r="D111" s="159"/>
      <c r="E111" s="160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126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9" t="s">
        <v>136</v>
      </c>
      <c r="D112" s="159"/>
      <c r="E112" s="160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126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9" t="s">
        <v>313</v>
      </c>
      <c r="D113" s="159"/>
      <c r="E113" s="160">
        <v>1114.8800000000001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126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9" t="s">
        <v>314</v>
      </c>
      <c r="D114" s="159"/>
      <c r="E114" s="160">
        <v>80.64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9" t="s">
        <v>315</v>
      </c>
      <c r="D115" s="159"/>
      <c r="E115" s="160">
        <v>98.56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126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9" t="s">
        <v>316</v>
      </c>
      <c r="D116" s="159"/>
      <c r="E116" s="160">
        <v>80.64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126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0" t="s">
        <v>142</v>
      </c>
      <c r="D117" s="161"/>
      <c r="E117" s="162">
        <v>1374.72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126</v>
      </c>
      <c r="AH117" s="147">
        <v>1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9" t="s">
        <v>254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126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9" t="s">
        <v>317</v>
      </c>
      <c r="D119" s="159"/>
      <c r="E119" s="160">
        <v>96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126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9" t="s">
        <v>318</v>
      </c>
      <c r="D120" s="159"/>
      <c r="E120" s="160">
        <v>14.4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0">
        <v>20</v>
      </c>
      <c r="B121" s="171" t="s">
        <v>256</v>
      </c>
      <c r="C121" s="188" t="s">
        <v>257</v>
      </c>
      <c r="D121" s="172" t="s">
        <v>120</v>
      </c>
      <c r="E121" s="173">
        <v>129.52424999999999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1.9199999999999998E-2</v>
      </c>
      <c r="O121" s="175">
        <f>ROUND(E121*N121,2)</f>
        <v>2.4900000000000002</v>
      </c>
      <c r="P121" s="175">
        <v>0</v>
      </c>
      <c r="Q121" s="175">
        <f>ROUND(E121*P121,2)</f>
        <v>0</v>
      </c>
      <c r="R121" s="175"/>
      <c r="S121" s="175" t="s">
        <v>258</v>
      </c>
      <c r="T121" s="176" t="s">
        <v>259</v>
      </c>
      <c r="U121" s="157">
        <v>0</v>
      </c>
      <c r="V121" s="157">
        <f>ROUND(E121*U121,2)</f>
        <v>0</v>
      </c>
      <c r="W121" s="157"/>
      <c r="X121" s="157" t="s">
        <v>242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243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9" t="s">
        <v>319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126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9" t="s">
        <v>261</v>
      </c>
      <c r="D123" s="159"/>
      <c r="E123" s="160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126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9" t="s">
        <v>227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9" t="s">
        <v>170</v>
      </c>
      <c r="D125" s="159"/>
      <c r="E125" s="160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126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9" t="s">
        <v>136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126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9" t="s">
        <v>320</v>
      </c>
      <c r="D127" s="159"/>
      <c r="E127" s="160">
        <v>88.841999999999999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126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9" t="s">
        <v>321</v>
      </c>
      <c r="D128" s="159"/>
      <c r="E128" s="160">
        <v>6.4260000000000002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126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9" t="s">
        <v>322</v>
      </c>
      <c r="D129" s="159"/>
      <c r="E129" s="160">
        <v>7.8540000000000001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126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9" t="s">
        <v>323</v>
      </c>
      <c r="D130" s="159"/>
      <c r="E130" s="160">
        <v>6.4260000000000002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126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0" t="s">
        <v>142</v>
      </c>
      <c r="D131" s="161"/>
      <c r="E131" s="162">
        <v>109.548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126</v>
      </c>
      <c r="AH131" s="147">
        <v>1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9" t="s">
        <v>143</v>
      </c>
      <c r="D132" s="159"/>
      <c r="E132" s="160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126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9" t="s">
        <v>210</v>
      </c>
      <c r="D133" s="159"/>
      <c r="E133" s="160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126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9" t="s">
        <v>324</v>
      </c>
      <c r="D134" s="159"/>
      <c r="E134" s="160">
        <v>12.52125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126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9" t="s">
        <v>325</v>
      </c>
      <c r="D135" s="159"/>
      <c r="E135" s="160">
        <v>7.4550000000000001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126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>
        <v>21</v>
      </c>
      <c r="B136" s="155" t="s">
        <v>268</v>
      </c>
      <c r="C136" s="191" t="s">
        <v>269</v>
      </c>
      <c r="D136" s="156" t="s">
        <v>0</v>
      </c>
      <c r="E136" s="178"/>
      <c r="F136" s="158"/>
      <c r="G136" s="157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7">
        <v>0</v>
      </c>
      <c r="O136" s="157">
        <f>ROUND(E136*N136,2)</f>
        <v>0</v>
      </c>
      <c r="P136" s="157">
        <v>0</v>
      </c>
      <c r="Q136" s="157">
        <f>ROUND(E136*P136,2)</f>
        <v>0</v>
      </c>
      <c r="R136" s="157" t="s">
        <v>217</v>
      </c>
      <c r="S136" s="157" t="s">
        <v>122</v>
      </c>
      <c r="T136" s="157" t="s">
        <v>122</v>
      </c>
      <c r="U136" s="157">
        <v>0</v>
      </c>
      <c r="V136" s="157">
        <f>ROUND(E136*U136,2)</f>
        <v>0</v>
      </c>
      <c r="W136" s="157"/>
      <c r="X136" s="157" t="s">
        <v>204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205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4" t="s">
        <v>214</v>
      </c>
      <c r="D137" s="255"/>
      <c r="E137" s="255"/>
      <c r="F137" s="255"/>
      <c r="G137" s="255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131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64" t="s">
        <v>116</v>
      </c>
      <c r="B138" s="165" t="s">
        <v>85</v>
      </c>
      <c r="C138" s="187" t="s">
        <v>86</v>
      </c>
      <c r="D138" s="166"/>
      <c r="E138" s="167"/>
      <c r="F138" s="168"/>
      <c r="G138" s="168">
        <f>SUMIF(AG139:AG144,"&lt;&gt;NOR",G139:G144)</f>
        <v>0</v>
      </c>
      <c r="H138" s="168"/>
      <c r="I138" s="168">
        <f>SUM(I139:I144)</f>
        <v>0</v>
      </c>
      <c r="J138" s="168"/>
      <c r="K138" s="168">
        <f>SUM(K139:K144)</f>
        <v>0</v>
      </c>
      <c r="L138" s="168"/>
      <c r="M138" s="168">
        <f>SUM(M139:M144)</f>
        <v>0</v>
      </c>
      <c r="N138" s="168"/>
      <c r="O138" s="168">
        <f>SUM(O139:O144)</f>
        <v>0</v>
      </c>
      <c r="P138" s="168"/>
      <c r="Q138" s="168">
        <f>SUM(Q139:Q144)</f>
        <v>0</v>
      </c>
      <c r="R138" s="168"/>
      <c r="S138" s="168"/>
      <c r="T138" s="169"/>
      <c r="U138" s="163"/>
      <c r="V138" s="163">
        <f>SUM(V139:V144)</f>
        <v>7.4300000000000006</v>
      </c>
      <c r="W138" s="163"/>
      <c r="X138" s="163"/>
      <c r="AG138" t="s">
        <v>117</v>
      </c>
    </row>
    <row r="139" spans="1:60" ht="22.5" outlineLevel="1" x14ac:dyDescent="0.2">
      <c r="A139" s="179">
        <v>22</v>
      </c>
      <c r="B139" s="180" t="s">
        <v>270</v>
      </c>
      <c r="C139" s="192" t="s">
        <v>271</v>
      </c>
      <c r="D139" s="181" t="s">
        <v>202</v>
      </c>
      <c r="E139" s="182">
        <v>2.3184</v>
      </c>
      <c r="F139" s="183"/>
      <c r="G139" s="184">
        <f t="shared" ref="G139:G144" si="0">ROUND(E139*F139,2)</f>
        <v>0</v>
      </c>
      <c r="H139" s="183"/>
      <c r="I139" s="184">
        <f t="shared" ref="I139:I144" si="1">ROUND(E139*H139,2)</f>
        <v>0</v>
      </c>
      <c r="J139" s="183"/>
      <c r="K139" s="184">
        <f t="shared" ref="K139:K144" si="2">ROUND(E139*J139,2)</f>
        <v>0</v>
      </c>
      <c r="L139" s="184">
        <v>21</v>
      </c>
      <c r="M139" s="184">
        <f t="shared" ref="M139:M144" si="3">G139*(1+L139/100)</f>
        <v>0</v>
      </c>
      <c r="N139" s="184">
        <v>0</v>
      </c>
      <c r="O139" s="184">
        <f t="shared" ref="O139:O144" si="4">ROUND(E139*N139,2)</f>
        <v>0</v>
      </c>
      <c r="P139" s="184">
        <v>0</v>
      </c>
      <c r="Q139" s="184">
        <f t="shared" ref="Q139:Q144" si="5">ROUND(E139*P139,2)</f>
        <v>0</v>
      </c>
      <c r="R139" s="184" t="s">
        <v>175</v>
      </c>
      <c r="S139" s="184" t="s">
        <v>122</v>
      </c>
      <c r="T139" s="185" t="s">
        <v>122</v>
      </c>
      <c r="U139" s="157">
        <v>0.93300000000000005</v>
      </c>
      <c r="V139" s="157">
        <f t="shared" ref="V139:V144" si="6">ROUND(E139*U139,2)</f>
        <v>2.16</v>
      </c>
      <c r="W139" s="157"/>
      <c r="X139" s="157" t="s">
        <v>123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124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9">
        <v>23</v>
      </c>
      <c r="B140" s="180" t="s">
        <v>272</v>
      </c>
      <c r="C140" s="192" t="s">
        <v>273</v>
      </c>
      <c r="D140" s="181" t="s">
        <v>202</v>
      </c>
      <c r="E140" s="182">
        <v>2.3184</v>
      </c>
      <c r="F140" s="183"/>
      <c r="G140" s="184">
        <f t="shared" si="0"/>
        <v>0</v>
      </c>
      <c r="H140" s="183"/>
      <c r="I140" s="184">
        <f t="shared" si="1"/>
        <v>0</v>
      </c>
      <c r="J140" s="183"/>
      <c r="K140" s="184">
        <f t="shared" si="2"/>
        <v>0</v>
      </c>
      <c r="L140" s="184">
        <v>21</v>
      </c>
      <c r="M140" s="184">
        <f t="shared" si="3"/>
        <v>0</v>
      </c>
      <c r="N140" s="184">
        <v>0</v>
      </c>
      <c r="O140" s="184">
        <f t="shared" si="4"/>
        <v>0</v>
      </c>
      <c r="P140" s="184">
        <v>0</v>
      </c>
      <c r="Q140" s="184">
        <f t="shared" si="5"/>
        <v>0</v>
      </c>
      <c r="R140" s="184" t="s">
        <v>175</v>
      </c>
      <c r="S140" s="184" t="s">
        <v>122</v>
      </c>
      <c r="T140" s="185" t="s">
        <v>122</v>
      </c>
      <c r="U140" s="157">
        <v>0.49</v>
      </c>
      <c r="V140" s="157">
        <f t="shared" si="6"/>
        <v>1.1399999999999999</v>
      </c>
      <c r="W140" s="157"/>
      <c r="X140" s="157" t="s">
        <v>123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124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9">
        <v>24</v>
      </c>
      <c r="B141" s="180" t="s">
        <v>274</v>
      </c>
      <c r="C141" s="192" t="s">
        <v>275</v>
      </c>
      <c r="D141" s="181" t="s">
        <v>202</v>
      </c>
      <c r="E141" s="182">
        <v>32.457540000000002</v>
      </c>
      <c r="F141" s="183"/>
      <c r="G141" s="184">
        <f t="shared" si="0"/>
        <v>0</v>
      </c>
      <c r="H141" s="183"/>
      <c r="I141" s="184">
        <f t="shared" si="1"/>
        <v>0</v>
      </c>
      <c r="J141" s="183"/>
      <c r="K141" s="184">
        <f t="shared" si="2"/>
        <v>0</v>
      </c>
      <c r="L141" s="184">
        <v>21</v>
      </c>
      <c r="M141" s="184">
        <f t="shared" si="3"/>
        <v>0</v>
      </c>
      <c r="N141" s="184">
        <v>0</v>
      </c>
      <c r="O141" s="184">
        <f t="shared" si="4"/>
        <v>0</v>
      </c>
      <c r="P141" s="184">
        <v>0</v>
      </c>
      <c r="Q141" s="184">
        <f t="shared" si="5"/>
        <v>0</v>
      </c>
      <c r="R141" s="184" t="s">
        <v>175</v>
      </c>
      <c r="S141" s="184" t="s">
        <v>122</v>
      </c>
      <c r="T141" s="185" t="s">
        <v>122</v>
      </c>
      <c r="U141" s="157">
        <v>0</v>
      </c>
      <c r="V141" s="157">
        <f t="shared" si="6"/>
        <v>0</v>
      </c>
      <c r="W141" s="157"/>
      <c r="X141" s="157" t="s">
        <v>123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124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9">
        <v>25</v>
      </c>
      <c r="B142" s="180" t="s">
        <v>276</v>
      </c>
      <c r="C142" s="192" t="s">
        <v>277</v>
      </c>
      <c r="D142" s="181" t="s">
        <v>202</v>
      </c>
      <c r="E142" s="182">
        <v>2.3184</v>
      </c>
      <c r="F142" s="183"/>
      <c r="G142" s="184">
        <f t="shared" si="0"/>
        <v>0</v>
      </c>
      <c r="H142" s="183"/>
      <c r="I142" s="184">
        <f t="shared" si="1"/>
        <v>0</v>
      </c>
      <c r="J142" s="183"/>
      <c r="K142" s="184">
        <f t="shared" si="2"/>
        <v>0</v>
      </c>
      <c r="L142" s="184">
        <v>21</v>
      </c>
      <c r="M142" s="184">
        <f t="shared" si="3"/>
        <v>0</v>
      </c>
      <c r="N142" s="184">
        <v>0</v>
      </c>
      <c r="O142" s="184">
        <f t="shared" si="4"/>
        <v>0</v>
      </c>
      <c r="P142" s="184">
        <v>0</v>
      </c>
      <c r="Q142" s="184">
        <f t="shared" si="5"/>
        <v>0</v>
      </c>
      <c r="R142" s="184" t="s">
        <v>175</v>
      </c>
      <c r="S142" s="184" t="s">
        <v>122</v>
      </c>
      <c r="T142" s="185" t="s">
        <v>122</v>
      </c>
      <c r="U142" s="157">
        <v>0.94199999999999995</v>
      </c>
      <c r="V142" s="157">
        <f t="shared" si="6"/>
        <v>2.1800000000000002</v>
      </c>
      <c r="W142" s="157"/>
      <c r="X142" s="157" t="s">
        <v>123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124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9">
        <v>26</v>
      </c>
      <c r="B143" s="180" t="s">
        <v>278</v>
      </c>
      <c r="C143" s="192" t="s">
        <v>279</v>
      </c>
      <c r="D143" s="181" t="s">
        <v>202</v>
      </c>
      <c r="E143" s="182">
        <v>18.547170000000001</v>
      </c>
      <c r="F143" s="183"/>
      <c r="G143" s="184">
        <f t="shared" si="0"/>
        <v>0</v>
      </c>
      <c r="H143" s="183"/>
      <c r="I143" s="184">
        <f t="shared" si="1"/>
        <v>0</v>
      </c>
      <c r="J143" s="183"/>
      <c r="K143" s="184">
        <f t="shared" si="2"/>
        <v>0</v>
      </c>
      <c r="L143" s="184">
        <v>21</v>
      </c>
      <c r="M143" s="184">
        <f t="shared" si="3"/>
        <v>0</v>
      </c>
      <c r="N143" s="184">
        <v>0</v>
      </c>
      <c r="O143" s="184">
        <f t="shared" si="4"/>
        <v>0</v>
      </c>
      <c r="P143" s="184">
        <v>0</v>
      </c>
      <c r="Q143" s="184">
        <f t="shared" si="5"/>
        <v>0</v>
      </c>
      <c r="R143" s="184" t="s">
        <v>175</v>
      </c>
      <c r="S143" s="184" t="s">
        <v>122</v>
      </c>
      <c r="T143" s="185" t="s">
        <v>122</v>
      </c>
      <c r="U143" s="157">
        <v>0.105</v>
      </c>
      <c r="V143" s="157">
        <f t="shared" si="6"/>
        <v>1.95</v>
      </c>
      <c r="W143" s="157"/>
      <c r="X143" s="157" t="s">
        <v>123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124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9">
        <v>27</v>
      </c>
      <c r="B144" s="180" t="s">
        <v>280</v>
      </c>
      <c r="C144" s="192" t="s">
        <v>281</v>
      </c>
      <c r="D144" s="181" t="s">
        <v>202</v>
      </c>
      <c r="E144" s="182">
        <v>2.3184</v>
      </c>
      <c r="F144" s="183"/>
      <c r="G144" s="184">
        <f t="shared" si="0"/>
        <v>0</v>
      </c>
      <c r="H144" s="183"/>
      <c r="I144" s="184">
        <f t="shared" si="1"/>
        <v>0</v>
      </c>
      <c r="J144" s="183"/>
      <c r="K144" s="184">
        <f t="shared" si="2"/>
        <v>0</v>
      </c>
      <c r="L144" s="184">
        <v>21</v>
      </c>
      <c r="M144" s="184">
        <f t="shared" si="3"/>
        <v>0</v>
      </c>
      <c r="N144" s="184">
        <v>0</v>
      </c>
      <c r="O144" s="184">
        <f t="shared" si="4"/>
        <v>0</v>
      </c>
      <c r="P144" s="184">
        <v>0</v>
      </c>
      <c r="Q144" s="184">
        <f t="shared" si="5"/>
        <v>0</v>
      </c>
      <c r="R144" s="184" t="s">
        <v>175</v>
      </c>
      <c r="S144" s="184" t="s">
        <v>122</v>
      </c>
      <c r="T144" s="185" t="s">
        <v>122</v>
      </c>
      <c r="U144" s="157">
        <v>0</v>
      </c>
      <c r="V144" s="157">
        <f t="shared" si="6"/>
        <v>0</v>
      </c>
      <c r="W144" s="157"/>
      <c r="X144" s="157" t="s">
        <v>123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124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x14ac:dyDescent="0.2">
      <c r="A145" s="164" t="s">
        <v>116</v>
      </c>
      <c r="B145" s="165" t="s">
        <v>88</v>
      </c>
      <c r="C145" s="187" t="s">
        <v>27</v>
      </c>
      <c r="D145" s="166"/>
      <c r="E145" s="167"/>
      <c r="F145" s="168"/>
      <c r="G145" s="168">
        <f>SUMIF(AG146:AG147,"&lt;&gt;NOR",G146:G147)</f>
        <v>0</v>
      </c>
      <c r="H145" s="168"/>
      <c r="I145" s="168">
        <f>SUM(I146:I147)</f>
        <v>0</v>
      </c>
      <c r="J145" s="168"/>
      <c r="K145" s="168">
        <f>SUM(K146:K147)</f>
        <v>0</v>
      </c>
      <c r="L145" s="168"/>
      <c r="M145" s="168">
        <f>SUM(M146:M147)</f>
        <v>0</v>
      </c>
      <c r="N145" s="168"/>
      <c r="O145" s="168">
        <f>SUM(O146:O147)</f>
        <v>0</v>
      </c>
      <c r="P145" s="168"/>
      <c r="Q145" s="168">
        <f>SUM(Q146:Q147)</f>
        <v>0</v>
      </c>
      <c r="R145" s="168"/>
      <c r="S145" s="168"/>
      <c r="T145" s="169"/>
      <c r="U145" s="163"/>
      <c r="V145" s="163">
        <f>SUM(V146:V147)</f>
        <v>0</v>
      </c>
      <c r="W145" s="163"/>
      <c r="X145" s="163"/>
      <c r="AG145" t="s">
        <v>117</v>
      </c>
    </row>
    <row r="146" spans="1:60" outlineLevel="1" x14ac:dyDescent="0.2">
      <c r="A146" s="179">
        <v>28</v>
      </c>
      <c r="B146" s="180" t="s">
        <v>282</v>
      </c>
      <c r="C146" s="192" t="s">
        <v>283</v>
      </c>
      <c r="D146" s="181" t="s">
        <v>284</v>
      </c>
      <c r="E146" s="182">
        <v>1</v>
      </c>
      <c r="F146" s="183"/>
      <c r="G146" s="184">
        <f>ROUND(E146*F146,2)</f>
        <v>0</v>
      </c>
      <c r="H146" s="183"/>
      <c r="I146" s="184">
        <f>ROUND(E146*H146,2)</f>
        <v>0</v>
      </c>
      <c r="J146" s="183"/>
      <c r="K146" s="184">
        <f>ROUND(E146*J146,2)</f>
        <v>0</v>
      </c>
      <c r="L146" s="184">
        <v>21</v>
      </c>
      <c r="M146" s="184">
        <f>G146*(1+L146/100)</f>
        <v>0</v>
      </c>
      <c r="N146" s="184">
        <v>0</v>
      </c>
      <c r="O146" s="184">
        <f>ROUND(E146*N146,2)</f>
        <v>0</v>
      </c>
      <c r="P146" s="184">
        <v>0</v>
      </c>
      <c r="Q146" s="184">
        <f>ROUND(E146*P146,2)</f>
        <v>0</v>
      </c>
      <c r="R146" s="184"/>
      <c r="S146" s="184" t="s">
        <v>122</v>
      </c>
      <c r="T146" s="185" t="s">
        <v>259</v>
      </c>
      <c r="U146" s="157">
        <v>0</v>
      </c>
      <c r="V146" s="157">
        <f>ROUND(E146*U146,2)</f>
        <v>0</v>
      </c>
      <c r="W146" s="157"/>
      <c r="X146" s="157" t="s">
        <v>285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286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0">
        <v>29</v>
      </c>
      <c r="B147" s="171" t="s">
        <v>287</v>
      </c>
      <c r="C147" s="188" t="s">
        <v>288</v>
      </c>
      <c r="D147" s="172" t="s">
        <v>284</v>
      </c>
      <c r="E147" s="173">
        <v>1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5"/>
      <c r="S147" s="175" t="s">
        <v>122</v>
      </c>
      <c r="T147" s="176" t="s">
        <v>259</v>
      </c>
      <c r="U147" s="157">
        <v>0</v>
      </c>
      <c r="V147" s="157">
        <f>ROUND(E147*U147,2)</f>
        <v>0</v>
      </c>
      <c r="W147" s="157"/>
      <c r="X147" s="157" t="s">
        <v>285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286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3"/>
      <c r="B148" s="4"/>
      <c r="C148" s="19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v>15</v>
      </c>
      <c r="AF148">
        <v>21</v>
      </c>
      <c r="AG148" t="s">
        <v>103</v>
      </c>
    </row>
    <row r="149" spans="1:60" x14ac:dyDescent="0.2">
      <c r="A149" s="150"/>
      <c r="B149" s="151" t="s">
        <v>29</v>
      </c>
      <c r="C149" s="194"/>
      <c r="D149" s="152"/>
      <c r="E149" s="153"/>
      <c r="F149" s="153"/>
      <c r="G149" s="186">
        <f>G8+G11+G27+G37+G64+G67+G74+G138+G145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f>SUMIF(L7:L147,AE148,G7:G147)</f>
        <v>0</v>
      </c>
      <c r="AF149">
        <f>SUMIF(L7:L147,AF148,G7:G147)</f>
        <v>0</v>
      </c>
      <c r="AG149" t="s">
        <v>289</v>
      </c>
    </row>
    <row r="150" spans="1:60" x14ac:dyDescent="0.2">
      <c r="C150" s="195"/>
      <c r="D150" s="10"/>
      <c r="AG150" t="s">
        <v>290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x0JPluCm3bz78ak4mehCPy2HFe3hq2fHAqLKBQFunUqgkxDQRtOi2rz7jVguM53Op++HznU5ZMJDzgx59RG8Q==" saltValue="wrjNM7xU+vuvLocEizWZWA==" spinCount="100000" sheet="1"/>
  <mergeCells count="11">
    <mergeCell ref="C16:G16"/>
    <mergeCell ref="A1:G1"/>
    <mergeCell ref="C2:G2"/>
    <mergeCell ref="C3:G3"/>
    <mergeCell ref="C4:G4"/>
    <mergeCell ref="C13:G13"/>
    <mergeCell ref="C50:G50"/>
    <mergeCell ref="C62:G62"/>
    <mergeCell ref="C66:G66"/>
    <mergeCell ref="C73:G73"/>
    <mergeCell ref="C137:G137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Footer>&amp;L0206-3216-1-610-000&amp;C&amp;P+11&amp;RHPO 7-7-36 058r0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01 Pol</vt:lpstr>
      <vt:lpstr>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oadresa</vt:lpstr>
      <vt:lpstr>Stavba!Objednatel</vt:lpstr>
      <vt:lpstr>Stavba!Objekt</vt:lpstr>
      <vt:lpstr>'1 01 Pol'!Oblast_tisku</vt:lpstr>
      <vt:lpstr>'1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Hana Laboňová</cp:lastModifiedBy>
  <cp:lastPrinted>2021-09-01T06:33:57Z</cp:lastPrinted>
  <dcterms:created xsi:type="dcterms:W3CDTF">2009-04-08T07:15:50Z</dcterms:created>
  <dcterms:modified xsi:type="dcterms:W3CDTF">2021-09-01T06:44:32Z</dcterms:modified>
</cp:coreProperties>
</file>