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\STUDÉNKA\Jídelna\Dokumentace\02_77-36055_r0_VykVym\"/>
    </mc:Choice>
  </mc:AlternateContent>
  <xr:revisionPtr revIDLastSave="0" documentId="13_ncr:1_{621BCCA4-C721-4B44-9F64-68C3F363C518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Stavba" sheetId="1" r:id="rId1"/>
    <sheet name="VzorPolozky" sheetId="10" state="hidden" r:id="rId2"/>
    <sheet name="1 01 Pol" sheetId="12" r:id="rId3"/>
  </sheets>
  <externalReferences>
    <externalReference r:id="rId4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'1 01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'1 01 Pol'!$A$1:$G$95</definedName>
    <definedName name="_xlnm.Print_Area" localSheetId="0">Stavba!$A$1:$J$58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30" i="12" l="1"/>
  <c r="BA13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7" i="12"/>
  <c r="M17" i="12" s="1"/>
  <c r="M16" i="12" s="1"/>
  <c r="I17" i="12"/>
  <c r="I16" i="12" s="1"/>
  <c r="K17" i="12"/>
  <c r="K16" i="12" s="1"/>
  <c r="O17" i="12"/>
  <c r="O16" i="12" s="1"/>
  <c r="Q17" i="12"/>
  <c r="Q16" i="12" s="1"/>
  <c r="V17" i="12"/>
  <c r="V16" i="12" s="1"/>
  <c r="Q20" i="12"/>
  <c r="G21" i="12"/>
  <c r="M21" i="12" s="1"/>
  <c r="M20" i="12" s="1"/>
  <c r="I21" i="12"/>
  <c r="I20" i="12" s="1"/>
  <c r="K21" i="12"/>
  <c r="K20" i="12" s="1"/>
  <c r="O21" i="12"/>
  <c r="O20" i="12" s="1"/>
  <c r="Q21" i="12"/>
  <c r="V21" i="12"/>
  <c r="V20" i="12" s="1"/>
  <c r="V28" i="12"/>
  <c r="G29" i="12"/>
  <c r="M29" i="12" s="1"/>
  <c r="M28" i="12" s="1"/>
  <c r="I29" i="12"/>
  <c r="I28" i="12" s="1"/>
  <c r="K29" i="12"/>
  <c r="K28" i="12" s="1"/>
  <c r="O29" i="12"/>
  <c r="O28" i="12" s="1"/>
  <c r="Q29" i="12"/>
  <c r="Q28" i="12" s="1"/>
  <c r="V29" i="12"/>
  <c r="G33" i="12"/>
  <c r="M33" i="12" s="1"/>
  <c r="M32" i="12" s="1"/>
  <c r="I33" i="12"/>
  <c r="I32" i="12" s="1"/>
  <c r="K33" i="12"/>
  <c r="K32" i="12" s="1"/>
  <c r="O33" i="12"/>
  <c r="O32" i="12" s="1"/>
  <c r="Q33" i="12"/>
  <c r="Q32" i="12" s="1"/>
  <c r="V33" i="12"/>
  <c r="V32" i="12" s="1"/>
  <c r="G36" i="12"/>
  <c r="M36" i="12" s="1"/>
  <c r="I36" i="12"/>
  <c r="K36" i="12"/>
  <c r="O36" i="12"/>
  <c r="Q36" i="12"/>
  <c r="V36" i="12"/>
  <c r="G41" i="12"/>
  <c r="M41" i="12" s="1"/>
  <c r="I41" i="12"/>
  <c r="K41" i="12"/>
  <c r="O41" i="12"/>
  <c r="Q41" i="12"/>
  <c r="V41" i="12"/>
  <c r="G47" i="12"/>
  <c r="M47" i="12" s="1"/>
  <c r="I47" i="12"/>
  <c r="K47" i="12"/>
  <c r="K35" i="12" s="1"/>
  <c r="O47" i="12"/>
  <c r="Q47" i="12"/>
  <c r="V47" i="12"/>
  <c r="V35" i="12" s="1"/>
  <c r="G50" i="12"/>
  <c r="M50" i="12" s="1"/>
  <c r="M49" i="12" s="1"/>
  <c r="I50" i="12"/>
  <c r="I49" i="12" s="1"/>
  <c r="K50" i="12"/>
  <c r="K49" i="12" s="1"/>
  <c r="O50" i="12"/>
  <c r="O49" i="12" s="1"/>
  <c r="Q50" i="12"/>
  <c r="Q49" i="12" s="1"/>
  <c r="V50" i="12"/>
  <c r="V49" i="12" s="1"/>
  <c r="G52" i="12"/>
  <c r="Q52" i="12"/>
  <c r="G53" i="12"/>
  <c r="M53" i="12" s="1"/>
  <c r="M52" i="12" s="1"/>
  <c r="I53" i="12"/>
  <c r="I52" i="12" s="1"/>
  <c r="K53" i="12"/>
  <c r="K52" i="12" s="1"/>
  <c r="O53" i="12"/>
  <c r="O52" i="12" s="1"/>
  <c r="Q53" i="12"/>
  <c r="V53" i="12"/>
  <c r="V52" i="12" s="1"/>
  <c r="V55" i="12"/>
  <c r="G56" i="12"/>
  <c r="I56" i="12"/>
  <c r="I55" i="12" s="1"/>
  <c r="K56" i="12"/>
  <c r="K55" i="12" s="1"/>
  <c r="O56" i="12"/>
  <c r="O55" i="12" s="1"/>
  <c r="Q56" i="12"/>
  <c r="Q55" i="12" s="1"/>
  <c r="V56" i="12"/>
  <c r="G59" i="12"/>
  <c r="M59" i="12" s="1"/>
  <c r="M58" i="12" s="1"/>
  <c r="I59" i="12"/>
  <c r="I58" i="12" s="1"/>
  <c r="K59" i="12"/>
  <c r="K58" i="12" s="1"/>
  <c r="O59" i="12"/>
  <c r="O58" i="12" s="1"/>
  <c r="Q59" i="12"/>
  <c r="Q58" i="12" s="1"/>
  <c r="V59" i="12"/>
  <c r="V58" i="12" s="1"/>
  <c r="G62" i="12"/>
  <c r="M62" i="12" s="1"/>
  <c r="I62" i="12"/>
  <c r="K62" i="12"/>
  <c r="O62" i="12"/>
  <c r="Q62" i="12"/>
  <c r="V62" i="12"/>
  <c r="G68" i="12"/>
  <c r="M68" i="12" s="1"/>
  <c r="I68" i="12"/>
  <c r="K68" i="12"/>
  <c r="O68" i="12"/>
  <c r="Q68" i="12"/>
  <c r="V68" i="12"/>
  <c r="G74" i="12"/>
  <c r="M74" i="12" s="1"/>
  <c r="I74" i="12"/>
  <c r="K74" i="12"/>
  <c r="K61" i="12" s="1"/>
  <c r="O74" i="12"/>
  <c r="Q74" i="12"/>
  <c r="V74" i="12"/>
  <c r="V61" i="12" s="1"/>
  <c r="G76" i="12"/>
  <c r="I76" i="12"/>
  <c r="K76" i="12"/>
  <c r="M76" i="12"/>
  <c r="O76" i="12"/>
  <c r="Q76" i="12"/>
  <c r="V76" i="12"/>
  <c r="G82" i="12"/>
  <c r="M82" i="12" s="1"/>
  <c r="I82" i="12"/>
  <c r="K82" i="12"/>
  <c r="O82" i="12"/>
  <c r="Q82" i="12"/>
  <c r="V82" i="12"/>
  <c r="G85" i="12"/>
  <c r="M85" i="12" s="1"/>
  <c r="I85" i="12"/>
  <c r="K85" i="12"/>
  <c r="O85" i="12"/>
  <c r="Q85" i="12"/>
  <c r="V85" i="12"/>
  <c r="V84" i="12" s="1"/>
  <c r="G86" i="12"/>
  <c r="M86" i="12" s="1"/>
  <c r="I86" i="12"/>
  <c r="K86" i="12"/>
  <c r="O86" i="12"/>
  <c r="Q86" i="12"/>
  <c r="V86" i="12"/>
  <c r="G87" i="12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O91" i="12" s="1"/>
  <c r="Q92" i="12"/>
  <c r="Q91" i="12" s="1"/>
  <c r="V92" i="12"/>
  <c r="G93" i="12"/>
  <c r="M93" i="12" s="1"/>
  <c r="I93" i="12"/>
  <c r="K93" i="12"/>
  <c r="O93" i="12"/>
  <c r="Q93" i="12"/>
  <c r="V93" i="12"/>
  <c r="AE95" i="12"/>
  <c r="F42" i="1" s="1"/>
  <c r="I20" i="1"/>
  <c r="I18" i="1"/>
  <c r="H40" i="1"/>
  <c r="G8" i="12" l="1"/>
  <c r="G84" i="12"/>
  <c r="I56" i="1" s="1"/>
  <c r="O35" i="12"/>
  <c r="M8" i="12"/>
  <c r="F41" i="1"/>
  <c r="I84" i="12"/>
  <c r="O84" i="12"/>
  <c r="I61" i="12"/>
  <c r="G58" i="12"/>
  <c r="G20" i="12"/>
  <c r="M91" i="12"/>
  <c r="K84" i="12"/>
  <c r="K91" i="12"/>
  <c r="F39" i="1"/>
  <c r="F43" i="1" s="1"/>
  <c r="G23" i="1" s="1"/>
  <c r="G91" i="12"/>
  <c r="I57" i="1" s="1"/>
  <c r="I19" i="1" s="1"/>
  <c r="Q84" i="12"/>
  <c r="Q61" i="12"/>
  <c r="M61" i="12"/>
  <c r="I35" i="12"/>
  <c r="G32" i="12"/>
  <c r="I53" i="1" s="1"/>
  <c r="V91" i="12"/>
  <c r="I91" i="12"/>
  <c r="O61" i="12"/>
  <c r="AF95" i="12"/>
  <c r="Q35" i="12"/>
  <c r="M35" i="12"/>
  <c r="G61" i="12"/>
  <c r="G55" i="12"/>
  <c r="G49" i="12"/>
  <c r="G35" i="12"/>
  <c r="I54" i="1" s="1"/>
  <c r="G28" i="12"/>
  <c r="I51" i="1" s="1"/>
  <c r="G16" i="12"/>
  <c r="M87" i="12"/>
  <c r="M84" i="12" s="1"/>
  <c r="M56" i="12"/>
  <c r="M55" i="12" s="1"/>
  <c r="J28" i="1"/>
  <c r="J26" i="1"/>
  <c r="G38" i="1"/>
  <c r="F38" i="1"/>
  <c r="J23" i="1"/>
  <c r="J24" i="1"/>
  <c r="J25" i="1"/>
  <c r="J27" i="1"/>
  <c r="E24" i="1"/>
  <c r="E26" i="1"/>
  <c r="I52" i="1" l="1"/>
  <c r="I16" i="1" s="1"/>
  <c r="I50" i="1"/>
  <c r="I55" i="1"/>
  <c r="I58" i="1" s="1"/>
  <c r="G42" i="1"/>
  <c r="H42" i="1" s="1"/>
  <c r="I42" i="1" s="1"/>
  <c r="G39" i="1"/>
  <c r="G41" i="1"/>
  <c r="H41" i="1" s="1"/>
  <c r="I41" i="1" s="1"/>
  <c r="G95" i="12"/>
  <c r="A23" i="1"/>
  <c r="J54" i="1" l="1"/>
  <c r="J57" i="1"/>
  <c r="J50" i="1"/>
  <c r="J56" i="1"/>
  <c r="J53" i="1"/>
  <c r="J51" i="1"/>
  <c r="J55" i="1"/>
  <c r="J52" i="1"/>
  <c r="I17" i="1"/>
  <c r="I21" i="1" s="1"/>
  <c r="H39" i="1"/>
  <c r="G43" i="1"/>
  <c r="G24" i="1"/>
  <c r="A24" i="1"/>
  <c r="J58" i="1" l="1"/>
  <c r="G25" i="1"/>
  <c r="A25" i="1" s="1"/>
  <c r="G28" i="1"/>
  <c r="I39" i="1"/>
  <c r="I43" i="1" s="1"/>
  <c r="H43" i="1"/>
  <c r="J41" i="1" l="1"/>
  <c r="J39" i="1"/>
  <c r="J43" i="1" s="1"/>
  <c r="J42" i="1"/>
  <c r="G26" i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Renata Kupková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<sst xmlns="http://schemas.openxmlformats.org/spreadsheetml/2006/main" count="504" uniqueCount="230">
  <si>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</si>
  <si>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</si>
  <si>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</si>
  <si>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</si>
  <si>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</si>
  <si>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</si>
  <si>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</si>
  <si>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</si>
  <si>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</si>
  <si>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</si>
  <si>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</si>
  <si>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</si>
  <si>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</si>
  <si>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</si>
  <si>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</si>
  <si>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</si>
  <si>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</si>
  <si>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</si>
  <si>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</si>
  <si>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</si>
  <si>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</si>
  <si>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</si>
  <si>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</si>
  <si>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</si>
  <si>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</si>
  <si>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</si>
  <si>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</si>
  <si>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</si>
  <si>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</si>
  <si>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</si>
  <si>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</si>
  <si>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</si>
  <si>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</si>
  <si>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</si>
  <si>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</si>
  <si>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</si>
  <si>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</si>
  <si>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</si>
  <si>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</si>
  <si>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</si>
  <si>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</si>
  <si>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01</t>
  </si>
  <si>
    <t>výměna PVC</t>
  </si>
  <si>
    <t>1</t>
  </si>
  <si>
    <t>základní škola</t>
  </si>
  <si>
    <t>Objekt:</t>
  </si>
  <si>
    <t>Rozpočet:</t>
  </si>
  <si>
    <t>210523</t>
  </si>
  <si>
    <t>Výměna PVC v jídelně ZŠ FkT ve Studénce</t>
  </si>
  <si>
    <t>Město Studénka</t>
  </si>
  <si>
    <t>nám. Republiky 762</t>
  </si>
  <si>
    <t>Studénka-Butovice</t>
  </si>
  <si>
    <t>74213</t>
  </si>
  <si>
    <t>00298441</t>
  </si>
  <si>
    <t>CZ00298441</t>
  </si>
  <si>
    <t>HUTNÍ PROJEKT OSTRAVA a.s.</t>
  </si>
  <si>
    <t>28. října 1142/168</t>
  </si>
  <si>
    <t>Ostrava-Mariánské Hory</t>
  </si>
  <si>
    <t>70900</t>
  </si>
  <si>
    <t>45193622</t>
  </si>
  <si>
    <t>CZ45193622</t>
  </si>
  <si>
    <t>Stavba</t>
  </si>
  <si>
    <t>Stavební objekt</t>
  </si>
  <si>
    <t>Celkem za stavbu</t>
  </si>
  <si>
    <t>CZK</t>
  </si>
  <si>
    <t>Rekapitulace dílů</t>
  </si>
  <si>
    <t>Typ dílu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</si>
  <si>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</si>
  <si>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</si>
  <si>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</si>
  <si>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</si>
  <si>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</si>
  <si>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</si>
  <si>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</si>
  <si>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</si>
  <si>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771</t>
  </si>
  <si>
    <t>Podlahy z dlaždic a obklady</t>
  </si>
  <si>
    <t>776</t>
  </si>
  <si>
    <t>Podlahy povlakové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</si>
  <si>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</si>
  <si>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</si>
  <si>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</si>
  <si>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</si>
  <si>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</si>
  <si>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</si>
  <si>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</si>
  <si>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</si>
  <si>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</si>
  <si>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</si>
  <si>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</si>
  <si>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</si>
  <si>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</si>
  <si>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</si>
  <si>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</si>
  <si>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</si>
  <si>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</si>
  <si>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</si>
  <si>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</si>
  <si>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</si>
  <si>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</si>
  <si>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</si>
  <si>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</si>
  <si>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</si>
  <si>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</si>
  <si>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</si>
  <si>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</si>
  <si>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</si>
  <si>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</si>
  <si>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</si>
  <si>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</si>
  <si>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</si>
  <si>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</si>
  <si>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631663111R00</t>
  </si>
  <si>
    <t xml:space="preserve">Oprava trhlin a výtluků v podlahách epoxidovým tmelem,  </t>
  </si>
  <si>
    <t>m</t>
  </si>
  <si>
    <t>801-4</t>
  </si>
  <si>
    <t>Vlastní</t>
  </si>
  <si>
    <t>RTS 21/ I</t>
  </si>
  <si>
    <t>Práce</t>
  </si>
  <si>
    <t>POL1_</t>
  </si>
  <si>
    <t xml:space="preserve">uzavřít trhliny v podkladu pomocí dvousložkové epoxidové pryskyřice : </t>
  </si>
  <si>
    <t>VV</t>
  </si>
  <si>
    <t>výměra bude upřesněna u realizace : 50,0</t>
  </si>
  <si>
    <t>632441491R00</t>
  </si>
  <si>
    <t xml:space="preserve">Potěr litý anhydritový broušení anhydritových potěrů </t>
  </si>
  <si>
    <t>m2</t>
  </si>
  <si>
    <t>801-1</t>
  </si>
  <si>
    <t>dovoz směsi, doprava pomocí šnekového čerpadla, lití hadicí na plochu, dvojí (křížem vedené) rozvlnění hrazdami</t>
  </si>
  <si>
    <t>SPI</t>
  </si>
  <si>
    <t xml:space="preserve">strojní (bruska na beton) odstranění  lepidla : </t>
  </si>
  <si>
    <t>233,90</t>
  </si>
  <si>
    <t>965048515R00</t>
  </si>
  <si>
    <t>Broušení betonového povrchu do tloušťky 5 mm</t>
  </si>
  <si>
    <t>801-3</t>
  </si>
  <si>
    <t xml:space="preserve">ruční dobroušení betonového povrchu po demontáži PVC (odstranění lepidla) : </t>
  </si>
  <si>
    <t>10,0</t>
  </si>
  <si>
    <t>632477125R00</t>
  </si>
  <si>
    <t>Reprofilace vodorovných betonových povrchů polymercementová malta+penetrace, tloušťky do 20 mm</t>
  </si>
  <si>
    <t>rozmíchání směsi s vodou, nanesení stěrky</t>
  </si>
  <si>
    <t xml:space="preserve">vyplnění prohlubní : </t>
  </si>
  <si>
    <t xml:space="preserve">_penetrace sysnteticou pryskyřičnou disperzí : </t>
  </si>
  <si>
    <t xml:space="preserve">_univerzální malta na opravy - cementová a reprofilační malty s přísadou pryskyřice a křemičitého písku : </t>
  </si>
  <si>
    <t xml:space="preserve">f-ce 0-4 mm tl. 10-30 mm : </t>
  </si>
  <si>
    <t>11,70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</si>
  <si>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</si>
  <si>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</si>
  <si>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zárubněmi, umytí a vyčištění jiných zasklených a natíraných ploch a zařizovacích předmětů před předáním do užívání světlá výška podlaží do 4 m</t>
  </si>
  <si>
    <t>POP</t>
  </si>
  <si>
    <t>jidelna : 233,9</t>
  </si>
  <si>
    <t>999281111R00</t>
  </si>
  <si>
    <t xml:space="preserve">Přesun hmot pro opravy a údržbu objektů pro opravy a údržbu dosavadních objektů včetně vnějších plášťů_x000D_
 výšky do 25 m,  </t>
  </si>
  <si>
    <t>t</t>
  </si>
  <si>
    <t>POL1_1</t>
  </si>
  <si>
    <t>oborů 801, 803, 811 a 812</t>
  </si>
  <si>
    <t>771101116R00</t>
  </si>
  <si>
    <t>Příprava podkladu před kladením dlažeb vyrovnání podkladů samonivelační hmotou tl. přes 10 do 30 mm</t>
  </si>
  <si>
    <t>800-771</t>
  </si>
  <si>
    <t xml:space="preserve">prohlubně po odstraněných uvolněných částí vyrovnat univerzální vyrovnávací stěrkovou hmotou : </t>
  </si>
  <si>
    <t xml:space="preserve">pro tl. vrstev 1-100 mm. Při tl. nad 10 mm s přidáním křemičitého písku 0-2 mm, : </t>
  </si>
  <si>
    <t xml:space="preserve">při tl. nad 30 mm s přidáním křemičitého písku 0-4 mm : </t>
  </si>
  <si>
    <t>(bude upřesněno při realizaci po odkrytí podkladu) : 233,90</t>
  </si>
  <si>
    <t>23596057.AR</t>
  </si>
  <si>
    <t>vyrovnávací stěrka cementová, umělé pryskyřice; pro podlahy; samonivelační; pro interiér; tl. vrstvy do 10,0 mm; pod PVC, pod parkety; barva šedá</t>
  </si>
  <si>
    <t>kg</t>
  </si>
  <si>
    <t>Indiv</t>
  </si>
  <si>
    <t>Specifikace</t>
  </si>
  <si>
    <t>POL3_</t>
  </si>
  <si>
    <t xml:space="preserve">(bude upřesněno při realizaci po odkrytí podkladu) : </t>
  </si>
  <si>
    <t>233,9*7,5</t>
  </si>
  <si>
    <t>998771202R00</t>
  </si>
  <si>
    <t>Přesun hmot pro podlahy z dlaždic v objektech výšky do 12 m</t>
  </si>
  <si>
    <t>POL1_7</t>
  </si>
  <si>
    <t>50 m vodorovně</t>
  </si>
  <si>
    <t>776101101R00</t>
  </si>
  <si>
    <t>Přípravné práce vysávání povlakových podlah průmyslovým vysavačem</t>
  </si>
  <si>
    <t>800-775</t>
  </si>
  <si>
    <t>položky neobsahují žádný materiál</t>
  </si>
  <si>
    <t>776401800R00</t>
  </si>
  <si>
    <t>Demontáž soklíků nebo lišt pryžových nebo PVC odstranění a uložení na hromady</t>
  </si>
  <si>
    <t>15,8+15,5+7*1,6+2,2</t>
  </si>
  <si>
    <t>776421100RT1</t>
  </si>
  <si>
    <t>Lepení soklíků PVC a napojení krytiny na stěnu lepení podlahových soklíků z PVC a vinylu</t>
  </si>
  <si>
    <t>80,0</t>
  </si>
  <si>
    <t>776511820R00</t>
  </si>
  <si>
    <t>Odstranění povlakových podlah z nášlapné plochy lepených, s podložkou, z ploch přes 20 m2</t>
  </si>
  <si>
    <t>776521200RT1</t>
  </si>
  <si>
    <t>Lepení povlakových podlah z plastů  Lepení povlakových podlah z plastových dílců z PVC nebo vinylu, montáž</t>
  </si>
  <si>
    <t xml:space="preserve">pokládka celoplošně na disperzní lepidlo na PC : </t>
  </si>
  <si>
    <t xml:space="preserve">dodávka_heterogenní PVC (barva, vzor dle výběru uživatele) : </t>
  </si>
  <si>
    <t xml:space="preserve">tl. 2,0 mm : </t>
  </si>
  <si>
    <t xml:space="preserve">třída zátěže 34/43 : </t>
  </si>
  <si>
    <t>233,90*1,12</t>
  </si>
  <si>
    <t>Lepení povlakových podlah z plastů  Lepení povlakových podlah z plastových dílců dodávka_heterogenní PVC (barva, vzor dle výběru uživatele), tl. 2,0 mm</t>
  </si>
  <si>
    <t>776421100RT2</t>
  </si>
  <si>
    <t>Lepení podlahových soklíků z PVC a vinylu - ztížená montáž +20%</t>
  </si>
  <si>
    <t>z délky lišt ztížená montáž pod otopnými tělesy : 32,50</t>
  </si>
  <si>
    <t>28342403R</t>
  </si>
  <si>
    <t>lišta soklová; podlahová; materiál PVC; š = 25,0 mm; h = 100,0 mm</t>
  </si>
  <si>
    <t xml:space="preserve">obvodové soklové lišty s kabelovým kanálkem : </t>
  </si>
  <si>
    <t xml:space="preserve">materiál na bázi PVC vč. doplňkového sortimentu - rohy, spojky, kouty, koncovky : </t>
  </si>
  <si>
    <t xml:space="preserve">upevňovací vzdálenost max. 250 mm : </t>
  </si>
  <si>
    <t xml:space="preserve">v rozích max. 40 mm od rohu : </t>
  </si>
  <si>
    <t>80,0*1,20</t>
  </si>
  <si>
    <t>998776202R00</t>
  </si>
  <si>
    <t>Přesun hmot pro podlahy povlakové v objektech výšky do 12 m</t>
  </si>
  <si>
    <t>vodorovně do 50 m</t>
  </si>
  <si>
    <t>979011111R00</t>
  </si>
  <si>
    <t>Svislá doprava suti a vybouraných hmot za prvé podlaží nad nebo pod základním podlažím</t>
  </si>
  <si>
    <t>POL1_9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</si>
  <si>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</si>
  <si>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</si>
  <si>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</si>
  <si>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</si>
  <si>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</si>
  <si>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</si>
  <si>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</si>
  <si>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</si>
  <si>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979990181R00</t>
  </si>
  <si>
    <t>Poplatek za skládku PVC podlahová krytina, skupina 17 02 03 z Katalogu odpadů</t>
  </si>
  <si>
    <t>Přesun suti</t>
  </si>
  <si>
    <t>POL8_</t>
  </si>
  <si>
    <t>005122 T</t>
  </si>
  <si>
    <t>Zařízení staveniště</t>
  </si>
  <si>
    <t>Soubor</t>
  </si>
  <si>
    <t>VRN</t>
  </si>
  <si>
    <t>POL99_0</t>
  </si>
  <si>
    <t>005122010R</t>
  </si>
  <si>
    <t xml:space="preserve">Provoz objednatele 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</si>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</sst>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4" fontId="3" fillId="2" borderId="37" xfId="0" applyNumberFormat="1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2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1"/>
  <sheetViews>
    <sheetView showGridLines="0" showWhiteSpace="0" view="pageLayout" topLeftCell="B15" zoomScaleNormal="100" zoomScaleSheetLayoutView="75" workbookViewId="0">
      <selection activeCell="M31" sqref="M3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225" t="s">
        <v>39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5" t="s">
        <v>22</v>
      </c>
      <c r="C2" s="76"/>
      <c r="D2" s="77" t="s">
        <v>47</v>
      </c>
      <c r="E2" s="231" t="s">
        <v>48</v>
      </c>
      <c r="F2" s="232"/>
      <c r="G2" s="232"/>
      <c r="H2" s="232"/>
      <c r="I2" s="232"/>
      <c r="J2" s="233"/>
      <c r="O2" s="1"/>
    </row>
    <row r="3" spans="1:15" ht="27" customHeight="1" x14ac:dyDescent="0.2">
      <c r="A3" s="2"/>
      <c r="B3" s="78" t="s">
        <v>45</v>
      </c>
      <c r="C3" s="76"/>
      <c r="D3" s="79" t="s">
        <v>43</v>
      </c>
      <c r="E3" s="234" t="s">
        <v>44</v>
      </c>
      <c r="F3" s="235"/>
      <c r="G3" s="235"/>
      <c r="H3" s="235"/>
      <c r="I3" s="235"/>
      <c r="J3" s="236"/>
    </row>
    <row r="4" spans="1:15" ht="23.25" customHeight="1" x14ac:dyDescent="0.2">
      <c r="A4" s="72">
        <v>10144</v>
      </c>
      <c r="B4" s="80" t="s">
        <v>46</v>
      </c>
      <c r="C4" s="81"/>
      <c r="D4" s="82" t="s">
        <v>41</v>
      </c>
      <c r="E4" s="214" t="s">
        <v>42</v>
      </c>
      <c r="F4" s="215"/>
      <c r="G4" s="215"/>
      <c r="H4" s="215"/>
      <c r="I4" s="215"/>
      <c r="J4" s="216"/>
    </row>
    <row r="5" spans="1:15" ht="24" customHeight="1" x14ac:dyDescent="0.2">
      <c r="A5" s="2"/>
      <c r="B5" s="30" t="s">
        <v>40</v>
      </c>
      <c r="D5" s="219" t="s">
        <v>49</v>
      </c>
      <c r="E5" s="220"/>
      <c r="F5" s="220"/>
      <c r="G5" s="220"/>
      <c r="H5" s="18" t="s">
        <v>38</v>
      </c>
      <c r="I5" s="83" t="s">
        <v>53</v>
      </c>
      <c r="J5" s="8"/>
    </row>
    <row r="6" spans="1:15" ht="15.75" customHeight="1" x14ac:dyDescent="0.2">
      <c r="A6" s="2"/>
      <c r="B6" s="27"/>
      <c r="C6" s="52"/>
      <c r="D6" s="221" t="s">
        <v>50</v>
      </c>
      <c r="E6" s="222"/>
      <c r="F6" s="222"/>
      <c r="G6" s="222"/>
      <c r="H6" s="18" t="s">
        <v>34</v>
      </c>
      <c r="I6" s="83" t="s">
        <v>54</v>
      </c>
      <c r="J6" s="8"/>
    </row>
    <row r="7" spans="1:15" ht="15.75" customHeight="1" x14ac:dyDescent="0.2">
      <c r="A7" s="2"/>
      <c r="B7" s="28"/>
      <c r="C7" s="53"/>
      <c r="D7" s="73" t="s">
        <v>52</v>
      </c>
      <c r="E7" s="223" t="s">
        <v>51</v>
      </c>
      <c r="F7" s="224"/>
      <c r="G7" s="224"/>
      <c r="H7" s="23"/>
      <c r="I7" s="22"/>
      <c r="J7" s="33"/>
    </row>
    <row r="8" spans="1:15" ht="24" hidden="1" customHeight="1" x14ac:dyDescent="0.2">
      <c r="A8" s="2"/>
      <c r="B8" s="30" t="s">
        <v>20</v>
      </c>
      <c r="D8" s="74" t="s">
        <v>55</v>
      </c>
      <c r="H8" s="18" t="s">
        <v>38</v>
      </c>
      <c r="I8" s="83" t="s">
        <v>59</v>
      </c>
      <c r="J8" s="8"/>
    </row>
    <row r="9" spans="1:15" ht="15.75" hidden="1" customHeight="1" x14ac:dyDescent="0.2">
      <c r="A9" s="2"/>
      <c r="B9" s="2"/>
      <c r="D9" s="74" t="s">
        <v>56</v>
      </c>
      <c r="H9" s="18" t="s">
        <v>34</v>
      </c>
      <c r="I9" s="83" t="s">
        <v>60</v>
      </c>
      <c r="J9" s="8"/>
    </row>
    <row r="10" spans="1:15" ht="15.75" hidden="1" customHeight="1" x14ac:dyDescent="0.2">
      <c r="A10" s="2"/>
      <c r="B10" s="34"/>
      <c r="C10" s="53"/>
      <c r="D10" s="73" t="s">
        <v>58</v>
      </c>
      <c r="E10" s="84" t="s">
        <v>57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238"/>
      <c r="E11" s="238"/>
      <c r="F11" s="238"/>
      <c r="G11" s="238"/>
      <c r="H11" s="18" t="s">
        <v>38</v>
      </c>
      <c r="I11" s="86"/>
      <c r="J11" s="8"/>
    </row>
    <row r="12" spans="1:15" ht="15.75" customHeight="1" x14ac:dyDescent="0.2">
      <c r="A12" s="2"/>
      <c r="B12" s="27"/>
      <c r="C12" s="52"/>
      <c r="D12" s="213"/>
      <c r="E12" s="213"/>
      <c r="F12" s="213"/>
      <c r="G12" s="213"/>
      <c r="H12" s="18" t="s">
        <v>34</v>
      </c>
      <c r="I12" s="86"/>
      <c r="J12" s="8"/>
    </row>
    <row r="13" spans="1:15" ht="15.75" customHeight="1" x14ac:dyDescent="0.2">
      <c r="A13" s="2"/>
      <c r="B13" s="28"/>
      <c r="C13" s="53"/>
      <c r="D13" s="85"/>
      <c r="E13" s="217"/>
      <c r="F13" s="218"/>
      <c r="G13" s="218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">
      <c r="A16" s="139" t="s">
        <v>24</v>
      </c>
      <c r="B16" s="37" t="s">
        <v>24</v>
      </c>
      <c r="C16" s="58"/>
      <c r="D16" s="59"/>
      <c r="E16" s="202"/>
      <c r="F16" s="203"/>
      <c r="G16" s="202"/>
      <c r="H16" s="203"/>
      <c r="I16" s="202">
        <f>SUMIF(F50:F57,A16,I50:I57)+SUMIF(F50:F57,"PSU",I50:I57)</f>
        <v>0</v>
      </c>
      <c r="J16" s="204"/>
    </row>
    <row r="17" spans="1:10" ht="23.25" customHeight="1" x14ac:dyDescent="0.2">
      <c r="A17" s="139" t="s">
        <v>25</v>
      </c>
      <c r="B17" s="37" t="s">
        <v>25</v>
      </c>
      <c r="C17" s="58"/>
      <c r="D17" s="59"/>
      <c r="E17" s="202"/>
      <c r="F17" s="203"/>
      <c r="G17" s="202"/>
      <c r="H17" s="203"/>
      <c r="I17" s="202">
        <f>SUMIF(F50:F57,A17,I50:I57)</f>
        <v>0</v>
      </c>
      <c r="J17" s="204"/>
    </row>
    <row r="18" spans="1:10" ht="23.25" customHeight="1" x14ac:dyDescent="0.2">
      <c r="A18" s="139" t="s">
        <v>26</v>
      </c>
      <c r="B18" s="37" t="s">
        <v>26</v>
      </c>
      <c r="C18" s="58"/>
      <c r="D18" s="59"/>
      <c r="E18" s="202"/>
      <c r="F18" s="203"/>
      <c r="G18" s="202"/>
      <c r="H18" s="203"/>
      <c r="I18" s="202">
        <f>SUMIF(F50:F57,A18,I50:I57)</f>
        <v>0</v>
      </c>
      <c r="J18" s="204"/>
    </row>
    <row r="19" spans="1:10" ht="23.25" customHeight="1" x14ac:dyDescent="0.2">
      <c r="A19" s="139" t="s">
        <v>82</v>
      </c>
      <c r="B19" s="37" t="s">
        <v>27</v>
      </c>
      <c r="C19" s="58"/>
      <c r="D19" s="59"/>
      <c r="E19" s="202"/>
      <c r="F19" s="203"/>
      <c r="G19" s="202"/>
      <c r="H19" s="203"/>
      <c r="I19" s="202">
        <f>SUMIF(F50:F57,A19,I50:I57)</f>
        <v>0</v>
      </c>
      <c r="J19" s="204"/>
    </row>
    <row r="20" spans="1:10" ht="23.25" customHeight="1" x14ac:dyDescent="0.2">
      <c r="A20" s="139" t="s">
        <v>83</v>
      </c>
      <c r="B20" s="37" t="s">
        <v>28</v>
      </c>
      <c r="C20" s="58"/>
      <c r="D20" s="59"/>
      <c r="E20" s="202"/>
      <c r="F20" s="203"/>
      <c r="G20" s="202"/>
      <c r="H20" s="203"/>
      <c r="I20" s="202">
        <f>SUMIF(F50:F57,A20,I50:I57)</f>
        <v>0</v>
      </c>
      <c r="J20" s="204"/>
    </row>
    <row r="21" spans="1:10" ht="23.25" customHeight="1" x14ac:dyDescent="0.2">
      <c r="A21" s="2"/>
      <c r="B21" s="47" t="s">
        <v>29</v>
      </c>
      <c r="C21" s="60"/>
      <c r="D21" s="61"/>
      <c r="E21" s="205"/>
      <c r="F21" s="241"/>
      <c r="G21" s="205"/>
      <c r="H21" s="241"/>
      <c r="I21" s="205">
        <f>SUM(I16:J20)</f>
        <v>0</v>
      </c>
      <c r="J21" s="206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12</v>
      </c>
      <c r="C23" s="58"/>
      <c r="D23" s="59"/>
      <c r="E23" s="63">
        <v>15</v>
      </c>
      <c r="F23" s="38" t="s">
        <v>0</v>
      </c>
      <c r="G23" s="200">
        <f>ZakladDPHSniVypocet</f>
        <v>0</v>
      </c>
      <c r="H23" s="201"/>
      <c r="I23" s="201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13</v>
      </c>
      <c r="C24" s="58"/>
      <c r="D24" s="59"/>
      <c r="E24" s="63">
        <f>SazbaDPH1</f>
        <v>15</v>
      </c>
      <c r="F24" s="38" t="s">
        <v>0</v>
      </c>
      <c r="G24" s="198">
        <f>A23</f>
        <v>0</v>
      </c>
      <c r="H24" s="199"/>
      <c r="I24" s="199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14</v>
      </c>
      <c r="C25" s="58"/>
      <c r="D25" s="59"/>
      <c r="E25" s="63">
        <v>21</v>
      </c>
      <c r="F25" s="38" t="s">
        <v>0</v>
      </c>
      <c r="G25" s="200">
        <f>ZakladDPHZaklVypocet</f>
        <v>0</v>
      </c>
      <c r="H25" s="201"/>
      <c r="I25" s="201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15</v>
      </c>
      <c r="C26" s="64"/>
      <c r="D26" s="51"/>
      <c r="E26" s="65">
        <f>SazbaDPH2</f>
        <v>21</v>
      </c>
      <c r="F26" s="29" t="s">
        <v>0</v>
      </c>
      <c r="G26" s="228">
        <f>A25</f>
        <v>0</v>
      </c>
      <c r="H26" s="229"/>
      <c r="I26" s="229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4</v>
      </c>
      <c r="C27" s="66"/>
      <c r="D27" s="67"/>
      <c r="E27" s="66"/>
      <c r="F27" s="16"/>
      <c r="G27" s="230">
        <f>CenaCelkem-(ZakladDPHSni+DPHSni+ZakladDPHZakl+DPHZakl)</f>
        <v>0</v>
      </c>
      <c r="H27" s="230"/>
      <c r="I27" s="230"/>
      <c r="J27" s="40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07">
        <f>ZakladDPHSniVypocet+ZakladDPHZaklVypocet</f>
        <v>0</v>
      </c>
      <c r="H28" s="208"/>
      <c r="I28" s="208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07">
        <f>A27</f>
        <v>0</v>
      </c>
      <c r="H29" s="207"/>
      <c r="I29" s="207"/>
      <c r="J29" s="120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09"/>
      <c r="E34" s="210"/>
      <c r="G34" s="211"/>
      <c r="H34" s="212"/>
      <c r="I34" s="212"/>
      <c r="J34" s="24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61</v>
      </c>
      <c r="C39" s="192"/>
      <c r="D39" s="192"/>
      <c r="E39" s="192"/>
      <c r="F39" s="100">
        <f>'1 01 Pol'!AE95</f>
        <v>0</v>
      </c>
      <c r="G39" s="101">
        <f>'1 01 Pol'!AF95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/>
      <c r="C40" s="193" t="s">
        <v>62</v>
      </c>
      <c r="D40" s="193"/>
      <c r="E40" s="193"/>
      <c r="F40" s="105"/>
      <c r="G40" s="106"/>
      <c r="H40" s="106">
        <f>(F40*SazbaDPH1/100)+(G40*SazbaDPH2/100)</f>
        <v>0</v>
      </c>
      <c r="I40" s="106"/>
      <c r="J40" s="107"/>
    </row>
    <row r="41" spans="1:10" ht="25.5" hidden="1" customHeight="1" x14ac:dyDescent="0.2">
      <c r="A41" s="89">
        <v>2</v>
      </c>
      <c r="B41" s="104" t="s">
        <v>43</v>
      </c>
      <c r="C41" s="193" t="s">
        <v>44</v>
      </c>
      <c r="D41" s="193"/>
      <c r="E41" s="193"/>
      <c r="F41" s="105">
        <f>'1 01 Pol'!AE95</f>
        <v>0</v>
      </c>
      <c r="G41" s="106">
        <f>'1 01 Pol'!AF95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hidden="1" customHeight="1" x14ac:dyDescent="0.2">
      <c r="A42" s="89">
        <v>3</v>
      </c>
      <c r="B42" s="108" t="s">
        <v>41</v>
      </c>
      <c r="C42" s="192" t="s">
        <v>42</v>
      </c>
      <c r="D42" s="192"/>
      <c r="E42" s="192"/>
      <c r="F42" s="109">
        <f>'1 01 Pol'!AE95</f>
        <v>0</v>
      </c>
      <c r="G42" s="102">
        <f>'1 01 Pol'!AF95</f>
        <v>0</v>
      </c>
      <c r="H42" s="102">
        <f>(F42*SazbaDPH1/100)+(G42*SazbaDPH2/100)</f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hidden="1" customHeight="1" x14ac:dyDescent="0.2">
      <c r="A43" s="89"/>
      <c r="B43" s="194" t="s">
        <v>63</v>
      </c>
      <c r="C43" s="195"/>
      <c r="D43" s="195"/>
      <c r="E43" s="196"/>
      <c r="F43" s="110">
        <f>SUMIF(A39:A42,"=1",F39:F42)</f>
        <v>0</v>
      </c>
      <c r="G43" s="111">
        <f>SUMIF(A39:A42,"=1",G39:G42)</f>
        <v>0</v>
      </c>
      <c r="H43" s="111">
        <f>SUMIF(A39:A42,"=1",H39:H42)</f>
        <v>0</v>
      </c>
      <c r="I43" s="111">
        <f>SUMIF(A39:A42,"=1",I39:I42)</f>
        <v>0</v>
      </c>
      <c r="J43" s="112">
        <f>SUMIF(A39:A42,"=1",J39:J42)</f>
        <v>0</v>
      </c>
    </row>
    <row r="47" spans="1:10" ht="15.75" x14ac:dyDescent="0.25">
      <c r="B47" s="121" t="s">
        <v>65</v>
      </c>
    </row>
    <row r="49" spans="1:10" ht="25.5" customHeight="1" x14ac:dyDescent="0.2">
      <c r="A49" s="123"/>
      <c r="B49" s="126" t="s">
        <v>17</v>
      </c>
      <c r="C49" s="126" t="s">
        <v>5</v>
      </c>
      <c r="D49" s="127"/>
      <c r="E49" s="127"/>
      <c r="F49" s="128" t="s">
        <v>66</v>
      </c>
      <c r="G49" s="128"/>
      <c r="H49" s="128"/>
      <c r="I49" s="128" t="s">
        <v>29</v>
      </c>
      <c r="J49" s="128" t="s">
        <v>0</v>
      </c>
    </row>
    <row r="50" spans="1:10" ht="36.75" customHeight="1" x14ac:dyDescent="0.2">
      <c r="A50" s="124"/>
      <c r="B50" s="129" t="s">
        <v>67</v>
      </c>
      <c r="C50" s="190" t="s">
        <v>68</v>
      </c>
      <c r="D50" s="191"/>
      <c r="E50" s="191"/>
      <c r="F50" s="137" t="s">
        <v>24</v>
      </c>
      <c r="G50" s="130"/>
      <c r="H50" s="130"/>
      <c r="I50" s="130">
        <f>'1 01 Pol'!G8+'1 01 Pol'!G20</f>
        <v>0</v>
      </c>
      <c r="J50" s="135" t="str">
        <f>IF(I58=0,"",I50/I58*100)</f>
        <v/>
      </c>
    </row>
    <row r="51" spans="1:10" ht="36.75" customHeight="1" x14ac:dyDescent="0.2">
      <c r="A51" s="124"/>
      <c r="B51" s="129" t="s">
        <v>69</v>
      </c>
      <c r="C51" s="190" t="s">
        <v>70</v>
      </c>
      <c r="D51" s="191"/>
      <c r="E51" s="191"/>
      <c r="F51" s="137" t="s">
        <v>24</v>
      </c>
      <c r="G51" s="130"/>
      <c r="H51" s="130"/>
      <c r="I51" s="130">
        <f>'1 01 Pol'!G28</f>
        <v>0</v>
      </c>
      <c r="J51" s="135" t="str">
        <f>IF(I58=0,"",I51/I58*100)</f>
        <v/>
      </c>
    </row>
    <row r="52" spans="1:10" ht="36.75" customHeight="1" x14ac:dyDescent="0.2">
      <c r="A52" s="124"/>
      <c r="B52" s="129" t="s">
        <v>71</v>
      </c>
      <c r="C52" s="190" t="s">
        <v>72</v>
      </c>
      <c r="D52" s="191"/>
      <c r="E52" s="191"/>
      <c r="F52" s="137" t="s">
        <v>24</v>
      </c>
      <c r="G52" s="130"/>
      <c r="H52" s="130"/>
      <c r="I52" s="130">
        <f>'1 01 Pol'!G16+'1 01 Pol'!G52+'1 01 Pol'!G58</f>
        <v>0</v>
      </c>
      <c r="J52" s="135" t="str">
        <f>IF(I58=0,"",I52/I58*100)</f>
        <v/>
      </c>
    </row>
    <row r="53" spans="1:10" ht="36.75" customHeight="1" x14ac:dyDescent="0.2">
      <c r="A53" s="124"/>
      <c r="B53" s="129" t="s">
        <v>73</v>
      </c>
      <c r="C53" s="190" t="s">
        <v>74</v>
      </c>
      <c r="D53" s="191"/>
      <c r="E53" s="191"/>
      <c r="F53" s="137" t="s">
        <v>24</v>
      </c>
      <c r="G53" s="130"/>
      <c r="H53" s="130"/>
      <c r="I53" s="130">
        <f>'1 01 Pol'!G32</f>
        <v>0</v>
      </c>
      <c r="J53" s="135" t="str">
        <f>IF(I58=0,"",I53/I58*100)</f>
        <v/>
      </c>
    </row>
    <row r="54" spans="1:10" ht="36.75" customHeight="1" x14ac:dyDescent="0.2">
      <c r="A54" s="124"/>
      <c r="B54" s="129" t="s">
        <v>75</v>
      </c>
      <c r="C54" s="190" t="s">
        <v>76</v>
      </c>
      <c r="D54" s="191"/>
      <c r="E54" s="191"/>
      <c r="F54" s="137" t="s">
        <v>25</v>
      </c>
      <c r="G54" s="130"/>
      <c r="H54" s="130"/>
      <c r="I54" s="130">
        <f>'1 01 Pol'!G35</f>
        <v>0</v>
      </c>
      <c r="J54" s="135" t="str">
        <f>IF(I58=0,"",I54/I58*100)</f>
        <v/>
      </c>
    </row>
    <row r="55" spans="1:10" ht="36.75" customHeight="1" x14ac:dyDescent="0.2">
      <c r="A55" s="124"/>
      <c r="B55" s="129" t="s">
        <v>77</v>
      </c>
      <c r="C55" s="190" t="s">
        <v>78</v>
      </c>
      <c r="D55" s="191"/>
      <c r="E55" s="191"/>
      <c r="F55" s="137" t="s">
        <v>25</v>
      </c>
      <c r="G55" s="130"/>
      <c r="H55" s="130"/>
      <c r="I55" s="130">
        <f>'1 01 Pol'!G49+'1 01 Pol'!G55+'1 01 Pol'!G61</f>
        <v>0</v>
      </c>
      <c r="J55" s="135" t="str">
        <f>IF(I58=0,"",I55/I58*100)</f>
        <v/>
      </c>
    </row>
    <row r="56" spans="1:10" ht="36.75" customHeight="1" x14ac:dyDescent="0.2">
      <c r="A56" s="124"/>
      <c r="B56" s="129" t="s">
        <v>79</v>
      </c>
      <c r="C56" s="190" t="s">
        <v>80</v>
      </c>
      <c r="D56" s="191"/>
      <c r="E56" s="191"/>
      <c r="F56" s="137" t="s">
        <v>81</v>
      </c>
      <c r="G56" s="130"/>
      <c r="H56" s="130"/>
      <c r="I56" s="130">
        <f>'1 01 Pol'!G84</f>
        <v>0</v>
      </c>
      <c r="J56" s="135" t="str">
        <f>IF(I58=0,"",I56/I58*100)</f>
        <v/>
      </c>
    </row>
    <row r="57" spans="1:10" ht="36.75" customHeight="1" x14ac:dyDescent="0.2">
      <c r="A57" s="124"/>
      <c r="B57" s="129" t="s">
        <v>82</v>
      </c>
      <c r="C57" s="190" t="s">
        <v>27</v>
      </c>
      <c r="D57" s="191"/>
      <c r="E57" s="191"/>
      <c r="F57" s="137" t="s">
        <v>82</v>
      </c>
      <c r="G57" s="130"/>
      <c r="H57" s="130"/>
      <c r="I57" s="130">
        <f>'1 01 Pol'!G91</f>
        <v>0</v>
      </c>
      <c r="J57" s="135" t="str">
        <f>IF(I58=0,"",I57/I58*100)</f>
        <v/>
      </c>
    </row>
    <row r="58" spans="1:10" ht="25.5" customHeight="1" x14ac:dyDescent="0.2">
      <c r="A58" s="125"/>
      <c r="B58" s="131" t="s">
        <v>1</v>
      </c>
      <c r="C58" s="132"/>
      <c r="D58" s="133"/>
      <c r="E58" s="133"/>
      <c r="F58" s="138"/>
      <c r="G58" s="134"/>
      <c r="H58" s="134"/>
      <c r="I58" s="134">
        <f>SUM(I50:I57)</f>
        <v>0</v>
      </c>
      <c r="J58" s="136">
        <f>SUM(J50:J57)</f>
        <v>0</v>
      </c>
    </row>
    <row r="59" spans="1:10" x14ac:dyDescent="0.2">
      <c r="F59" s="87"/>
      <c r="G59" s="87"/>
      <c r="H59" s="87"/>
      <c r="I59" s="87"/>
      <c r="J59" s="88"/>
    </row>
    <row r="60" spans="1:10" x14ac:dyDescent="0.2">
      <c r="F60" s="87"/>
      <c r="G60" s="87"/>
      <c r="H60" s="87"/>
      <c r="I60" s="87"/>
      <c r="J60" s="88"/>
    </row>
    <row r="61" spans="1:10" x14ac:dyDescent="0.2">
      <c r="F61" s="87"/>
      <c r="G61" s="87"/>
      <c r="H61" s="87"/>
      <c r="I61" s="87"/>
      <c r="J61" s="88"/>
    </row>
  </sheetData>
  <sheetProtection password="98F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5:E55"/>
    <mergeCell ref="C56:E56"/>
    <mergeCell ref="C57:E57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 0206-3215-1-610-000&amp;C&amp;P+1&amp;R&amp;9HPO 7-7-36055 r.0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6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49" t="s">
        <v>7</v>
      </c>
      <c r="B2" s="48"/>
      <c r="C2" s="244"/>
      <c r="D2" s="244"/>
      <c r="E2" s="244"/>
      <c r="F2" s="244"/>
      <c r="G2" s="245"/>
    </row>
    <row r="3" spans="1:7" ht="24.95" customHeight="1" x14ac:dyDescent="0.2">
      <c r="A3" s="49" t="s">
        <v>8</v>
      </c>
      <c r="B3" s="48"/>
      <c r="C3" s="244"/>
      <c r="D3" s="244"/>
      <c r="E3" s="244"/>
      <c r="F3" s="244"/>
      <c r="G3" s="245"/>
    </row>
    <row r="4" spans="1:7" ht="24.95" customHeight="1" x14ac:dyDescent="0.2">
      <c r="A4" s="49" t="s">
        <v>9</v>
      </c>
      <c r="B4" s="48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sheetProtection password="98F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tabSelected="1" workbookViewId="0">
      <pane ySplit="7" topLeftCell="A74" activePane="bottomLeft" state="frozen"/>
      <selection pane="bottomLeft" activeCell="Z66" sqref="Z66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84</v>
      </c>
      <c r="B1" s="250"/>
      <c r="C1" s="250"/>
      <c r="D1" s="250"/>
      <c r="E1" s="250"/>
      <c r="F1" s="250"/>
      <c r="G1" s="250"/>
      <c r="AG1" t="s">
        <v>85</v>
      </c>
    </row>
    <row r="2" spans="1:60" ht="24.95" customHeight="1" x14ac:dyDescent="0.2">
      <c r="A2" s="140" t="s">
        <v>7</v>
      </c>
      <c r="B2" s="48" t="s">
        <v>47</v>
      </c>
      <c r="C2" s="251" t="s">
        <v>48</v>
      </c>
      <c r="D2" s="252"/>
      <c r="E2" s="252"/>
      <c r="F2" s="252"/>
      <c r="G2" s="253"/>
      <c r="AG2" t="s">
        <v>86</v>
      </c>
    </row>
    <row r="3" spans="1:60" ht="24.95" customHeight="1" x14ac:dyDescent="0.2">
      <c r="A3" s="140" t="s">
        <v>8</v>
      </c>
      <c r="B3" s="48" t="s">
        <v>43</v>
      </c>
      <c r="C3" s="251" t="s">
        <v>44</v>
      </c>
      <c r="D3" s="252"/>
      <c r="E3" s="252"/>
      <c r="F3" s="252"/>
      <c r="G3" s="253"/>
      <c r="AC3" s="122" t="s">
        <v>86</v>
      </c>
      <c r="AG3" t="s">
        <v>87</v>
      </c>
    </row>
    <row r="4" spans="1:60" ht="24.95" customHeight="1" x14ac:dyDescent="0.2">
      <c r="A4" s="141" t="s">
        <v>9</v>
      </c>
      <c r="B4" s="142" t="s">
        <v>41</v>
      </c>
      <c r="C4" s="254" t="s">
        <v>42</v>
      </c>
      <c r="D4" s="255"/>
      <c r="E4" s="255"/>
      <c r="F4" s="255"/>
      <c r="G4" s="256"/>
      <c r="AG4" t="s">
        <v>88</v>
      </c>
    </row>
    <row r="5" spans="1:60" x14ac:dyDescent="0.2">
      <c r="D5" s="10"/>
    </row>
    <row r="6" spans="1:60" ht="38.25" x14ac:dyDescent="0.2">
      <c r="A6" s="144" t="s">
        <v>89</v>
      </c>
      <c r="B6" s="146" t="s">
        <v>90</v>
      </c>
      <c r="C6" s="146" t="s">
        <v>91</v>
      </c>
      <c r="D6" s="145" t="s">
        <v>92</v>
      </c>
      <c r="E6" s="144" t="s">
        <v>93</v>
      </c>
      <c r="F6" s="143" t="s">
        <v>94</v>
      </c>
      <c r="G6" s="144" t="s">
        <v>29</v>
      </c>
      <c r="H6" s="147" t="s">
        <v>30</v>
      </c>
      <c r="I6" s="147" t="s">
        <v>95</v>
      </c>
      <c r="J6" s="147" t="s">
        <v>31</v>
      </c>
      <c r="K6" s="147" t="s">
        <v>96</v>
      </c>
      <c r="L6" s="147" t="s">
        <v>97</v>
      </c>
      <c r="M6" s="147" t="s">
        <v>98</v>
      </c>
      <c r="N6" s="147" t="s">
        <v>99</v>
      </c>
      <c r="O6" s="147" t="s">
        <v>100</v>
      </c>
      <c r="P6" s="147" t="s">
        <v>101</v>
      </c>
      <c r="Q6" s="147" t="s">
        <v>102</v>
      </c>
      <c r="R6" s="147" t="s">
        <v>103</v>
      </c>
      <c r="S6" s="147" t="s">
        <v>104</v>
      </c>
      <c r="T6" s="147" t="s">
        <v>105</v>
      </c>
      <c r="U6" s="147" t="s">
        <v>106</v>
      </c>
      <c r="V6" s="147" t="s">
        <v>107</v>
      </c>
      <c r="W6" s="147" t="s">
        <v>108</v>
      </c>
      <c r="X6" s="147" t="s">
        <v>109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110</v>
      </c>
      <c r="B8" s="162" t="s">
        <v>67</v>
      </c>
      <c r="C8" s="183" t="s">
        <v>68</v>
      </c>
      <c r="D8" s="163"/>
      <c r="E8" s="164"/>
      <c r="F8" s="165"/>
      <c r="G8" s="165">
        <f>SUMIF(AG9:AG15,"&lt;&gt;NOR",G9:G15)</f>
        <v>0</v>
      </c>
      <c r="H8" s="165"/>
      <c r="I8" s="165">
        <f>SUM(I9:I15)</f>
        <v>35718.5</v>
      </c>
      <c r="J8" s="165"/>
      <c r="K8" s="165">
        <f>SUM(K9:K15)</f>
        <v>12238.35</v>
      </c>
      <c r="L8" s="165"/>
      <c r="M8" s="165">
        <f>SUM(M9:M15)</f>
        <v>0</v>
      </c>
      <c r="N8" s="165"/>
      <c r="O8" s="165">
        <f>SUM(O9:O15)</f>
        <v>0.15</v>
      </c>
      <c r="P8" s="165"/>
      <c r="Q8" s="165">
        <f>SUM(Q9:Q15)</f>
        <v>0</v>
      </c>
      <c r="R8" s="165"/>
      <c r="S8" s="165"/>
      <c r="T8" s="166"/>
      <c r="U8" s="160"/>
      <c r="V8" s="160">
        <f>SUM(V9:V15)</f>
        <v>15.2</v>
      </c>
      <c r="W8" s="160"/>
      <c r="X8" s="160"/>
      <c r="AG8" t="s">
        <v>111</v>
      </c>
    </row>
    <row r="9" spans="1:60" outlineLevel="1" x14ac:dyDescent="0.2">
      <c r="A9" s="167">
        <v>1</v>
      </c>
      <c r="B9" s="168" t="s">
        <v>112</v>
      </c>
      <c r="C9" s="184" t="s">
        <v>113</v>
      </c>
      <c r="D9" s="169" t="s">
        <v>114</v>
      </c>
      <c r="E9" s="170">
        <v>50</v>
      </c>
      <c r="F9" s="171">
        <v>0</v>
      </c>
      <c r="G9" s="172">
        <f>ROUND(E9*F9,2)</f>
        <v>0</v>
      </c>
      <c r="H9" s="171">
        <v>714.37</v>
      </c>
      <c r="I9" s="172">
        <f>ROUND(E9*H9,2)</f>
        <v>35718.5</v>
      </c>
      <c r="J9" s="171">
        <v>50.63</v>
      </c>
      <c r="K9" s="172">
        <f>ROUND(E9*J9,2)</f>
        <v>2531.5</v>
      </c>
      <c r="L9" s="172">
        <v>21</v>
      </c>
      <c r="M9" s="172">
        <f>G9*(1+L9/100)</f>
        <v>0</v>
      </c>
      <c r="N9" s="172">
        <v>3.0000000000000001E-3</v>
      </c>
      <c r="O9" s="172">
        <f>ROUND(E9*N9,2)</f>
        <v>0.15</v>
      </c>
      <c r="P9" s="172">
        <v>0</v>
      </c>
      <c r="Q9" s="172">
        <f>ROUND(E9*P9,2)</f>
        <v>0</v>
      </c>
      <c r="R9" s="172" t="s">
        <v>115</v>
      </c>
      <c r="S9" s="172" t="s">
        <v>116</v>
      </c>
      <c r="T9" s="173" t="s">
        <v>117</v>
      </c>
      <c r="U9" s="157">
        <v>7.0000000000000007E-2</v>
      </c>
      <c r="V9" s="157">
        <f>ROUND(E9*U9,2)</f>
        <v>3.5</v>
      </c>
      <c r="W9" s="157"/>
      <c r="X9" s="157" t="s">
        <v>118</v>
      </c>
      <c r="Y9" s="148"/>
      <c r="Z9" s="148"/>
      <c r="AA9" s="148"/>
      <c r="AB9" s="148"/>
      <c r="AC9" s="148"/>
      <c r="AD9" s="148"/>
      <c r="AE9" s="148"/>
      <c r="AF9" s="148"/>
      <c r="AG9" s="148" t="s">
        <v>119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120</v>
      </c>
      <c r="D10" s="158"/>
      <c r="E10" s="159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121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122</v>
      </c>
      <c r="D11" s="158"/>
      <c r="E11" s="159">
        <v>50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121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7">
        <v>2</v>
      </c>
      <c r="B12" s="168" t="s">
        <v>123</v>
      </c>
      <c r="C12" s="184" t="s">
        <v>124</v>
      </c>
      <c r="D12" s="169" t="s">
        <v>125</v>
      </c>
      <c r="E12" s="170">
        <v>233.9</v>
      </c>
      <c r="F12" s="171">
        <v>0</v>
      </c>
      <c r="G12" s="172">
        <f>ROUND(E12*F12,2)</f>
        <v>0</v>
      </c>
      <c r="H12" s="171">
        <v>0</v>
      </c>
      <c r="I12" s="172">
        <f>ROUND(E12*H12,2)</f>
        <v>0</v>
      </c>
      <c r="J12" s="171">
        <v>41.5</v>
      </c>
      <c r="K12" s="172">
        <f>ROUND(E12*J12,2)</f>
        <v>9706.85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126</v>
      </c>
      <c r="S12" s="172" t="s">
        <v>116</v>
      </c>
      <c r="T12" s="173" t="s">
        <v>117</v>
      </c>
      <c r="U12" s="157">
        <v>0.05</v>
      </c>
      <c r="V12" s="157">
        <f>ROUND(E12*U12,2)</f>
        <v>11.7</v>
      </c>
      <c r="W12" s="157"/>
      <c r="X12" s="157" t="s">
        <v>118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119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248" t="s">
        <v>127</v>
      </c>
      <c r="D13" s="249"/>
      <c r="E13" s="249"/>
      <c r="F13" s="249"/>
      <c r="G13" s="249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128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4" t="str">
        <f>C13</f>
        <v>dovoz směsi, doprava pomocí šnekového čerpadla, lití hadicí na plochu, dvojí (křížem vedené) rozvlnění hrazdami</v>
      </c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129</v>
      </c>
      <c r="D14" s="158"/>
      <c r="E14" s="159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121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5" t="s">
        <v>130</v>
      </c>
      <c r="D15" s="158"/>
      <c r="E15" s="159">
        <v>233.9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121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x14ac:dyDescent="0.2">
      <c r="A16" s="161" t="s">
        <v>110</v>
      </c>
      <c r="B16" s="162" t="s">
        <v>71</v>
      </c>
      <c r="C16" s="183" t="s">
        <v>72</v>
      </c>
      <c r="D16" s="163"/>
      <c r="E16" s="164"/>
      <c r="F16" s="165"/>
      <c r="G16" s="165">
        <f>SUMIF(AG17:AG19,"&lt;&gt;NOR",G17:G19)</f>
        <v>0</v>
      </c>
      <c r="H16" s="165"/>
      <c r="I16" s="165">
        <f>SUM(I17:I19)</f>
        <v>0</v>
      </c>
      <c r="J16" s="165"/>
      <c r="K16" s="165">
        <f>SUM(K17:K19)</f>
        <v>3100</v>
      </c>
      <c r="L16" s="165"/>
      <c r="M16" s="165">
        <f>SUM(M17:M19)</f>
        <v>0</v>
      </c>
      <c r="N16" s="165"/>
      <c r="O16" s="165">
        <f>SUM(O17:O19)</f>
        <v>0</v>
      </c>
      <c r="P16" s="165"/>
      <c r="Q16" s="165">
        <f>SUM(Q17:Q19)</f>
        <v>0.13</v>
      </c>
      <c r="R16" s="165"/>
      <c r="S16" s="165"/>
      <c r="T16" s="166"/>
      <c r="U16" s="160"/>
      <c r="V16" s="160">
        <f>SUM(V17:V19)</f>
        <v>3.3</v>
      </c>
      <c r="W16" s="160"/>
      <c r="X16" s="160"/>
      <c r="AG16" t="s">
        <v>111</v>
      </c>
    </row>
    <row r="17" spans="1:60" outlineLevel="1" x14ac:dyDescent="0.2">
      <c r="A17" s="167">
        <v>3</v>
      </c>
      <c r="B17" s="168" t="s">
        <v>131</v>
      </c>
      <c r="C17" s="184" t="s">
        <v>132</v>
      </c>
      <c r="D17" s="169" t="s">
        <v>125</v>
      </c>
      <c r="E17" s="170">
        <v>10</v>
      </c>
      <c r="F17" s="171">
        <v>0</v>
      </c>
      <c r="G17" s="172">
        <f>ROUND(E17*F17,2)</f>
        <v>0</v>
      </c>
      <c r="H17" s="171">
        <v>0</v>
      </c>
      <c r="I17" s="172">
        <f>ROUND(E17*H17,2)</f>
        <v>0</v>
      </c>
      <c r="J17" s="171">
        <v>310</v>
      </c>
      <c r="K17" s="172">
        <f>ROUND(E17*J17,2)</f>
        <v>3100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1.26E-2</v>
      </c>
      <c r="Q17" s="172">
        <f>ROUND(E17*P17,2)</f>
        <v>0.13</v>
      </c>
      <c r="R17" s="172" t="s">
        <v>133</v>
      </c>
      <c r="S17" s="172" t="s">
        <v>117</v>
      </c>
      <c r="T17" s="173" t="s">
        <v>117</v>
      </c>
      <c r="U17" s="157">
        <v>0.33</v>
      </c>
      <c r="V17" s="157">
        <f>ROUND(E17*U17,2)</f>
        <v>3.3</v>
      </c>
      <c r="W17" s="157"/>
      <c r="X17" s="157" t="s">
        <v>118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119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134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121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135</v>
      </c>
      <c r="D19" s="158"/>
      <c r="E19" s="159">
        <v>10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121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x14ac:dyDescent="0.2">
      <c r="A20" s="161" t="s">
        <v>110</v>
      </c>
      <c r="B20" s="162" t="s">
        <v>67</v>
      </c>
      <c r="C20" s="183" t="s">
        <v>68</v>
      </c>
      <c r="D20" s="163"/>
      <c r="E20" s="164"/>
      <c r="F20" s="165"/>
      <c r="G20" s="165">
        <f>SUMIF(AG21:AG27,"&lt;&gt;NOR",G21:G27)</f>
        <v>0</v>
      </c>
      <c r="H20" s="165"/>
      <c r="I20" s="165">
        <f>SUM(I21:I27)</f>
        <v>9998.94</v>
      </c>
      <c r="J20" s="165"/>
      <c r="K20" s="165">
        <f>SUM(K21:K27)</f>
        <v>2765.76</v>
      </c>
      <c r="L20" s="165"/>
      <c r="M20" s="165">
        <f>SUM(M21:M27)</f>
        <v>0</v>
      </c>
      <c r="N20" s="165"/>
      <c r="O20" s="165">
        <f>SUM(O21:O27)</f>
        <v>0.49</v>
      </c>
      <c r="P20" s="165"/>
      <c r="Q20" s="165">
        <f>SUM(Q21:Q27)</f>
        <v>0</v>
      </c>
      <c r="R20" s="165"/>
      <c r="S20" s="165"/>
      <c r="T20" s="166"/>
      <c r="U20" s="160"/>
      <c r="V20" s="160">
        <f>SUM(V21:V27)</f>
        <v>6.08</v>
      </c>
      <c r="W20" s="160"/>
      <c r="X20" s="160"/>
      <c r="AG20" t="s">
        <v>111</v>
      </c>
    </row>
    <row r="21" spans="1:60" ht="22.5" outlineLevel="1" x14ac:dyDescent="0.2">
      <c r="A21" s="167">
        <v>4</v>
      </c>
      <c r="B21" s="168" t="s">
        <v>136</v>
      </c>
      <c r="C21" s="184" t="s">
        <v>137</v>
      </c>
      <c r="D21" s="169" t="s">
        <v>125</v>
      </c>
      <c r="E21" s="170">
        <v>11.7</v>
      </c>
      <c r="F21" s="171">
        <v>0</v>
      </c>
      <c r="G21" s="172">
        <f>ROUND(E21*F21,2)</f>
        <v>0</v>
      </c>
      <c r="H21" s="171">
        <v>854.61</v>
      </c>
      <c r="I21" s="172">
        <f>ROUND(E21*H21,2)</f>
        <v>9998.94</v>
      </c>
      <c r="J21" s="171">
        <v>236.39</v>
      </c>
      <c r="K21" s="172">
        <f>ROUND(E21*J21,2)</f>
        <v>2765.76</v>
      </c>
      <c r="L21" s="172">
        <v>21</v>
      </c>
      <c r="M21" s="172">
        <f>G21*(1+L21/100)</f>
        <v>0</v>
      </c>
      <c r="N21" s="172">
        <v>4.165E-2</v>
      </c>
      <c r="O21" s="172">
        <f>ROUND(E21*N21,2)</f>
        <v>0.49</v>
      </c>
      <c r="P21" s="172">
        <v>0</v>
      </c>
      <c r="Q21" s="172">
        <f>ROUND(E21*P21,2)</f>
        <v>0</v>
      </c>
      <c r="R21" s="172" t="s">
        <v>115</v>
      </c>
      <c r="S21" s="172" t="s">
        <v>117</v>
      </c>
      <c r="T21" s="173" t="s">
        <v>117</v>
      </c>
      <c r="U21" s="157">
        <v>0.52</v>
      </c>
      <c r="V21" s="157">
        <f>ROUND(E21*U21,2)</f>
        <v>6.08</v>
      </c>
      <c r="W21" s="157"/>
      <c r="X21" s="157" t="s">
        <v>118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119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248" t="s">
        <v>138</v>
      </c>
      <c r="D22" s="249"/>
      <c r="E22" s="249"/>
      <c r="F22" s="249"/>
      <c r="G22" s="249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128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139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121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5" t="s">
        <v>140</v>
      </c>
      <c r="D24" s="158"/>
      <c r="E24" s="159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121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55"/>
      <c r="B25" s="156"/>
      <c r="C25" s="185" t="s">
        <v>141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121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142</v>
      </c>
      <c r="D26" s="158"/>
      <c r="E26" s="159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121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143</v>
      </c>
      <c r="D27" s="158"/>
      <c r="E27" s="159">
        <v>11.7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121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x14ac:dyDescent="0.2">
      <c r="A28" s="161" t="s">
        <v>110</v>
      </c>
      <c r="B28" s="162" t="s">
        <v>69</v>
      </c>
      <c r="C28" s="183" t="s">
        <v>70</v>
      </c>
      <c r="D28" s="163"/>
      <c r="E28" s="164"/>
      <c r="F28" s="165"/>
      <c r="G28" s="165">
        <f>SUMIF(AG29:AG31,"&lt;&gt;NOR",G29:G31)</f>
        <v>0</v>
      </c>
      <c r="H28" s="165"/>
      <c r="I28" s="165">
        <f>SUM(I29:I31)</f>
        <v>336.82</v>
      </c>
      <c r="J28" s="165"/>
      <c r="K28" s="165">
        <f>SUM(K29:K31)</f>
        <v>27380.33</v>
      </c>
      <c r="L28" s="165"/>
      <c r="M28" s="165">
        <f>SUM(M29:M31)</f>
        <v>0</v>
      </c>
      <c r="N28" s="165"/>
      <c r="O28" s="165">
        <f>SUM(O29:O31)</f>
        <v>0.01</v>
      </c>
      <c r="P28" s="165"/>
      <c r="Q28" s="165">
        <f>SUM(Q29:Q31)</f>
        <v>0</v>
      </c>
      <c r="R28" s="165"/>
      <c r="S28" s="165"/>
      <c r="T28" s="166"/>
      <c r="U28" s="160"/>
      <c r="V28" s="160">
        <f>SUM(V29:V31)</f>
        <v>72.510000000000005</v>
      </c>
      <c r="W28" s="160"/>
      <c r="X28" s="160"/>
      <c r="AG28" t="s">
        <v>111</v>
      </c>
    </row>
    <row r="29" spans="1:60" ht="56.25" outlineLevel="1" x14ac:dyDescent="0.2">
      <c r="A29" s="167">
        <v>5</v>
      </c>
      <c r="B29" s="168" t="s">
        <v>144</v>
      </c>
      <c r="C29" s="184" t="s">
        <v>145</v>
      </c>
      <c r="D29" s="169" t="s">
        <v>125</v>
      </c>
      <c r="E29" s="170">
        <v>233.9</v>
      </c>
      <c r="F29" s="171">
        <v>0</v>
      </c>
      <c r="G29" s="172">
        <f>ROUND(E29*F29,2)</f>
        <v>0</v>
      </c>
      <c r="H29" s="171">
        <v>1.44</v>
      </c>
      <c r="I29" s="172">
        <f>ROUND(E29*H29,2)</f>
        <v>336.82</v>
      </c>
      <c r="J29" s="171">
        <v>117.06</v>
      </c>
      <c r="K29" s="172">
        <f>ROUND(E29*J29,2)</f>
        <v>27380.33</v>
      </c>
      <c r="L29" s="172">
        <v>21</v>
      </c>
      <c r="M29" s="172">
        <f>G29*(1+L29/100)</f>
        <v>0</v>
      </c>
      <c r="N29" s="172">
        <v>4.0000000000000003E-5</v>
      </c>
      <c r="O29" s="172">
        <f>ROUND(E29*N29,2)</f>
        <v>0.01</v>
      </c>
      <c r="P29" s="172">
        <v>0</v>
      </c>
      <c r="Q29" s="172">
        <f>ROUND(E29*P29,2)</f>
        <v>0</v>
      </c>
      <c r="R29" s="172" t="s">
        <v>126</v>
      </c>
      <c r="S29" s="172" t="s">
        <v>116</v>
      </c>
      <c r="T29" s="173" t="s">
        <v>117</v>
      </c>
      <c r="U29" s="157">
        <v>0.31</v>
      </c>
      <c r="V29" s="157">
        <f>ROUND(E29*U29,2)</f>
        <v>72.510000000000005</v>
      </c>
      <c r="W29" s="157"/>
      <c r="X29" s="157" t="s">
        <v>118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119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55"/>
      <c r="B30" s="156"/>
      <c r="C30" s="246" t="s">
        <v>146</v>
      </c>
      <c r="D30" s="247"/>
      <c r="E30" s="247"/>
      <c r="F30" s="247"/>
      <c r="G30" s="24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147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4" t="str">
        <f>C30</f>
        <v>zárubněmi, umytí a vyčištění jiných zasklených a natíraných ploch a zařizovacích předmětů před předáním do užívání světlá výška podlaží do 4 m</v>
      </c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148</v>
      </c>
      <c r="D31" s="158"/>
      <c r="E31" s="159">
        <v>233.9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121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1" t="s">
        <v>110</v>
      </c>
      <c r="B32" s="162" t="s">
        <v>73</v>
      </c>
      <c r="C32" s="183" t="s">
        <v>74</v>
      </c>
      <c r="D32" s="163"/>
      <c r="E32" s="164"/>
      <c r="F32" s="165"/>
      <c r="G32" s="165">
        <f>SUMIF(AG33:AG34,"&lt;&gt;NOR",G33:G34)</f>
        <v>0</v>
      </c>
      <c r="H32" s="165"/>
      <c r="I32" s="165">
        <f>SUM(I33:I34)</f>
        <v>0</v>
      </c>
      <c r="J32" s="165"/>
      <c r="K32" s="165">
        <f>SUM(K33:K34)</f>
        <v>806.59</v>
      </c>
      <c r="L32" s="165"/>
      <c r="M32" s="165">
        <f>SUM(M33:M34)</f>
        <v>0</v>
      </c>
      <c r="N32" s="165"/>
      <c r="O32" s="165">
        <f>SUM(O33:O34)</f>
        <v>0</v>
      </c>
      <c r="P32" s="165"/>
      <c r="Q32" s="165">
        <f>SUM(Q33:Q34)</f>
        <v>0</v>
      </c>
      <c r="R32" s="165"/>
      <c r="S32" s="165"/>
      <c r="T32" s="166"/>
      <c r="U32" s="160"/>
      <c r="V32" s="160">
        <f>SUM(V33:V34)</f>
        <v>1.84</v>
      </c>
      <c r="W32" s="160"/>
      <c r="X32" s="160"/>
      <c r="AG32" t="s">
        <v>111</v>
      </c>
    </row>
    <row r="33" spans="1:60" ht="33.75" outlineLevel="1" x14ac:dyDescent="0.2">
      <c r="A33" s="167">
        <v>6</v>
      </c>
      <c r="B33" s="168" t="s">
        <v>149</v>
      </c>
      <c r="C33" s="184" t="s">
        <v>150</v>
      </c>
      <c r="D33" s="169" t="s">
        <v>151</v>
      </c>
      <c r="E33" s="170">
        <v>0.71506000000000003</v>
      </c>
      <c r="F33" s="171">
        <v>0</v>
      </c>
      <c r="G33" s="172">
        <f>ROUND(E33*F33,2)</f>
        <v>0</v>
      </c>
      <c r="H33" s="171">
        <v>0</v>
      </c>
      <c r="I33" s="172">
        <f>ROUND(E33*H33,2)</f>
        <v>0</v>
      </c>
      <c r="J33" s="171">
        <v>1128</v>
      </c>
      <c r="K33" s="172">
        <f>ROUND(E33*J33,2)</f>
        <v>806.59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 t="s">
        <v>115</v>
      </c>
      <c r="S33" s="172" t="s">
        <v>116</v>
      </c>
      <c r="T33" s="173" t="s">
        <v>117</v>
      </c>
      <c r="U33" s="157">
        <v>2.577</v>
      </c>
      <c r="V33" s="157">
        <f>ROUND(E33*U33,2)</f>
        <v>1.84</v>
      </c>
      <c r="W33" s="157"/>
      <c r="X33" s="157" t="s">
        <v>118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152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248" t="s">
        <v>153</v>
      </c>
      <c r="D34" s="249"/>
      <c r="E34" s="249"/>
      <c r="F34" s="249"/>
      <c r="G34" s="249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128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x14ac:dyDescent="0.2">
      <c r="A35" s="161" t="s">
        <v>110</v>
      </c>
      <c r="B35" s="162" t="s">
        <v>75</v>
      </c>
      <c r="C35" s="183" t="s">
        <v>76</v>
      </c>
      <c r="D35" s="163"/>
      <c r="E35" s="164"/>
      <c r="F35" s="165"/>
      <c r="G35" s="165">
        <f>SUMIF(AG36:AG48,"&lt;&gt;NOR",G36:G48)</f>
        <v>0</v>
      </c>
      <c r="H35" s="165"/>
      <c r="I35" s="165">
        <f>SUM(I36:I48)</f>
        <v>46224.49</v>
      </c>
      <c r="J35" s="165"/>
      <c r="K35" s="165">
        <f>SUM(K36:K48)</f>
        <v>39717.75</v>
      </c>
      <c r="L35" s="165"/>
      <c r="M35" s="165">
        <f>SUM(M36:M48)</f>
        <v>0</v>
      </c>
      <c r="N35" s="165"/>
      <c r="O35" s="165">
        <f>SUM(O36:O48)</f>
        <v>1.75</v>
      </c>
      <c r="P35" s="165"/>
      <c r="Q35" s="165">
        <f>SUM(Q36:Q48)</f>
        <v>0</v>
      </c>
      <c r="R35" s="165"/>
      <c r="S35" s="165"/>
      <c r="T35" s="166"/>
      <c r="U35" s="160"/>
      <c r="V35" s="160">
        <f>SUM(V36:V48)</f>
        <v>79.53</v>
      </c>
      <c r="W35" s="160"/>
      <c r="X35" s="160"/>
      <c r="AG35" t="s">
        <v>111</v>
      </c>
    </row>
    <row r="36" spans="1:60" ht="22.5" outlineLevel="1" x14ac:dyDescent="0.2">
      <c r="A36" s="167">
        <v>7</v>
      </c>
      <c r="B36" s="168" t="s">
        <v>154</v>
      </c>
      <c r="C36" s="184" t="s">
        <v>155</v>
      </c>
      <c r="D36" s="169" t="s">
        <v>125</v>
      </c>
      <c r="E36" s="170">
        <v>233.9</v>
      </c>
      <c r="F36" s="171">
        <v>0</v>
      </c>
      <c r="G36" s="172">
        <f>ROUND(E36*F36,2)</f>
        <v>0</v>
      </c>
      <c r="H36" s="171">
        <v>0</v>
      </c>
      <c r="I36" s="172">
        <f>ROUND(E36*H36,2)</f>
        <v>0</v>
      </c>
      <c r="J36" s="171">
        <v>168.5</v>
      </c>
      <c r="K36" s="172">
        <f>ROUND(E36*J36,2)</f>
        <v>39412.15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 t="s">
        <v>156</v>
      </c>
      <c r="S36" s="172" t="s">
        <v>116</v>
      </c>
      <c r="T36" s="173" t="s">
        <v>117</v>
      </c>
      <c r="U36" s="157">
        <v>0.34</v>
      </c>
      <c r="V36" s="157">
        <f>ROUND(E36*U36,2)</f>
        <v>79.53</v>
      </c>
      <c r="W36" s="157"/>
      <c r="X36" s="157" t="s">
        <v>118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119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55"/>
      <c r="B37" s="156"/>
      <c r="C37" s="185" t="s">
        <v>157</v>
      </c>
      <c r="D37" s="158"/>
      <c r="E37" s="159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121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158</v>
      </c>
      <c r="D38" s="158"/>
      <c r="E38" s="159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121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5" t="s">
        <v>159</v>
      </c>
      <c r="D39" s="158"/>
      <c r="E39" s="159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121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160</v>
      </c>
      <c r="D40" s="158"/>
      <c r="E40" s="159">
        <v>233.9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121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67">
        <v>8</v>
      </c>
      <c r="B41" s="168" t="s">
        <v>161</v>
      </c>
      <c r="C41" s="184" t="s">
        <v>162</v>
      </c>
      <c r="D41" s="169" t="s">
        <v>163</v>
      </c>
      <c r="E41" s="170">
        <v>1754.25</v>
      </c>
      <c r="F41" s="171">
        <v>0</v>
      </c>
      <c r="G41" s="172">
        <f>ROUND(E41*F41,2)</f>
        <v>0</v>
      </c>
      <c r="H41" s="171">
        <v>26.35</v>
      </c>
      <c r="I41" s="172">
        <f>ROUND(E41*H41,2)</f>
        <v>46224.49</v>
      </c>
      <c r="J41" s="171">
        <v>0</v>
      </c>
      <c r="K41" s="172">
        <f>ROUND(E41*J41,2)</f>
        <v>0</v>
      </c>
      <c r="L41" s="172">
        <v>21</v>
      </c>
      <c r="M41" s="172">
        <f>G41*(1+L41/100)</f>
        <v>0</v>
      </c>
      <c r="N41" s="172">
        <v>1E-3</v>
      </c>
      <c r="O41" s="172">
        <f>ROUND(E41*N41,2)</f>
        <v>1.75</v>
      </c>
      <c r="P41" s="172">
        <v>0</v>
      </c>
      <c r="Q41" s="172">
        <f>ROUND(E41*P41,2)</f>
        <v>0</v>
      </c>
      <c r="R41" s="172"/>
      <c r="S41" s="172" t="s">
        <v>116</v>
      </c>
      <c r="T41" s="173" t="s">
        <v>164</v>
      </c>
      <c r="U41" s="157">
        <v>0</v>
      </c>
      <c r="V41" s="157">
        <f>ROUND(E41*U41,2)</f>
        <v>0</v>
      </c>
      <c r="W41" s="157"/>
      <c r="X41" s="157" t="s">
        <v>165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166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55"/>
      <c r="B42" s="156"/>
      <c r="C42" s="185" t="s">
        <v>157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121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5" t="s">
        <v>158</v>
      </c>
      <c r="D43" s="158"/>
      <c r="E43" s="159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121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159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121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167</v>
      </c>
      <c r="D45" s="158"/>
      <c r="E45" s="159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121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168</v>
      </c>
      <c r="D46" s="158"/>
      <c r="E46" s="159">
        <v>1754.25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121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67">
        <v>9</v>
      </c>
      <c r="B47" s="168" t="s">
        <v>169</v>
      </c>
      <c r="C47" s="184" t="s">
        <v>170</v>
      </c>
      <c r="D47" s="169" t="s">
        <v>0</v>
      </c>
      <c r="E47" s="170">
        <v>46.302799999999998</v>
      </c>
      <c r="F47" s="171">
        <v>0</v>
      </c>
      <c r="G47" s="172">
        <f>ROUND(E47*F47,2)</f>
        <v>0</v>
      </c>
      <c r="H47" s="171">
        <v>0</v>
      </c>
      <c r="I47" s="172">
        <f>ROUND(E47*H47,2)</f>
        <v>0</v>
      </c>
      <c r="J47" s="171">
        <v>6.6</v>
      </c>
      <c r="K47" s="172">
        <f>ROUND(E47*J47,2)</f>
        <v>305.60000000000002</v>
      </c>
      <c r="L47" s="172">
        <v>21</v>
      </c>
      <c r="M47" s="172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2" t="s">
        <v>156</v>
      </c>
      <c r="S47" s="172" t="s">
        <v>116</v>
      </c>
      <c r="T47" s="173" t="s">
        <v>117</v>
      </c>
      <c r="U47" s="157">
        <v>0</v>
      </c>
      <c r="V47" s="157">
        <f>ROUND(E47*U47,2)</f>
        <v>0</v>
      </c>
      <c r="W47" s="157"/>
      <c r="X47" s="157" t="s">
        <v>118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171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248" t="s">
        <v>172</v>
      </c>
      <c r="D48" s="249"/>
      <c r="E48" s="249"/>
      <c r="F48" s="249"/>
      <c r="G48" s="249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128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1" t="s">
        <v>110</v>
      </c>
      <c r="B49" s="162" t="s">
        <v>77</v>
      </c>
      <c r="C49" s="183" t="s">
        <v>78</v>
      </c>
      <c r="D49" s="163"/>
      <c r="E49" s="164"/>
      <c r="F49" s="165"/>
      <c r="G49" s="165">
        <f>SUMIF(AG50:AG51,"&lt;&gt;NOR",G50:G51)</f>
        <v>0</v>
      </c>
      <c r="H49" s="165"/>
      <c r="I49" s="165">
        <f>SUM(I50:I51)</f>
        <v>0</v>
      </c>
      <c r="J49" s="165"/>
      <c r="K49" s="165">
        <f>SUM(K50:K51)</f>
        <v>1614.46</v>
      </c>
      <c r="L49" s="165"/>
      <c r="M49" s="165">
        <f>SUM(M50:M51)</f>
        <v>0</v>
      </c>
      <c r="N49" s="165"/>
      <c r="O49" s="165">
        <f>SUM(O50:O51)</f>
        <v>0</v>
      </c>
      <c r="P49" s="165"/>
      <c r="Q49" s="165">
        <f>SUM(Q50:Q51)</f>
        <v>0</v>
      </c>
      <c r="R49" s="165"/>
      <c r="S49" s="165"/>
      <c r="T49" s="166"/>
      <c r="U49" s="160"/>
      <c r="V49" s="160">
        <f>SUM(V50:V51)</f>
        <v>3.74</v>
      </c>
      <c r="W49" s="160"/>
      <c r="X49" s="160"/>
      <c r="AG49" t="s">
        <v>111</v>
      </c>
    </row>
    <row r="50" spans="1:60" outlineLevel="1" x14ac:dyDescent="0.2">
      <c r="A50" s="167">
        <v>10</v>
      </c>
      <c r="B50" s="168" t="s">
        <v>173</v>
      </c>
      <c r="C50" s="184" t="s">
        <v>174</v>
      </c>
      <c r="D50" s="169" t="s">
        <v>125</v>
      </c>
      <c r="E50" s="170">
        <v>233.98</v>
      </c>
      <c r="F50" s="171">
        <v>0</v>
      </c>
      <c r="G50" s="172">
        <f>ROUND(E50*F50,2)</f>
        <v>0</v>
      </c>
      <c r="H50" s="171">
        <v>0</v>
      </c>
      <c r="I50" s="172">
        <f>ROUND(E50*H50,2)</f>
        <v>0</v>
      </c>
      <c r="J50" s="171">
        <v>6.9</v>
      </c>
      <c r="K50" s="172">
        <f>ROUND(E50*J50,2)</f>
        <v>1614.46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 t="s">
        <v>175</v>
      </c>
      <c r="S50" s="172" t="s">
        <v>116</v>
      </c>
      <c r="T50" s="173" t="s">
        <v>117</v>
      </c>
      <c r="U50" s="157">
        <v>1.6E-2</v>
      </c>
      <c r="V50" s="157">
        <f>ROUND(E50*U50,2)</f>
        <v>3.74</v>
      </c>
      <c r="W50" s="157"/>
      <c r="X50" s="157" t="s">
        <v>118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119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248" t="s">
        <v>176</v>
      </c>
      <c r="D51" s="249"/>
      <c r="E51" s="249"/>
      <c r="F51" s="249"/>
      <c r="G51" s="249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128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1" t="s">
        <v>110</v>
      </c>
      <c r="B52" s="162" t="s">
        <v>71</v>
      </c>
      <c r="C52" s="183" t="s">
        <v>72</v>
      </c>
      <c r="D52" s="163"/>
      <c r="E52" s="164"/>
      <c r="F52" s="165"/>
      <c r="G52" s="165">
        <f>SUMIF(AG53:AG54,"&lt;&gt;NOR",G53:G54)</f>
        <v>0</v>
      </c>
      <c r="H52" s="165"/>
      <c r="I52" s="165">
        <f>SUM(I53:I54)</f>
        <v>0</v>
      </c>
      <c r="J52" s="165"/>
      <c r="K52" s="165">
        <f>SUM(K53:K54)</f>
        <v>594.51</v>
      </c>
      <c r="L52" s="165"/>
      <c r="M52" s="165">
        <f>SUM(M53:M54)</f>
        <v>0</v>
      </c>
      <c r="N52" s="165"/>
      <c r="O52" s="165">
        <f>SUM(O53:O54)</f>
        <v>0</v>
      </c>
      <c r="P52" s="165"/>
      <c r="Q52" s="165">
        <f>SUM(Q53:Q54)</f>
        <v>0</v>
      </c>
      <c r="R52" s="165"/>
      <c r="S52" s="165"/>
      <c r="T52" s="166"/>
      <c r="U52" s="160"/>
      <c r="V52" s="160">
        <f>SUM(V53:V54)</f>
        <v>1.56</v>
      </c>
      <c r="W52" s="160"/>
      <c r="X52" s="160"/>
      <c r="AG52" t="s">
        <v>111</v>
      </c>
    </row>
    <row r="53" spans="1:60" outlineLevel="1" x14ac:dyDescent="0.2">
      <c r="A53" s="167">
        <v>11</v>
      </c>
      <c r="B53" s="168" t="s">
        <v>177</v>
      </c>
      <c r="C53" s="184" t="s">
        <v>178</v>
      </c>
      <c r="D53" s="169" t="s">
        <v>114</v>
      </c>
      <c r="E53" s="170">
        <v>44.7</v>
      </c>
      <c r="F53" s="171">
        <v>0</v>
      </c>
      <c r="G53" s="172">
        <f>ROUND(E53*F53,2)</f>
        <v>0</v>
      </c>
      <c r="H53" s="171">
        <v>0</v>
      </c>
      <c r="I53" s="172">
        <f>ROUND(E53*H53,2)</f>
        <v>0</v>
      </c>
      <c r="J53" s="171">
        <v>13.3</v>
      </c>
      <c r="K53" s="172">
        <f>ROUND(E53*J53,2)</f>
        <v>594.51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8.0000000000000007E-5</v>
      </c>
      <c r="Q53" s="172">
        <f>ROUND(E53*P53,2)</f>
        <v>0</v>
      </c>
      <c r="R53" s="172" t="s">
        <v>175</v>
      </c>
      <c r="S53" s="172" t="s">
        <v>116</v>
      </c>
      <c r="T53" s="173" t="s">
        <v>117</v>
      </c>
      <c r="U53" s="157">
        <v>3.5000000000000003E-2</v>
      </c>
      <c r="V53" s="157">
        <f>ROUND(E53*U53,2)</f>
        <v>1.56</v>
      </c>
      <c r="W53" s="157"/>
      <c r="X53" s="157" t="s">
        <v>118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119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179</v>
      </c>
      <c r="D54" s="158"/>
      <c r="E54" s="159">
        <v>44.7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121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">
      <c r="A55" s="161" t="s">
        <v>110</v>
      </c>
      <c r="B55" s="162" t="s">
        <v>77</v>
      </c>
      <c r="C55" s="183" t="s">
        <v>78</v>
      </c>
      <c r="D55" s="163"/>
      <c r="E55" s="164"/>
      <c r="F55" s="165"/>
      <c r="G55" s="165">
        <f>SUMIF(AG56:AG57,"&lt;&gt;NOR",G56:G57)</f>
        <v>0</v>
      </c>
      <c r="H55" s="165"/>
      <c r="I55" s="165">
        <f>SUM(I56:I57)</f>
        <v>716.8</v>
      </c>
      <c r="J55" s="165"/>
      <c r="K55" s="165">
        <f>SUM(K56:K57)</f>
        <v>5395.2</v>
      </c>
      <c r="L55" s="165"/>
      <c r="M55" s="165">
        <f>SUM(M56:M57)</f>
        <v>0</v>
      </c>
      <c r="N55" s="165"/>
      <c r="O55" s="165">
        <f>SUM(O56:O57)</f>
        <v>0</v>
      </c>
      <c r="P55" s="165"/>
      <c r="Q55" s="165">
        <f>SUM(Q56:Q57)</f>
        <v>0</v>
      </c>
      <c r="R55" s="165"/>
      <c r="S55" s="165"/>
      <c r="T55" s="166"/>
      <c r="U55" s="160"/>
      <c r="V55" s="160">
        <f>SUM(V56:V57)</f>
        <v>10.98</v>
      </c>
      <c r="W55" s="160"/>
      <c r="X55" s="160"/>
      <c r="AG55" t="s">
        <v>111</v>
      </c>
    </row>
    <row r="56" spans="1:60" ht="22.5" outlineLevel="1" x14ac:dyDescent="0.2">
      <c r="A56" s="167">
        <v>12</v>
      </c>
      <c r="B56" s="168" t="s">
        <v>180</v>
      </c>
      <c r="C56" s="184" t="s">
        <v>181</v>
      </c>
      <c r="D56" s="169" t="s">
        <v>114</v>
      </c>
      <c r="E56" s="170">
        <v>80</v>
      </c>
      <c r="F56" s="171">
        <v>0</v>
      </c>
      <c r="G56" s="172">
        <f>ROUND(E56*F56,2)</f>
        <v>0</v>
      </c>
      <c r="H56" s="171">
        <v>8.9600000000000009</v>
      </c>
      <c r="I56" s="172">
        <f>ROUND(E56*H56,2)</f>
        <v>716.8</v>
      </c>
      <c r="J56" s="171">
        <v>67.44</v>
      </c>
      <c r="K56" s="172">
        <f>ROUND(E56*J56,2)</f>
        <v>5395.2</v>
      </c>
      <c r="L56" s="172">
        <v>21</v>
      </c>
      <c r="M56" s="172">
        <f>G56*(1+L56/100)</f>
        <v>0</v>
      </c>
      <c r="N56" s="172">
        <v>3.0000000000000001E-5</v>
      </c>
      <c r="O56" s="172">
        <f>ROUND(E56*N56,2)</f>
        <v>0</v>
      </c>
      <c r="P56" s="172">
        <v>0</v>
      </c>
      <c r="Q56" s="172">
        <f>ROUND(E56*P56,2)</f>
        <v>0</v>
      </c>
      <c r="R56" s="172" t="s">
        <v>175</v>
      </c>
      <c r="S56" s="172" t="s">
        <v>116</v>
      </c>
      <c r="T56" s="173" t="s">
        <v>117</v>
      </c>
      <c r="U56" s="157">
        <v>0.13719999999999999</v>
      </c>
      <c r="V56" s="157">
        <f>ROUND(E56*U56,2)</f>
        <v>10.98</v>
      </c>
      <c r="W56" s="157"/>
      <c r="X56" s="157" t="s">
        <v>118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119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55"/>
      <c r="B57" s="156"/>
      <c r="C57" s="185" t="s">
        <v>182</v>
      </c>
      <c r="D57" s="158"/>
      <c r="E57" s="159">
        <v>80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121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x14ac:dyDescent="0.2">
      <c r="A58" s="161" t="s">
        <v>110</v>
      </c>
      <c r="B58" s="162" t="s">
        <v>71</v>
      </c>
      <c r="C58" s="183" t="s">
        <v>72</v>
      </c>
      <c r="D58" s="163"/>
      <c r="E58" s="164"/>
      <c r="F58" s="165"/>
      <c r="G58" s="165">
        <f>SUMIF(AG59:AG60,"&lt;&gt;NOR",G59:G60)</f>
        <v>0</v>
      </c>
      <c r="H58" s="165"/>
      <c r="I58" s="165">
        <f>SUM(I59:I60)</f>
        <v>0</v>
      </c>
      <c r="J58" s="165"/>
      <c r="K58" s="165">
        <f>SUM(K59:K60)</f>
        <v>22688.3</v>
      </c>
      <c r="L58" s="165"/>
      <c r="M58" s="165">
        <f>SUM(M59:M60)</f>
        <v>0</v>
      </c>
      <c r="N58" s="165"/>
      <c r="O58" s="165">
        <f>SUM(O59:O60)</f>
        <v>0</v>
      </c>
      <c r="P58" s="165"/>
      <c r="Q58" s="165">
        <f>SUM(Q59:Q60)</f>
        <v>0.23</v>
      </c>
      <c r="R58" s="165"/>
      <c r="S58" s="165"/>
      <c r="T58" s="166"/>
      <c r="U58" s="160"/>
      <c r="V58" s="160">
        <f>SUM(V59:V60)</f>
        <v>59.64</v>
      </c>
      <c r="W58" s="160"/>
      <c r="X58" s="160"/>
      <c r="AG58" t="s">
        <v>111</v>
      </c>
    </row>
    <row r="59" spans="1:60" ht="22.5" outlineLevel="1" x14ac:dyDescent="0.2">
      <c r="A59" s="167">
        <v>13</v>
      </c>
      <c r="B59" s="168" t="s">
        <v>183</v>
      </c>
      <c r="C59" s="184" t="s">
        <v>184</v>
      </c>
      <c r="D59" s="169" t="s">
        <v>125</v>
      </c>
      <c r="E59" s="170">
        <v>233.9</v>
      </c>
      <c r="F59" s="171">
        <v>0</v>
      </c>
      <c r="G59" s="172">
        <f>ROUND(E59*F59,2)</f>
        <v>0</v>
      </c>
      <c r="H59" s="171">
        <v>0</v>
      </c>
      <c r="I59" s="172">
        <f>ROUND(E59*H59,2)</f>
        <v>0</v>
      </c>
      <c r="J59" s="171">
        <v>97</v>
      </c>
      <c r="K59" s="172">
        <f>ROUND(E59*J59,2)</f>
        <v>22688.3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1E-3</v>
      </c>
      <c r="Q59" s="172">
        <f>ROUND(E59*P59,2)</f>
        <v>0.23</v>
      </c>
      <c r="R59" s="172" t="s">
        <v>175</v>
      </c>
      <c r="S59" s="172" t="s">
        <v>116</v>
      </c>
      <c r="T59" s="173" t="s">
        <v>117</v>
      </c>
      <c r="U59" s="157">
        <v>0.255</v>
      </c>
      <c r="V59" s="157">
        <f>ROUND(E59*U59,2)</f>
        <v>59.64</v>
      </c>
      <c r="W59" s="157"/>
      <c r="X59" s="157" t="s">
        <v>118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119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130</v>
      </c>
      <c r="D60" s="158"/>
      <c r="E60" s="159">
        <v>233.9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121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1" t="s">
        <v>110</v>
      </c>
      <c r="B61" s="162" t="s">
        <v>77</v>
      </c>
      <c r="C61" s="183" t="s">
        <v>78</v>
      </c>
      <c r="D61" s="163"/>
      <c r="E61" s="164"/>
      <c r="F61" s="165"/>
      <c r="G61" s="165">
        <f>SUMIF(AG62:AG83,"&lt;&gt;NOR",G62:G83)</f>
        <v>0</v>
      </c>
      <c r="H61" s="165"/>
      <c r="I61" s="165">
        <f>SUM(I62:I83)</f>
        <v>214222.75000000003</v>
      </c>
      <c r="J61" s="165"/>
      <c r="K61" s="165">
        <f>SUM(K62:K83)</f>
        <v>61310.01</v>
      </c>
      <c r="L61" s="165"/>
      <c r="M61" s="165">
        <f>SUM(M62:M83)</f>
        <v>0</v>
      </c>
      <c r="N61" s="165"/>
      <c r="O61" s="165">
        <f>SUM(O62:O83)</f>
        <v>0.19</v>
      </c>
      <c r="P61" s="165"/>
      <c r="Q61" s="165">
        <f>SUM(Q62:Q83)</f>
        <v>0</v>
      </c>
      <c r="R61" s="165"/>
      <c r="S61" s="165"/>
      <c r="T61" s="166"/>
      <c r="U61" s="160"/>
      <c r="V61" s="160">
        <f>SUM(V62:V83)</f>
        <v>240.24</v>
      </c>
      <c r="W61" s="160"/>
      <c r="X61" s="160"/>
      <c r="AG61" t="s">
        <v>111</v>
      </c>
    </row>
    <row r="62" spans="1:60" ht="22.5" outlineLevel="1" x14ac:dyDescent="0.2">
      <c r="A62" s="167">
        <v>14</v>
      </c>
      <c r="B62" s="168" t="s">
        <v>185</v>
      </c>
      <c r="C62" s="184" t="s">
        <v>186</v>
      </c>
      <c r="D62" s="169" t="s">
        <v>125</v>
      </c>
      <c r="E62" s="170">
        <v>261.96800000000002</v>
      </c>
      <c r="F62" s="171">
        <v>0</v>
      </c>
      <c r="G62" s="172">
        <f>ROUND(E62*F62,2)</f>
        <v>0</v>
      </c>
      <c r="H62" s="171">
        <v>45.15</v>
      </c>
      <c r="I62" s="172">
        <f>ROUND(E62*H62,2)</f>
        <v>11827.86</v>
      </c>
      <c r="J62" s="171">
        <v>220.85</v>
      </c>
      <c r="K62" s="172">
        <f>ROUND(E62*J62,2)</f>
        <v>57855.63</v>
      </c>
      <c r="L62" s="172">
        <v>21</v>
      </c>
      <c r="M62" s="172">
        <f>G62*(1+L62/100)</f>
        <v>0</v>
      </c>
      <c r="N62" s="172">
        <v>3.3E-4</v>
      </c>
      <c r="O62" s="172">
        <f>ROUND(E62*N62,2)</f>
        <v>0.09</v>
      </c>
      <c r="P62" s="172">
        <v>0</v>
      </c>
      <c r="Q62" s="172">
        <f>ROUND(E62*P62,2)</f>
        <v>0</v>
      </c>
      <c r="R62" s="172" t="s">
        <v>175</v>
      </c>
      <c r="S62" s="172" t="s">
        <v>117</v>
      </c>
      <c r="T62" s="173" t="s">
        <v>117</v>
      </c>
      <c r="U62" s="157">
        <v>0.45</v>
      </c>
      <c r="V62" s="157">
        <f>ROUND(E62*U62,2)</f>
        <v>117.89</v>
      </c>
      <c r="W62" s="157"/>
      <c r="X62" s="157" t="s">
        <v>118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119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187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121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188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121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189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121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190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121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191</v>
      </c>
      <c r="D67" s="158"/>
      <c r="E67" s="159">
        <v>261.96800000000002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121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67">
        <v>15</v>
      </c>
      <c r="B68" s="168" t="s">
        <v>185</v>
      </c>
      <c r="C68" s="184" t="s">
        <v>192</v>
      </c>
      <c r="D68" s="169" t="s">
        <v>125</v>
      </c>
      <c r="E68" s="170">
        <v>261.96800000000002</v>
      </c>
      <c r="F68" s="171">
        <v>0</v>
      </c>
      <c r="G68" s="172">
        <f>ROUND(E68*F68,2)</f>
        <v>0</v>
      </c>
      <c r="H68" s="171">
        <v>745</v>
      </c>
      <c r="I68" s="172">
        <f>ROUND(E68*H68,2)</f>
        <v>195166.16</v>
      </c>
      <c r="J68" s="171">
        <v>0</v>
      </c>
      <c r="K68" s="172">
        <f>ROUND(E68*J68,2)</f>
        <v>0</v>
      </c>
      <c r="L68" s="172">
        <v>21</v>
      </c>
      <c r="M68" s="172">
        <f>G68*(1+L68/100)</f>
        <v>0</v>
      </c>
      <c r="N68" s="172">
        <v>3.3E-4</v>
      </c>
      <c r="O68" s="172">
        <f>ROUND(E68*N68,2)</f>
        <v>0.09</v>
      </c>
      <c r="P68" s="172">
        <v>0</v>
      </c>
      <c r="Q68" s="172">
        <f>ROUND(E68*P68,2)</f>
        <v>0</v>
      </c>
      <c r="R68" s="172" t="s">
        <v>175</v>
      </c>
      <c r="S68" s="172" t="s">
        <v>116</v>
      </c>
      <c r="T68" s="173" t="s">
        <v>164</v>
      </c>
      <c r="U68" s="157">
        <v>0.45</v>
      </c>
      <c r="V68" s="157">
        <f>ROUND(E68*U68,2)</f>
        <v>117.89</v>
      </c>
      <c r="W68" s="157"/>
      <c r="X68" s="157" t="s">
        <v>165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166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187</v>
      </c>
      <c r="D69" s="158"/>
      <c r="E69" s="159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121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188</v>
      </c>
      <c r="D70" s="158"/>
      <c r="E70" s="159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121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5" t="s">
        <v>189</v>
      </c>
      <c r="D71" s="158"/>
      <c r="E71" s="159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121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5" t="s">
        <v>190</v>
      </c>
      <c r="D72" s="158"/>
      <c r="E72" s="159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121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191</v>
      </c>
      <c r="D73" s="158"/>
      <c r="E73" s="159">
        <v>261.96800000000002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121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7">
        <v>16</v>
      </c>
      <c r="B74" s="168" t="s">
        <v>193</v>
      </c>
      <c r="C74" s="184" t="s">
        <v>194</v>
      </c>
      <c r="D74" s="169" t="s">
        <v>114</v>
      </c>
      <c r="E74" s="170">
        <v>32.5</v>
      </c>
      <c r="F74" s="171">
        <v>0</v>
      </c>
      <c r="G74" s="172">
        <f>ROUND(E74*F74,2)</f>
        <v>0</v>
      </c>
      <c r="H74" s="171">
        <v>1.77</v>
      </c>
      <c r="I74" s="172">
        <f>ROUND(E74*H74,2)</f>
        <v>57.53</v>
      </c>
      <c r="J74" s="171">
        <v>14.23</v>
      </c>
      <c r="K74" s="172">
        <f>ROUND(E74*J74,2)</f>
        <v>462.48</v>
      </c>
      <c r="L74" s="172">
        <v>21</v>
      </c>
      <c r="M74" s="172">
        <f>G74*(1+L74/100)</f>
        <v>0</v>
      </c>
      <c r="N74" s="172">
        <v>3.0000000000000001E-5</v>
      </c>
      <c r="O74" s="172">
        <f>ROUND(E74*N74,2)</f>
        <v>0</v>
      </c>
      <c r="P74" s="172">
        <v>0</v>
      </c>
      <c r="Q74" s="172">
        <f>ROUND(E74*P74,2)</f>
        <v>0</v>
      </c>
      <c r="R74" s="172"/>
      <c r="S74" s="172" t="s">
        <v>116</v>
      </c>
      <c r="T74" s="173" t="s">
        <v>164</v>
      </c>
      <c r="U74" s="157">
        <v>0.13719999999999999</v>
      </c>
      <c r="V74" s="157">
        <f>ROUND(E74*U74,2)</f>
        <v>4.46</v>
      </c>
      <c r="W74" s="157"/>
      <c r="X74" s="157" t="s">
        <v>118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119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5" t="s">
        <v>195</v>
      </c>
      <c r="D75" s="158"/>
      <c r="E75" s="159">
        <v>32.5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121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7">
        <v>17</v>
      </c>
      <c r="B76" s="168" t="s">
        <v>196</v>
      </c>
      <c r="C76" s="184" t="s">
        <v>197</v>
      </c>
      <c r="D76" s="169" t="s">
        <v>114</v>
      </c>
      <c r="E76" s="170">
        <v>96</v>
      </c>
      <c r="F76" s="171">
        <v>0</v>
      </c>
      <c r="G76" s="172">
        <f>ROUND(E76*F76,2)</f>
        <v>0</v>
      </c>
      <c r="H76" s="171">
        <v>74.7</v>
      </c>
      <c r="I76" s="172">
        <f>ROUND(E76*H76,2)</f>
        <v>7171.2</v>
      </c>
      <c r="J76" s="171">
        <v>0</v>
      </c>
      <c r="K76" s="172">
        <f>ROUND(E76*J76,2)</f>
        <v>0</v>
      </c>
      <c r="L76" s="172">
        <v>21</v>
      </c>
      <c r="M76" s="172">
        <f>G76*(1+L76/100)</f>
        <v>0</v>
      </c>
      <c r="N76" s="172">
        <v>1.2E-4</v>
      </c>
      <c r="O76" s="172">
        <f>ROUND(E76*N76,2)</f>
        <v>0.01</v>
      </c>
      <c r="P76" s="172">
        <v>0</v>
      </c>
      <c r="Q76" s="172">
        <f>ROUND(E76*P76,2)</f>
        <v>0</v>
      </c>
      <c r="R76" s="172"/>
      <c r="S76" s="172" t="s">
        <v>116</v>
      </c>
      <c r="T76" s="173" t="s">
        <v>117</v>
      </c>
      <c r="U76" s="157">
        <v>0</v>
      </c>
      <c r="V76" s="157">
        <f>ROUND(E76*U76,2)</f>
        <v>0</v>
      </c>
      <c r="W76" s="157"/>
      <c r="X76" s="157" t="s">
        <v>165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166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198</v>
      </c>
      <c r="D77" s="158"/>
      <c r="E77" s="159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121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199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121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200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121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201</v>
      </c>
      <c r="D80" s="158"/>
      <c r="E80" s="159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121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5" t="s">
        <v>202</v>
      </c>
      <c r="D81" s="158"/>
      <c r="E81" s="159">
        <v>96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121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7">
        <v>18</v>
      </c>
      <c r="B82" s="168" t="s">
        <v>203</v>
      </c>
      <c r="C82" s="184" t="s">
        <v>204</v>
      </c>
      <c r="D82" s="169" t="s">
        <v>0</v>
      </c>
      <c r="E82" s="170">
        <v>3835.7678999999998</v>
      </c>
      <c r="F82" s="171">
        <v>0</v>
      </c>
      <c r="G82" s="172">
        <f>ROUND(E82*F82,2)</f>
        <v>0</v>
      </c>
      <c r="H82" s="171">
        <v>0</v>
      </c>
      <c r="I82" s="172">
        <f>ROUND(E82*H82,2)</f>
        <v>0</v>
      </c>
      <c r="J82" s="171">
        <v>0.78</v>
      </c>
      <c r="K82" s="172">
        <f>ROUND(E82*J82,2)</f>
        <v>2991.9</v>
      </c>
      <c r="L82" s="172">
        <v>21</v>
      </c>
      <c r="M82" s="172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2" t="s">
        <v>175</v>
      </c>
      <c r="S82" s="172" t="s">
        <v>116</v>
      </c>
      <c r="T82" s="173" t="s">
        <v>117</v>
      </c>
      <c r="U82" s="157">
        <v>0</v>
      </c>
      <c r="V82" s="157">
        <f>ROUND(E82*U82,2)</f>
        <v>0</v>
      </c>
      <c r="W82" s="157"/>
      <c r="X82" s="157" t="s">
        <v>118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171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248" t="s">
        <v>205</v>
      </c>
      <c r="D83" s="249"/>
      <c r="E83" s="249"/>
      <c r="F83" s="249"/>
      <c r="G83" s="249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128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x14ac:dyDescent="0.2">
      <c r="A84" s="161" t="s">
        <v>110</v>
      </c>
      <c r="B84" s="162" t="s">
        <v>79</v>
      </c>
      <c r="C84" s="183" t="s">
        <v>80</v>
      </c>
      <c r="D84" s="163"/>
      <c r="E84" s="164"/>
      <c r="F84" s="165"/>
      <c r="G84" s="165">
        <f>SUMIF(AG85:AG90,"&lt;&gt;NOR",G85:G90)</f>
        <v>0</v>
      </c>
      <c r="H84" s="165"/>
      <c r="I84" s="165">
        <f>SUM(I85:I90)</f>
        <v>0</v>
      </c>
      <c r="J84" s="165"/>
      <c r="K84" s="165">
        <f>SUM(K85:K90)</f>
        <v>1121.99</v>
      </c>
      <c r="L84" s="165"/>
      <c r="M84" s="165">
        <f>SUM(M85:M90)</f>
        <v>0</v>
      </c>
      <c r="N84" s="165"/>
      <c r="O84" s="165">
        <f>SUM(O85:O90)</f>
        <v>0</v>
      </c>
      <c r="P84" s="165"/>
      <c r="Q84" s="165">
        <f>SUM(Q85:Q90)</f>
        <v>0</v>
      </c>
      <c r="R84" s="165"/>
      <c r="S84" s="165"/>
      <c r="T84" s="166"/>
      <c r="U84" s="160"/>
      <c r="V84" s="160">
        <f>SUM(V85:V90)</f>
        <v>0.76</v>
      </c>
      <c r="W84" s="160"/>
      <c r="X84" s="160"/>
      <c r="AG84" t="s">
        <v>111</v>
      </c>
    </row>
    <row r="85" spans="1:60" ht="22.5" outlineLevel="1" x14ac:dyDescent="0.2">
      <c r="A85" s="175">
        <v>19</v>
      </c>
      <c r="B85" s="176" t="s">
        <v>206</v>
      </c>
      <c r="C85" s="186" t="s">
        <v>207</v>
      </c>
      <c r="D85" s="177" t="s">
        <v>151</v>
      </c>
      <c r="E85" s="178">
        <v>0.23748</v>
      </c>
      <c r="F85" s="179">
        <v>0</v>
      </c>
      <c r="G85" s="180">
        <f t="shared" ref="G85:G90" si="0">ROUND(E85*F85,2)</f>
        <v>0</v>
      </c>
      <c r="H85" s="179">
        <v>0</v>
      </c>
      <c r="I85" s="180">
        <f t="shared" ref="I85:I90" si="1">ROUND(E85*H85,2)</f>
        <v>0</v>
      </c>
      <c r="J85" s="179">
        <v>350</v>
      </c>
      <c r="K85" s="180">
        <f t="shared" ref="K85:K90" si="2">ROUND(E85*J85,2)</f>
        <v>83.12</v>
      </c>
      <c r="L85" s="180">
        <v>21</v>
      </c>
      <c r="M85" s="180">
        <f t="shared" ref="M85:M90" si="3">G85*(1+L85/100)</f>
        <v>0</v>
      </c>
      <c r="N85" s="180">
        <v>0</v>
      </c>
      <c r="O85" s="180">
        <f t="shared" ref="O85:O90" si="4">ROUND(E85*N85,2)</f>
        <v>0</v>
      </c>
      <c r="P85" s="180">
        <v>0</v>
      </c>
      <c r="Q85" s="180">
        <f t="shared" ref="Q85:Q90" si="5">ROUND(E85*P85,2)</f>
        <v>0</v>
      </c>
      <c r="R85" s="180" t="s">
        <v>133</v>
      </c>
      <c r="S85" s="180" t="s">
        <v>116</v>
      </c>
      <c r="T85" s="181" t="s">
        <v>117</v>
      </c>
      <c r="U85" s="157">
        <v>0.93300000000000005</v>
      </c>
      <c r="V85" s="157">
        <f t="shared" ref="V85:V90" si="6">ROUND(E85*U85,2)</f>
        <v>0.22</v>
      </c>
      <c r="W85" s="157"/>
      <c r="X85" s="157" t="s">
        <v>118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208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75">
        <v>20</v>
      </c>
      <c r="B86" s="176" t="s">
        <v>209</v>
      </c>
      <c r="C86" s="186" t="s">
        <v>210</v>
      </c>
      <c r="D86" s="177" t="s">
        <v>151</v>
      </c>
      <c r="E86" s="178">
        <v>0.23748</v>
      </c>
      <c r="F86" s="179">
        <v>0</v>
      </c>
      <c r="G86" s="180">
        <f t="shared" si="0"/>
        <v>0</v>
      </c>
      <c r="H86" s="179">
        <v>0</v>
      </c>
      <c r="I86" s="180">
        <f t="shared" si="1"/>
        <v>0</v>
      </c>
      <c r="J86" s="179">
        <v>226</v>
      </c>
      <c r="K86" s="180">
        <f t="shared" si="2"/>
        <v>53.67</v>
      </c>
      <c r="L86" s="180">
        <v>21</v>
      </c>
      <c r="M86" s="180">
        <f t="shared" si="3"/>
        <v>0</v>
      </c>
      <c r="N86" s="180">
        <v>0</v>
      </c>
      <c r="O86" s="180">
        <f t="shared" si="4"/>
        <v>0</v>
      </c>
      <c r="P86" s="180">
        <v>0</v>
      </c>
      <c r="Q86" s="180">
        <f t="shared" si="5"/>
        <v>0</v>
      </c>
      <c r="R86" s="180" t="s">
        <v>133</v>
      </c>
      <c r="S86" s="180" t="s">
        <v>116</v>
      </c>
      <c r="T86" s="181" t="s">
        <v>117</v>
      </c>
      <c r="U86" s="157">
        <v>0.49</v>
      </c>
      <c r="V86" s="157">
        <f t="shared" si="6"/>
        <v>0.12</v>
      </c>
      <c r="W86" s="157"/>
      <c r="X86" s="157" t="s">
        <v>118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208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5">
        <v>21</v>
      </c>
      <c r="B87" s="176" t="s">
        <v>211</v>
      </c>
      <c r="C87" s="186" t="s">
        <v>212</v>
      </c>
      <c r="D87" s="177" t="s">
        <v>151</v>
      </c>
      <c r="E87" s="178">
        <v>3.3246600000000002</v>
      </c>
      <c r="F87" s="179">
        <v>0</v>
      </c>
      <c r="G87" s="180">
        <f t="shared" si="0"/>
        <v>0</v>
      </c>
      <c r="H87" s="179">
        <v>0</v>
      </c>
      <c r="I87" s="180">
        <f t="shared" si="1"/>
        <v>0</v>
      </c>
      <c r="J87" s="179">
        <v>15.6</v>
      </c>
      <c r="K87" s="180">
        <f t="shared" si="2"/>
        <v>51.86</v>
      </c>
      <c r="L87" s="180">
        <v>21</v>
      </c>
      <c r="M87" s="180">
        <f t="shared" si="3"/>
        <v>0</v>
      </c>
      <c r="N87" s="180">
        <v>0</v>
      </c>
      <c r="O87" s="180">
        <f t="shared" si="4"/>
        <v>0</v>
      </c>
      <c r="P87" s="180">
        <v>0</v>
      </c>
      <c r="Q87" s="180">
        <f t="shared" si="5"/>
        <v>0</v>
      </c>
      <c r="R87" s="180" t="s">
        <v>133</v>
      </c>
      <c r="S87" s="180" t="s">
        <v>116</v>
      </c>
      <c r="T87" s="181" t="s">
        <v>117</v>
      </c>
      <c r="U87" s="157">
        <v>0</v>
      </c>
      <c r="V87" s="157">
        <f t="shared" si="6"/>
        <v>0</v>
      </c>
      <c r="W87" s="157"/>
      <c r="X87" s="157" t="s">
        <v>118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208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75">
        <v>22</v>
      </c>
      <c r="B88" s="176" t="s">
        <v>213</v>
      </c>
      <c r="C88" s="186" t="s">
        <v>214</v>
      </c>
      <c r="D88" s="177" t="s">
        <v>151</v>
      </c>
      <c r="E88" s="178">
        <v>0.23748</v>
      </c>
      <c r="F88" s="179">
        <v>0</v>
      </c>
      <c r="G88" s="180">
        <f t="shared" si="0"/>
        <v>0</v>
      </c>
      <c r="H88" s="179">
        <v>0</v>
      </c>
      <c r="I88" s="180">
        <f t="shared" si="1"/>
        <v>0</v>
      </c>
      <c r="J88" s="179">
        <v>318</v>
      </c>
      <c r="K88" s="180">
        <f t="shared" si="2"/>
        <v>75.52</v>
      </c>
      <c r="L88" s="180">
        <v>21</v>
      </c>
      <c r="M88" s="180">
        <f t="shared" si="3"/>
        <v>0</v>
      </c>
      <c r="N88" s="180">
        <v>0</v>
      </c>
      <c r="O88" s="180">
        <f t="shared" si="4"/>
        <v>0</v>
      </c>
      <c r="P88" s="180">
        <v>0</v>
      </c>
      <c r="Q88" s="180">
        <f t="shared" si="5"/>
        <v>0</v>
      </c>
      <c r="R88" s="180" t="s">
        <v>133</v>
      </c>
      <c r="S88" s="180" t="s">
        <v>116</v>
      </c>
      <c r="T88" s="181" t="s">
        <v>117</v>
      </c>
      <c r="U88" s="157">
        <v>0.94199999999999995</v>
      </c>
      <c r="V88" s="157">
        <f t="shared" si="6"/>
        <v>0.22</v>
      </c>
      <c r="W88" s="157"/>
      <c r="X88" s="157" t="s">
        <v>118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208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2.5" outlineLevel="1" x14ac:dyDescent="0.2">
      <c r="A89" s="175">
        <v>23</v>
      </c>
      <c r="B89" s="176" t="s">
        <v>215</v>
      </c>
      <c r="C89" s="186" t="s">
        <v>216</v>
      </c>
      <c r="D89" s="177" t="s">
        <v>151</v>
      </c>
      <c r="E89" s="178">
        <v>1.89981</v>
      </c>
      <c r="F89" s="179">
        <v>0</v>
      </c>
      <c r="G89" s="180">
        <f t="shared" si="0"/>
        <v>0</v>
      </c>
      <c r="H89" s="179">
        <v>0</v>
      </c>
      <c r="I89" s="180">
        <f t="shared" si="1"/>
        <v>0</v>
      </c>
      <c r="J89" s="179">
        <v>35.4</v>
      </c>
      <c r="K89" s="180">
        <f t="shared" si="2"/>
        <v>67.25</v>
      </c>
      <c r="L89" s="180">
        <v>21</v>
      </c>
      <c r="M89" s="180">
        <f t="shared" si="3"/>
        <v>0</v>
      </c>
      <c r="N89" s="180">
        <v>0</v>
      </c>
      <c r="O89" s="180">
        <f t="shared" si="4"/>
        <v>0</v>
      </c>
      <c r="P89" s="180">
        <v>0</v>
      </c>
      <c r="Q89" s="180">
        <f t="shared" si="5"/>
        <v>0</v>
      </c>
      <c r="R89" s="180" t="s">
        <v>133</v>
      </c>
      <c r="S89" s="180" t="s">
        <v>116</v>
      </c>
      <c r="T89" s="181" t="s">
        <v>117</v>
      </c>
      <c r="U89" s="157">
        <v>0.105</v>
      </c>
      <c r="V89" s="157">
        <f t="shared" si="6"/>
        <v>0.2</v>
      </c>
      <c r="W89" s="157"/>
      <c r="X89" s="157" t="s">
        <v>118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208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75">
        <v>24</v>
      </c>
      <c r="B90" s="176" t="s">
        <v>217</v>
      </c>
      <c r="C90" s="186" t="s">
        <v>218</v>
      </c>
      <c r="D90" s="177" t="s">
        <v>151</v>
      </c>
      <c r="E90" s="178">
        <v>0.36348000000000003</v>
      </c>
      <c r="F90" s="179">
        <v>0</v>
      </c>
      <c r="G90" s="180">
        <f t="shared" si="0"/>
        <v>0</v>
      </c>
      <c r="H90" s="179">
        <v>0</v>
      </c>
      <c r="I90" s="180">
        <f t="shared" si="1"/>
        <v>0</v>
      </c>
      <c r="J90" s="179">
        <v>2175</v>
      </c>
      <c r="K90" s="180">
        <f t="shared" si="2"/>
        <v>790.57</v>
      </c>
      <c r="L90" s="180">
        <v>21</v>
      </c>
      <c r="M90" s="180">
        <f t="shared" si="3"/>
        <v>0</v>
      </c>
      <c r="N90" s="180">
        <v>0</v>
      </c>
      <c r="O90" s="180">
        <f t="shared" si="4"/>
        <v>0</v>
      </c>
      <c r="P90" s="180">
        <v>0</v>
      </c>
      <c r="Q90" s="180">
        <f t="shared" si="5"/>
        <v>0</v>
      </c>
      <c r="R90" s="180" t="s">
        <v>133</v>
      </c>
      <c r="S90" s="180" t="s">
        <v>117</v>
      </c>
      <c r="T90" s="181" t="s">
        <v>117</v>
      </c>
      <c r="U90" s="157">
        <v>0</v>
      </c>
      <c r="V90" s="157">
        <f t="shared" si="6"/>
        <v>0</v>
      </c>
      <c r="W90" s="157"/>
      <c r="X90" s="157" t="s">
        <v>219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220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x14ac:dyDescent="0.2">
      <c r="A91" s="161" t="s">
        <v>110</v>
      </c>
      <c r="B91" s="162" t="s">
        <v>82</v>
      </c>
      <c r="C91" s="183" t="s">
        <v>27</v>
      </c>
      <c r="D91" s="163"/>
      <c r="E91" s="164"/>
      <c r="F91" s="165"/>
      <c r="G91" s="165">
        <f>SUMIF(AG92:AG93,"&lt;&gt;NOR",G92:G93)</f>
        <v>0</v>
      </c>
      <c r="H91" s="165"/>
      <c r="I91" s="165">
        <f>SUM(I92:I93)</f>
        <v>0</v>
      </c>
      <c r="J91" s="165"/>
      <c r="K91" s="165">
        <f>SUM(K92:K93)</f>
        <v>6317.3700000000008</v>
      </c>
      <c r="L91" s="165"/>
      <c r="M91" s="165">
        <f>SUM(M92:M93)</f>
        <v>0</v>
      </c>
      <c r="N91" s="165"/>
      <c r="O91" s="165">
        <f>SUM(O92:O93)</f>
        <v>0</v>
      </c>
      <c r="P91" s="165"/>
      <c r="Q91" s="165">
        <f>SUM(Q92:Q93)</f>
        <v>0</v>
      </c>
      <c r="R91" s="165"/>
      <c r="S91" s="165"/>
      <c r="T91" s="166"/>
      <c r="U91" s="160"/>
      <c r="V91" s="160">
        <f>SUM(V92:V93)</f>
        <v>0</v>
      </c>
      <c r="W91" s="160"/>
      <c r="X91" s="160"/>
      <c r="AG91" t="s">
        <v>111</v>
      </c>
    </row>
    <row r="92" spans="1:60" outlineLevel="1" x14ac:dyDescent="0.2">
      <c r="A92" s="175">
        <v>25</v>
      </c>
      <c r="B92" s="176" t="s">
        <v>221</v>
      </c>
      <c r="C92" s="186" t="s">
        <v>222</v>
      </c>
      <c r="D92" s="177" t="s">
        <v>223</v>
      </c>
      <c r="E92" s="178">
        <v>1</v>
      </c>
      <c r="F92" s="179">
        <v>0</v>
      </c>
      <c r="G92" s="180">
        <f>ROUND(E92*F92,2)</f>
        <v>0</v>
      </c>
      <c r="H92" s="179">
        <v>0</v>
      </c>
      <c r="I92" s="180">
        <f>ROUND(E92*H92,2)</f>
        <v>0</v>
      </c>
      <c r="J92" s="179">
        <v>3887.61</v>
      </c>
      <c r="K92" s="180">
        <f>ROUND(E92*J92,2)</f>
        <v>3887.61</v>
      </c>
      <c r="L92" s="180">
        <v>21</v>
      </c>
      <c r="M92" s="180">
        <f>G92*(1+L92/100)</f>
        <v>0</v>
      </c>
      <c r="N92" s="180">
        <v>0</v>
      </c>
      <c r="O92" s="180">
        <f>ROUND(E92*N92,2)</f>
        <v>0</v>
      </c>
      <c r="P92" s="180">
        <v>0</v>
      </c>
      <c r="Q92" s="180">
        <f>ROUND(E92*P92,2)</f>
        <v>0</v>
      </c>
      <c r="R92" s="180"/>
      <c r="S92" s="180" t="s">
        <v>116</v>
      </c>
      <c r="T92" s="181" t="s">
        <v>164</v>
      </c>
      <c r="U92" s="157">
        <v>0</v>
      </c>
      <c r="V92" s="157">
        <f>ROUND(E92*U92,2)</f>
        <v>0</v>
      </c>
      <c r="W92" s="157"/>
      <c r="X92" s="157" t="s">
        <v>224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225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67">
        <v>26</v>
      </c>
      <c r="B93" s="168" t="s">
        <v>226</v>
      </c>
      <c r="C93" s="184" t="s">
        <v>227</v>
      </c>
      <c r="D93" s="169" t="s">
        <v>223</v>
      </c>
      <c r="E93" s="170">
        <v>1</v>
      </c>
      <c r="F93" s="171">
        <v>0</v>
      </c>
      <c r="G93" s="172">
        <f>ROUND(E93*F93,2)</f>
        <v>0</v>
      </c>
      <c r="H93" s="171">
        <v>0</v>
      </c>
      <c r="I93" s="172">
        <f>ROUND(E93*H93,2)</f>
        <v>0</v>
      </c>
      <c r="J93" s="171">
        <v>2429.7600000000002</v>
      </c>
      <c r="K93" s="172">
        <f>ROUND(E93*J93,2)</f>
        <v>2429.7600000000002</v>
      </c>
      <c r="L93" s="172">
        <v>21</v>
      </c>
      <c r="M93" s="172">
        <f>G93*(1+L93/100)</f>
        <v>0</v>
      </c>
      <c r="N93" s="172">
        <v>0</v>
      </c>
      <c r="O93" s="172">
        <f>ROUND(E93*N93,2)</f>
        <v>0</v>
      </c>
      <c r="P93" s="172">
        <v>0</v>
      </c>
      <c r="Q93" s="172">
        <f>ROUND(E93*P93,2)</f>
        <v>0</v>
      </c>
      <c r="R93" s="172"/>
      <c r="S93" s="172" t="s">
        <v>117</v>
      </c>
      <c r="T93" s="173" t="s">
        <v>164</v>
      </c>
      <c r="U93" s="157">
        <v>0</v>
      </c>
      <c r="V93" s="157">
        <f>ROUND(E93*U93,2)</f>
        <v>0</v>
      </c>
      <c r="W93" s="157"/>
      <c r="X93" s="157" t="s">
        <v>224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225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x14ac:dyDescent="0.2">
      <c r="A94" s="3"/>
      <c r="B94" s="4"/>
      <c r="C94" s="187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v>15</v>
      </c>
      <c r="AF94">
        <v>21</v>
      </c>
      <c r="AG94" t="s">
        <v>97</v>
      </c>
    </row>
    <row r="95" spans="1:60" x14ac:dyDescent="0.2">
      <c r="A95" s="151"/>
      <c r="B95" s="152" t="s">
        <v>29</v>
      </c>
      <c r="C95" s="188"/>
      <c r="D95" s="153"/>
      <c r="E95" s="154"/>
      <c r="F95" s="154"/>
      <c r="G95" s="182">
        <f>G8+G16+G20+G28+G32+G35+G49+G52+G55+G58+G61+G84+G91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AE95">
        <f>SUMIF(L7:L93,AE94,G7:G93)</f>
        <v>0</v>
      </c>
      <c r="AF95">
        <f>SUMIF(L7:L93,AF94,G7:G93)</f>
        <v>0</v>
      </c>
      <c r="AG95" t="s">
        <v>228</v>
      </c>
    </row>
    <row r="96" spans="1:60" x14ac:dyDescent="0.2">
      <c r="C96" s="189"/>
      <c r="D96" s="10"/>
      <c r="AG96" t="s">
        <v>229</v>
      </c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1">
    <mergeCell ref="C22:G22"/>
    <mergeCell ref="A1:G1"/>
    <mergeCell ref="C2:G2"/>
    <mergeCell ref="C3:G3"/>
    <mergeCell ref="C4:G4"/>
    <mergeCell ref="C13:G13"/>
    <mergeCell ref="C30:G30"/>
    <mergeCell ref="C34:G34"/>
    <mergeCell ref="C48:G48"/>
    <mergeCell ref="C51:G51"/>
    <mergeCell ref="C83:G83"/>
  </mergeCells>
  <pageMargins left="1.1811023622047245" right="0.19685039370078741" top="0.78740157480314965" bottom="0.78740157480314965" header="0.31496062992125984" footer="0.31496062992125984"/>
  <pageSetup paperSize="9" orientation="landscape" r:id="rId1"/>
  <headerFooter>
    <oddFooter>&amp;L0206-3215-1-610-000&amp;C&amp;P+3&amp;RHPO 7-7-36 055 r.0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01 Pol'!Názvy_tisku</vt:lpstr>
      <vt:lpstr>oadresa</vt:lpstr>
      <vt:lpstr>Stavba!Objednatel</vt:lpstr>
      <vt:lpstr>Stavba!Objekt</vt:lpstr>
      <vt:lpstr>'1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Kupková</dc:creator>
  <cp:lastModifiedBy>Hana Laboňová</cp:lastModifiedBy>
  <cp:lastPrinted>2021-05-28T08:57:25Z</cp:lastPrinted>
  <dcterms:created xsi:type="dcterms:W3CDTF">2009-04-08T07:15:50Z</dcterms:created>
  <dcterms:modified xsi:type="dcterms:W3CDTF">2021-05-28T08:59:14Z</dcterms:modified>
</cp:coreProperties>
</file>