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<sst xmlns="http://schemas.openxmlformats.org/spreadsheetml/2006/main" count="557" uniqueCount="288">
  <si>
    <t>Stavební rozpočet</t>
  </si>
  <si>
    <t>Název stavby: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</si>
  <si>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</si>
  <si>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</si>
  <si>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</si>
  <si>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</si>
  <si>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</si>
  <si>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</si>
  <si>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</si>
  <si>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</si>
  <si>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</si>
  <si>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</si>
  <si>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</si>
  <si>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</si>
  <si>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</si>
  <si>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</si>
  <si>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</si>
  <si>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</si>
  <si>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</si>
  <si>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</si>
  <si>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</si>
  <si>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</si>
  <si>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</si>
  <si>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</si>
  <si>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</si>
  <si>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</si>
  <si>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</si>
  <si>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</si>
  <si>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</si>
  <si>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</si>
  <si>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</si>
  <si>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</si>
  <si>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</si>
  <si>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</si>
  <si>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</si>
  <si>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</si>
  <si>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</si>
  <si>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002</t>
  </si>
  <si>
    <t>Položky</t>
  </si>
  <si>
    <t>1</t>
  </si>
  <si>
    <t>002-0005</t>
  </si>
  <si>
    <t>Demontáž stávajícího hromosvodu</t>
  </si>
  <si>
    <t>soubor</t>
  </si>
  <si>
    <t>002_</t>
  </si>
  <si>
    <t>0_</t>
  </si>
  <si>
    <t>_</t>
  </si>
  <si>
    <t>2</t>
  </si>
  <si>
    <t>002-0006</t>
  </si>
  <si>
    <t>Záchytný systém (např. Topsafe)</t>
  </si>
  <si>
    <t>31</t>
  </si>
  <si>
    <t>Zdi podpěrné a volné</t>
  </si>
  <si>
    <t>HS</t>
  </si>
  <si>
    <t>3</t>
  </si>
  <si>
    <t>319201315R00</t>
  </si>
  <si>
    <t>Vyrovnání zdiva před pokládkou OSB na atiku suchou maltovou směsí s vodou (nanesení a vyrovnání) tl. 10 mm</t>
  </si>
  <si>
    <t>m2</t>
  </si>
  <si>
    <t>RTS I / 2020</t>
  </si>
  <si>
    <t>31_</t>
  </si>
  <si>
    <t>3_</t>
  </si>
  <si>
    <t>56</t>
  </si>
  <si>
    <t>Podkladní vrstvy komunikací a zpevněných ploch</t>
  </si>
  <si>
    <t>4</t>
  </si>
  <si>
    <t>568111111R00</t>
  </si>
  <si>
    <t>Zřízení vrstvy z geotextilie skl.do 1:5, š.do 3 m</t>
  </si>
  <si>
    <t>56_</t>
  </si>
  <si>
    <t>5_</t>
  </si>
  <si>
    <t>5</t>
  </si>
  <si>
    <t>67352004</t>
  </si>
  <si>
    <t>Geotextilie 300 g/m2</t>
  </si>
  <si>
    <t>62</t>
  </si>
  <si>
    <t>Úprava povrchů vnější</t>
  </si>
  <si>
    <t>6</t>
  </si>
  <si>
    <t>998712102R00</t>
  </si>
  <si>
    <t>Přesun hmot pro povlakové krytiny, výšky do 12 m (nový materiál)</t>
  </si>
  <si>
    <t>t</t>
  </si>
  <si>
    <t>62_</t>
  </si>
  <si>
    <t>6_</t>
  </si>
  <si>
    <t>7</t>
  </si>
  <si>
    <t>625907111R00</t>
  </si>
  <si>
    <t>Očištění stávajícího žebříku</t>
  </si>
  <si>
    <t>712</t>
  </si>
  <si>
    <t>Izolace střech (živičné krytiny)</t>
  </si>
  <si>
    <t>PS</t>
  </si>
  <si>
    <t>8</t>
  </si>
  <si>
    <t>712300832R00</t>
  </si>
  <si>
    <t>Odstranění povlakové krytiny střech do 10° 2vrstvé</t>
  </si>
  <si>
    <t>712_</t>
  </si>
  <si>
    <t>71_</t>
  </si>
  <si>
    <t>9</t>
  </si>
  <si>
    <t>Přesun hmot pro povlakové krytiny, výšky do 12 m (demontáž stávající lepenky)</t>
  </si>
  <si>
    <t>10</t>
  </si>
  <si>
    <t>712378101R00</t>
  </si>
  <si>
    <t>Odvětrání podstřešního prostoru průměru 80 mm</t>
  </si>
  <si>
    <t>kus</t>
  </si>
  <si>
    <t>11</t>
  </si>
  <si>
    <t>D+M Větrací komínky průměru 150 mm</t>
  </si>
  <si>
    <t>12</t>
  </si>
  <si>
    <t>712371801RZ4</t>
  </si>
  <si>
    <t>D+M Povlaková krytina střech do 10°, fólií PVC tl. 1,5 mm (včetně spojovacích kotev)</t>
  </si>
  <si>
    <t>13</t>
  </si>
  <si>
    <t>712378004R00</t>
  </si>
  <si>
    <t>D+M Závětrná lišta VIPLANYL RŠ 250 mm (oplechování atiky)</t>
  </si>
  <si>
    <t>m</t>
  </si>
  <si>
    <t>14</t>
  </si>
  <si>
    <t>712378007R00</t>
  </si>
  <si>
    <t>D+M Rohová lišta vnitřní VIPLANYL RŠ 100 mm (atika + komín)</t>
  </si>
  <si>
    <t>15</t>
  </si>
  <si>
    <t>712378003R00</t>
  </si>
  <si>
    <t>D+M Okapnice VIPLANYL RŠ 250 mm (u žlabu)</t>
  </si>
  <si>
    <t>713</t>
  </si>
  <si>
    <t>Izolace tepelné</t>
  </si>
  <si>
    <t>16</t>
  </si>
  <si>
    <t>713141323R00</t>
  </si>
  <si>
    <t>Montáž izolace tepelná střech do tl.200 mm,2vrstvy, včetně kotev SK-RB Power</t>
  </si>
  <si>
    <t>713_</t>
  </si>
  <si>
    <t>17</t>
  </si>
  <si>
    <t>28375704</t>
  </si>
  <si>
    <t>Desky EPS 100 S Stabil ložené ve 2 vrstvách křížem</t>
  </si>
  <si>
    <t>m3</t>
  </si>
  <si>
    <t>18</t>
  </si>
  <si>
    <t>998713102R00</t>
  </si>
  <si>
    <t>Přesun hmot pro izolace tepelné, výšky do 12 m</t>
  </si>
  <si>
    <t>19</t>
  </si>
  <si>
    <t>713111211R00</t>
  </si>
  <si>
    <t>Montáž parozábrany s přelepením spojů</t>
  </si>
  <si>
    <t>20</t>
  </si>
  <si>
    <t>67352295</t>
  </si>
  <si>
    <t>Fólie JUTAFOL N 110 standard parozábrana</t>
  </si>
  <si>
    <t>762</t>
  </si>
  <si>
    <t>Konstrukce tesařské</t>
  </si>
  <si>
    <t>21</t>
  </si>
  <si>
    <t>762441111RT3</t>
  </si>
  <si>
    <t>Montáž  OSB desky na atiku ,1vrst.,přibíjením min. 24 mm (včetně dodávky OSB desky)</t>
  </si>
  <si>
    <t>762_</t>
  </si>
  <si>
    <t>76_</t>
  </si>
  <si>
    <t>22</t>
  </si>
  <si>
    <t>998762102R00</t>
  </si>
  <si>
    <t>Přesun hmot pro tesařské konstrukce, výšky do 12 m (OSB na atiku)</t>
  </si>
  <si>
    <t>23</t>
  </si>
  <si>
    <t>762330110RAI</t>
  </si>
  <si>
    <t>Kotvení dřevěného hranolu 80/120 (včetně impregnace a spojovacího materiálu) ... pro uchycení střešního žlabu</t>
  </si>
  <si>
    <t>24</t>
  </si>
  <si>
    <t>60596002</t>
  </si>
  <si>
    <t>Řezivo - hranoly</t>
  </si>
  <si>
    <t>764</t>
  </si>
  <si>
    <t>Konstrukce klempířské</t>
  </si>
  <si>
    <t>25</t>
  </si>
  <si>
    <t>764430840R00</t>
  </si>
  <si>
    <t>Demontáž oplechování atiky</t>
  </si>
  <si>
    <t>764_</t>
  </si>
  <si>
    <t>26</t>
  </si>
  <si>
    <t>764322850R00</t>
  </si>
  <si>
    <t>Demontáž oplechování okapů</t>
  </si>
  <si>
    <t>27</t>
  </si>
  <si>
    <t>764900040RA0</t>
  </si>
  <si>
    <t>Demontáž svodu</t>
  </si>
  <si>
    <t>28</t>
  </si>
  <si>
    <t>998764102R00</t>
  </si>
  <si>
    <t>Přesun hmot pro klempířské konstr., výšky do 12 m (demontáž)</t>
  </si>
  <si>
    <t>29</t>
  </si>
  <si>
    <t>764345831R00</t>
  </si>
  <si>
    <t>Demontáž ventilačních nástavců D do 150 mm, do 30°</t>
  </si>
  <si>
    <t>30</t>
  </si>
  <si>
    <t>764347841R00</t>
  </si>
  <si>
    <t>Demontáž ventilační stříšky, D do 200 mm, do 30°</t>
  </si>
  <si>
    <t>764342841R00</t>
  </si>
  <si>
    <t>Demontáž lemování trub D 250 mm, hl. kryt. do 30°</t>
  </si>
  <si>
    <t>32</t>
  </si>
  <si>
    <t>764352010RA0</t>
  </si>
  <si>
    <t>D+M Žlab z Pz plechu podokapní půlkruhový (Včetně háků, rohů, čel, kotlíků a dilatací.)</t>
  </si>
  <si>
    <t>33</t>
  </si>
  <si>
    <t>764454010RAD</t>
  </si>
  <si>
    <t>D+M Odpadní svod z Pz plechu kruhové</t>
  </si>
  <si>
    <t>34</t>
  </si>
  <si>
    <t>Přesun hmot pro klempířské konstr., výšky do 12 m (provedení okapu)</t>
  </si>
  <si>
    <t>35</t>
  </si>
  <si>
    <t>764430010RAD</t>
  </si>
  <si>
    <t>D+M Oplechování zdí z Pz plechu do rozvinuté šířky 500 mm (překrytí dřevěného hranolu a tepelné izolace u žlabu)</t>
  </si>
  <si>
    <t>36</t>
  </si>
  <si>
    <t>764239611R00</t>
  </si>
  <si>
    <t>Oplechování hlavy komínu 900 x 450 mm z TiZn RHEINZINK</t>
  </si>
  <si>
    <t>37</t>
  </si>
  <si>
    <t>764330010RA0</t>
  </si>
  <si>
    <t>D+M Okapnice pod dřevěným trámkem</t>
  </si>
  <si>
    <t>38</t>
  </si>
  <si>
    <t>764533650R00</t>
  </si>
  <si>
    <t>Oplechování atiky TiZn RHEINZINK,tl.0,8,rš.670, plochá sp</t>
  </si>
  <si>
    <t>765</t>
  </si>
  <si>
    <t>Krytina tvrdá</t>
  </si>
  <si>
    <t>39</t>
  </si>
  <si>
    <t>765526012R00</t>
  </si>
  <si>
    <t>D+M Pojistné hydroizolace, samolepící</t>
  </si>
  <si>
    <t>765_</t>
  </si>
  <si>
    <t>40</t>
  </si>
  <si>
    <t>Přesun hmot pro povlakové krytiny, výšky do 12 m</t>
  </si>
  <si>
    <t>783</t>
  </si>
  <si>
    <t>Nátěry</t>
  </si>
  <si>
    <t>41</t>
  </si>
  <si>
    <t>783222130R00</t>
  </si>
  <si>
    <t>Nátěr syntetický stávajícího žebříku 2x</t>
  </si>
  <si>
    <t>783_</t>
  </si>
  <si>
    <t>78_</t>
  </si>
  <si>
    <t>94</t>
  </si>
  <si>
    <t>Lešení a stavební výtahy</t>
  </si>
  <si>
    <t>42</t>
  </si>
  <si>
    <t>941940031RAA</t>
  </si>
  <si>
    <t>Lešení lehké fasádní, š. 1 m, výška do 10 m (montáž, demontáž, doprava, pronájem 1 měsíc) - po celé délce žlabu</t>
  </si>
  <si>
    <t>94_</t>
  </si>
  <si>
    <t>9_</t>
  </si>
  <si>
    <t>43</t>
  </si>
  <si>
    <t>941955002R00</t>
  </si>
  <si>
    <t>Lešení lehké pomocné, výška podlahy do 1,9 m</t>
  </si>
  <si>
    <t>M21</t>
  </si>
  <si>
    <t>Elektromontáže</t>
  </si>
  <si>
    <t>MP</t>
  </si>
  <si>
    <t>44</t>
  </si>
  <si>
    <t>210200020RA0</t>
  </si>
  <si>
    <t>Nový hromosvod (včetně revize)</t>
  </si>
  <si>
    <t>kompl</t>
  </si>
  <si>
    <t>M21_</t>
  </si>
  <si>
    <t>45</t>
  </si>
  <si>
    <t>Přesun hmot pro klempířské konstr., výšky do 12 m</t>
  </si>
  <si>
    <t>S</t>
  </si>
  <si>
    <t>Přesuny sutí</t>
  </si>
  <si>
    <t>46</t>
  </si>
  <si>
    <t>979081111R00</t>
  </si>
  <si>
    <t>Odvoz suti a vybour. hmot na skládku do 1 km</t>
  </si>
  <si>
    <t>S_</t>
  </si>
  <si>
    <t>47</t>
  </si>
  <si>
    <t>979081121R00</t>
  </si>
  <si>
    <t>Příplatek k odvozu za každý další 1 km</t>
  </si>
  <si>
    <t>48</t>
  </si>
  <si>
    <t>979082111R00</t>
  </si>
  <si>
    <t>Vnitrostaveništní doprava suti do 10 m</t>
  </si>
  <si>
    <t>49</t>
  </si>
  <si>
    <t>979082121R00</t>
  </si>
  <si>
    <t>Příplatek k vnitrost. dopravě suti za dalších 5 m</t>
  </si>
  <si>
    <t>50</t>
  </si>
  <si>
    <t>979087112R00</t>
  </si>
  <si>
    <t>Nakládání suti na dopravní prostředky</t>
  </si>
  <si>
    <t>51</t>
  </si>
  <si>
    <t>979093111R00</t>
  </si>
  <si>
    <t>Uložení suti na skládku bez zhutnění</t>
  </si>
  <si>
    <t>52</t>
  </si>
  <si>
    <t>979999999R00</t>
  </si>
  <si>
    <t>Poplatek za skládku</t>
  </si>
  <si>
    <t>Celkem:</t>
  </si>
  <si>
    <t>Poznámka:</t>
  </si>
  <si>
    <t>Krycí list rozpočtu</t>
  </si>
  <si>
    <t>IČ/DIČ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</si>
  <si>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</si>
  <si>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</si>
  <si>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</si>
  <si>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</si>
  <si>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</si>
  <si>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</si>
  <si>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</si>
  <si>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</si>
  <si>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</si>
  <si>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</si>
  <si>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</si>
  <si>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Finanční rezerva</t>
  </si>
  <si>
    <t>Zařízení staveniště</t>
  </si>
  <si>
    <t>Kompletační činnost</t>
  </si>
  <si>
    <t>Mimostav. doprava</t>
  </si>
  <si>
    <t>PSV</t>
  </si>
  <si>
    <t>Zabezpeč. staveniště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</si>
  <si>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</si>
  <si>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</si>
  <si>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</si>
  <si>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</si>
  <si>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</si>
  <si>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</si>
  <si>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</si>
  <si>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</si>
  <si>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</si>
  <si>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</si>
  <si>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</si>
  <si>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</si>
  <si>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</si>
  <si>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</si>
  <si>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</si>
  <si>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</si>
  <si>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</si>
  <si>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</si>
  <si>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</si>
  <si>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</si>
  <si>
    <t>VÝMĚNA STŘEŠNÍ KRYTINY NA POŠTOVNÍ 772 NAD HLAVNÍ BUDOVOU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</si>
</sst>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4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8" xfId="0" applyNumberFormat="1" applyFill="1" applyBorder="1" applyAlignment="1" applyProtection="1">
      <alignment vertical="center"/>
      <protection/>
    </xf>
    <xf numFmtId="1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vertical="center"/>
      <protection/>
    </xf>
    <xf numFmtId="4" fontId="5" fillId="33" borderId="21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23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2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25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7" xfId="0" applyNumberForma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Fill="1" applyBorder="1" applyAlignment="1" applyProtection="1">
      <alignment horizontal="center" vertical="center" wrapText="1"/>
      <protection/>
    </xf>
    <xf numFmtId="4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3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" fontId="0" fillId="0" borderId="0" xfId="0" applyNumberForma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24" xfId="0" applyNumberFormat="1" applyFill="1" applyBorder="1" applyAlignment="1" applyProtection="1">
      <alignment vertical="center"/>
      <protection/>
    </xf>
    <xf numFmtId="49" fontId="0" fillId="0" borderId="25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5" fillId="33" borderId="20" xfId="0" applyNumberFormat="1" applyFont="1" applyFill="1" applyBorder="1" applyAlignment="1" applyProtection="1">
      <alignment vertical="center"/>
      <protection/>
    </xf>
    <xf numFmtId="4" fontId="5" fillId="33" borderId="34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" fontId="4" fillId="0" borderId="36" xfId="0" applyNumberFormat="1" applyFont="1" applyFill="1" applyBorder="1" applyAlignment="1" applyProtection="1">
      <alignment vertical="center"/>
      <protection/>
    </xf>
    <xf numFmtId="4" fontId="4" fillId="0" borderId="37" xfId="0" applyNumberFormat="1" applyFont="1" applyFill="1" applyBorder="1" applyAlignment="1" applyProtection="1">
      <alignment vertical="center"/>
      <protection/>
    </xf>
    <xf numFmtId="4" fontId="4" fillId="0" borderId="29" xfId="0" applyNumberFormat="1" applyFont="1" applyFill="1" applyBorder="1" applyAlignment="1" applyProtection="1">
      <alignment vertical="center"/>
      <protection/>
    </xf>
    <xf numFmtId="4" fontId="4" fillId="0" borderId="38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2" fillId="33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workbookViewId="0" topLeftCell="A1">
      <selection activeCell="J5" sqref="J5:M5"/>
    </sheetView>
  </sheetViews>
  <sheetFormatPr defaultColWidth="9.140625" defaultRowHeight="12.75"/>
  <cols>
    <col min="1" max="1" width="3.7109375" style="2" customWidth="1"/>
    <col min="2" max="2" width="6.8515625" style="1" customWidth="1"/>
    <col min="3" max="3" width="13.8515625" style="1" customWidth="1"/>
    <col min="4" max="4" width="54.28125" style="89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48" width="12.140625" style="0" hidden="1" customWidth="1"/>
  </cols>
  <sheetData>
    <row r="1" spans="1:13" ht="25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5.5" customHeight="1">
      <c r="A2" s="34" t="s">
        <v>1</v>
      </c>
      <c r="B2" s="35"/>
      <c r="C2" s="35"/>
      <c r="D2" s="85" t="s">
        <v>287</v>
      </c>
      <c r="E2" s="35" t="s">
        <v>2</v>
      </c>
      <c r="F2" s="35"/>
      <c r="G2" s="35"/>
      <c r="H2" s="35"/>
      <c r="I2" s="3" t="s">
        <v>3</v>
      </c>
      <c r="J2" s="35"/>
      <c r="K2" s="35"/>
      <c r="L2" s="35"/>
      <c r="M2" s="40"/>
    </row>
    <row r="3" spans="1:13" ht="25.5" customHeight="1">
      <c r="A3" s="36" t="s">
        <v>4</v>
      </c>
      <c r="B3" s="37"/>
      <c r="C3" s="37"/>
      <c r="D3" s="86"/>
      <c r="E3" s="37" t="s">
        <v>5</v>
      </c>
      <c r="F3" s="37"/>
      <c r="G3" s="37"/>
      <c r="H3" s="37"/>
      <c r="I3" s="4" t="s">
        <v>6</v>
      </c>
      <c r="J3" s="37"/>
      <c r="K3" s="37"/>
      <c r="L3" s="37"/>
      <c r="M3" s="41"/>
    </row>
    <row r="4" spans="1:13" ht="25.5" customHeight="1">
      <c r="A4" s="36" t="s">
        <v>7</v>
      </c>
      <c r="B4" s="37"/>
      <c r="C4" s="37"/>
      <c r="D4" s="86"/>
      <c r="E4" s="37" t="s">
        <v>8</v>
      </c>
      <c r="F4" s="37"/>
      <c r="G4" s="37"/>
      <c r="H4" s="37"/>
      <c r="I4" s="4" t="s">
        <v>9</v>
      </c>
      <c r="J4" s="37"/>
      <c r="K4" s="37"/>
      <c r="L4" s="37"/>
      <c r="M4" s="41"/>
    </row>
    <row r="5" spans="1:13" ht="25.5" customHeight="1">
      <c r="A5" s="38" t="s">
        <v>10</v>
      </c>
      <c r="B5" s="39"/>
      <c r="C5" s="39"/>
      <c r="D5" s="87"/>
      <c r="E5" s="39" t="s">
        <v>11</v>
      </c>
      <c r="F5" s="39"/>
      <c r="G5" s="39"/>
      <c r="H5" s="39"/>
      <c r="I5" s="5" t="s">
        <v>12</v>
      </c>
      <c r="J5" s="39"/>
      <c r="K5" s="39"/>
      <c r="L5" s="39"/>
      <c r="M5" s="42"/>
    </row>
    <row r="6" spans="1:13" ht="12.75">
      <c r="A6" s="43" t="s">
        <v>13</v>
      </c>
      <c r="B6" s="45" t="s">
        <v>14</v>
      </c>
      <c r="C6" s="45" t="s">
        <v>15</v>
      </c>
      <c r="D6" s="6" t="s">
        <v>16</v>
      </c>
      <c r="E6" s="47" t="s">
        <v>17</v>
      </c>
      <c r="F6" s="47" t="s">
        <v>18</v>
      </c>
      <c r="G6" s="49" t="s">
        <v>19</v>
      </c>
      <c r="H6" s="51" t="s">
        <v>20</v>
      </c>
      <c r="I6" s="49"/>
      <c r="J6" s="52"/>
      <c r="K6" s="51" t="s">
        <v>21</v>
      </c>
      <c r="L6" s="52"/>
      <c r="M6" s="53" t="s">
        <v>22</v>
      </c>
    </row>
    <row r="7" spans="1:24" ht="12.75">
      <c r="A7" s="44"/>
      <c r="B7" s="46"/>
      <c r="C7" s="46"/>
      <c r="D7" s="7" t="s">
        <v>23</v>
      </c>
      <c r="E7" s="48"/>
      <c r="F7" s="48"/>
      <c r="G7" s="50"/>
      <c r="H7" s="8" t="s">
        <v>24</v>
      </c>
      <c r="I7" s="9" t="s">
        <v>25</v>
      </c>
      <c r="J7" s="10" t="s">
        <v>26</v>
      </c>
      <c r="K7" s="8" t="s">
        <v>27</v>
      </c>
      <c r="L7" s="10" t="s">
        <v>26</v>
      </c>
      <c r="M7" s="54"/>
      <c r="P7" s="11" t="s">
        <v>28</v>
      </c>
      <c r="Q7" s="11" t="s">
        <v>29</v>
      </c>
      <c r="R7" s="11" t="s">
        <v>30</v>
      </c>
      <c r="S7" s="11" t="s">
        <v>31</v>
      </c>
      <c r="T7" s="11" t="s">
        <v>32</v>
      </c>
      <c r="U7" s="11" t="s">
        <v>33</v>
      </c>
      <c r="V7" s="11" t="s">
        <v>34</v>
      </c>
      <c r="W7" s="11" t="s">
        <v>35</v>
      </c>
      <c r="X7" s="11" t="s">
        <v>36</v>
      </c>
    </row>
    <row r="8" spans="1:37" ht="12.75">
      <c r="A8" s="12"/>
      <c r="B8" s="13"/>
      <c r="C8" s="13" t="s">
        <v>37</v>
      </c>
      <c r="D8" s="88" t="s">
        <v>38</v>
      </c>
      <c r="E8" s="11"/>
      <c r="F8" s="11"/>
      <c r="G8" s="11"/>
      <c r="H8" s="11">
        <f>SUM(H9:H10)</f>
        <v>0</v>
      </c>
      <c r="I8" s="11">
        <f>SUM(I9:I10)</f>
        <v>0</v>
      </c>
      <c r="J8" s="11">
        <f>H8+I8</f>
        <v>0</v>
      </c>
      <c r="K8" s="11"/>
      <c r="L8" s="11">
        <f>SUM(L9:L10)</f>
        <v>0</v>
      </c>
      <c r="M8" s="11"/>
      <c r="P8" s="11">
        <f>IF(Q8="PR",J8,SUM(O9:O10))</f>
        <v>0</v>
      </c>
      <c r="Q8" s="11"/>
      <c r="R8" s="11">
        <f>IF(Q8="HS",H8,0)</f>
        <v>0</v>
      </c>
      <c r="S8" s="11">
        <f>IF(Q8="HS",I8-P8,0)</f>
        <v>0</v>
      </c>
      <c r="T8" s="11">
        <f>IF(Q8="PS",H8,0)</f>
        <v>0</v>
      </c>
      <c r="U8" s="11">
        <f>IF(Q8="PS",I8-P8,0)</f>
        <v>0</v>
      </c>
      <c r="V8" s="11">
        <f>IF(Q8="MP",H8,0)</f>
        <v>0</v>
      </c>
      <c r="W8" s="11">
        <f>IF(Q8="MP",I8-P8,0)</f>
        <v>0</v>
      </c>
      <c r="X8" s="11">
        <f>IF(Q8="OM",H8,0)</f>
        <v>0</v>
      </c>
      <c r="Y8" s="11">
        <v>2</v>
      </c>
      <c r="AI8">
        <f>SUM(Z9:Z10)</f>
        <v>0</v>
      </c>
      <c r="AJ8">
        <f>SUM(AA9:AA10)</f>
        <v>0</v>
      </c>
      <c r="AK8">
        <f>SUM(AB9:AB10)</f>
        <v>0</v>
      </c>
    </row>
    <row r="9" spans="1:43" ht="12.75">
      <c r="A9" s="2" t="s">
        <v>39</v>
      </c>
      <c r="C9" s="1" t="s">
        <v>40</v>
      </c>
      <c r="D9" s="89" t="s">
        <v>41</v>
      </c>
      <c r="E9" t="s">
        <v>42</v>
      </c>
      <c r="F9">
        <v>1</v>
      </c>
      <c r="G9">
        <v>0</v>
      </c>
      <c r="H9">
        <f>F9*AE9</f>
        <v>0</v>
      </c>
      <c r="I9">
        <f>J9-H9</f>
        <v>0</v>
      </c>
      <c r="J9">
        <f>F9*G9</f>
        <v>0</v>
      </c>
      <c r="K9">
        <v>0</v>
      </c>
      <c r="L9">
        <f>F9*K9</f>
        <v>0</v>
      </c>
      <c r="N9">
        <v>1</v>
      </c>
      <c r="O9">
        <f>IF(N9=5,I9,0)</f>
        <v>0</v>
      </c>
      <c r="Z9">
        <f>IF(AD9=0,J9,0)</f>
        <v>0</v>
      </c>
      <c r="AA9">
        <f>IF(AD9=15,J9,0)</f>
        <v>0</v>
      </c>
      <c r="AB9">
        <f>IF(AD9=21,J9,0)</f>
        <v>0</v>
      </c>
      <c r="AD9">
        <v>21</v>
      </c>
      <c r="AE9">
        <f>G9*AG9</f>
        <v>0</v>
      </c>
      <c r="AF9">
        <f>G9*(1-AG9)</f>
        <v>0</v>
      </c>
      <c r="AG9">
        <v>0</v>
      </c>
      <c r="AM9">
        <f>F9*AE9</f>
        <v>0</v>
      </c>
      <c r="AN9">
        <f>F9*AF9</f>
        <v>0</v>
      </c>
      <c r="AO9" t="s">
        <v>43</v>
      </c>
      <c r="AP9" t="s">
        <v>44</v>
      </c>
      <c r="AQ9" s="11" t="s">
        <v>45</v>
      </c>
    </row>
    <row r="10" spans="1:43" ht="12.75">
      <c r="A10" s="2" t="s">
        <v>46</v>
      </c>
      <c r="C10" s="1" t="s">
        <v>47</v>
      </c>
      <c r="D10" s="89" t="s">
        <v>48</v>
      </c>
      <c r="E10" t="s">
        <v>42</v>
      </c>
      <c r="F10">
        <v>1</v>
      </c>
      <c r="G10">
        <v>0</v>
      </c>
      <c r="H10">
        <f>F10*AE10</f>
        <v>0</v>
      </c>
      <c r="I10">
        <f>J10-H10</f>
        <v>0</v>
      </c>
      <c r="J10">
        <f>F10*G10</f>
        <v>0</v>
      </c>
      <c r="K10">
        <v>0</v>
      </c>
      <c r="L10">
        <f>F10*K10</f>
        <v>0</v>
      </c>
      <c r="N10">
        <v>1</v>
      </c>
      <c r="O10">
        <f>IF(N10=5,I10,0)</f>
        <v>0</v>
      </c>
      <c r="Z10">
        <f>IF(AD10=0,J10,0)</f>
        <v>0</v>
      </c>
      <c r="AA10">
        <f>IF(AD10=15,J10,0)</f>
        <v>0</v>
      </c>
      <c r="AB10">
        <f>IF(AD10=21,J10,0)</f>
        <v>0</v>
      </c>
      <c r="AD10">
        <v>21</v>
      </c>
      <c r="AE10">
        <f>G10*AG10</f>
        <v>0</v>
      </c>
      <c r="AF10">
        <f>G10*(1-AG10)</f>
        <v>0</v>
      </c>
      <c r="AG10">
        <v>0.5</v>
      </c>
      <c r="AM10">
        <f>F10*AE10</f>
        <v>0</v>
      </c>
      <c r="AN10">
        <f>F10*AF10</f>
        <v>0</v>
      </c>
      <c r="AO10" t="s">
        <v>43</v>
      </c>
      <c r="AP10" t="s">
        <v>44</v>
      </c>
      <c r="AQ10" s="11" t="s">
        <v>45</v>
      </c>
    </row>
    <row r="11" spans="1:37" ht="12.75">
      <c r="A11" s="12"/>
      <c r="B11" s="13"/>
      <c r="C11" s="13" t="s">
        <v>49</v>
      </c>
      <c r="D11" s="88" t="s">
        <v>50</v>
      </c>
      <c r="E11" s="11"/>
      <c r="F11" s="11"/>
      <c r="G11" s="11"/>
      <c r="H11" s="11">
        <f>SUM(H12:H12)</f>
        <v>0</v>
      </c>
      <c r="I11" s="11">
        <f>SUM(I12:I12)</f>
        <v>0</v>
      </c>
      <c r="J11" s="11">
        <f>H11+I11</f>
        <v>0</v>
      </c>
      <c r="K11" s="11"/>
      <c r="L11" s="11">
        <f>SUM(L12:L12)</f>
        <v>0.45375000000000004</v>
      </c>
      <c r="M11" s="11"/>
      <c r="P11" s="11">
        <f>IF(Q11="PR",J11,SUM(O12:O12))</f>
        <v>0</v>
      </c>
      <c r="Q11" s="11" t="s">
        <v>51</v>
      </c>
      <c r="R11" s="11">
        <f>IF(Q11="HS",H11,0)</f>
        <v>0</v>
      </c>
      <c r="S11" s="11">
        <f>IF(Q11="HS",I11-P11,0)</f>
        <v>0</v>
      </c>
      <c r="T11" s="11">
        <f>IF(Q11="PS",H11,0)</f>
        <v>0</v>
      </c>
      <c r="U11" s="11">
        <f>IF(Q11="PS",I11-P11,0)</f>
        <v>0</v>
      </c>
      <c r="V11" s="11">
        <f>IF(Q11="MP",H11,0)</f>
        <v>0</v>
      </c>
      <c r="W11" s="11">
        <f>IF(Q11="MP",I11-P11,0)</f>
        <v>0</v>
      </c>
      <c r="X11" s="11">
        <f>IF(Q11="OM",H11,0)</f>
        <v>0</v>
      </c>
      <c r="Y11" s="11">
        <v>31</v>
      </c>
      <c r="AI11">
        <f>SUM(Z12:Z12)</f>
        <v>0</v>
      </c>
      <c r="AJ11">
        <f>SUM(AA12:AA12)</f>
        <v>0</v>
      </c>
      <c r="AK11">
        <f>SUM(AB12:AB12)</f>
        <v>0</v>
      </c>
    </row>
    <row r="12" spans="1:43" ht="25.5">
      <c r="A12" s="2" t="s">
        <v>52</v>
      </c>
      <c r="C12" s="1" t="s">
        <v>53</v>
      </c>
      <c r="D12" s="89" t="s">
        <v>54</v>
      </c>
      <c r="E12" t="s">
        <v>55</v>
      </c>
      <c r="F12">
        <v>55</v>
      </c>
      <c r="G12">
        <v>0</v>
      </c>
      <c r="H12">
        <f>F12*AE12</f>
        <v>0</v>
      </c>
      <c r="I12">
        <f>J12-H12</f>
        <v>0</v>
      </c>
      <c r="J12">
        <f>F12*G12</f>
        <v>0</v>
      </c>
      <c r="K12">
        <v>0.00825</v>
      </c>
      <c r="L12">
        <f>F12*K12</f>
        <v>0.45375000000000004</v>
      </c>
      <c r="M12" t="s">
        <v>56</v>
      </c>
      <c r="N12">
        <v>1</v>
      </c>
      <c r="O12">
        <f>IF(N12=5,I12,0)</f>
        <v>0</v>
      </c>
      <c r="Z12">
        <f>IF(AD12=0,J12,0)</f>
        <v>0</v>
      </c>
      <c r="AA12">
        <f>IF(AD12=15,J12,0)</f>
        <v>0</v>
      </c>
      <c r="AB12">
        <f>IF(AD12=21,J12,0)</f>
        <v>0</v>
      </c>
      <c r="AD12">
        <v>21</v>
      </c>
      <c r="AE12">
        <f>G12*AG12</f>
        <v>0</v>
      </c>
      <c r="AF12">
        <f>G12*(1-AG12)</f>
        <v>0</v>
      </c>
      <c r="AG12">
        <v>0.17239616613418532</v>
      </c>
      <c r="AM12">
        <f>F12*AE12</f>
        <v>0</v>
      </c>
      <c r="AN12">
        <f>F12*AF12</f>
        <v>0</v>
      </c>
      <c r="AO12" t="s">
        <v>57</v>
      </c>
      <c r="AP12" t="s">
        <v>58</v>
      </c>
      <c r="AQ12" s="11" t="s">
        <v>45</v>
      </c>
    </row>
    <row r="13" spans="1:37" ht="12.75">
      <c r="A13" s="12"/>
      <c r="B13" s="13"/>
      <c r="C13" s="13" t="s">
        <v>59</v>
      </c>
      <c r="D13" s="88" t="s">
        <v>60</v>
      </c>
      <c r="E13" s="11"/>
      <c r="F13" s="11"/>
      <c r="G13" s="11"/>
      <c r="H13" s="11">
        <f>SUM(H14:H15)</f>
        <v>0</v>
      </c>
      <c r="I13" s="11">
        <f>SUM(I14:I15)</f>
        <v>0</v>
      </c>
      <c r="J13" s="11">
        <f>H13+I13</f>
        <v>0</v>
      </c>
      <c r="K13" s="11"/>
      <c r="L13" s="11">
        <f>SUM(L14:L15)</f>
        <v>0.09</v>
      </c>
      <c r="M13" s="11"/>
      <c r="P13" s="11">
        <f>IF(Q13="PR",J13,SUM(O14:O15))</f>
        <v>0</v>
      </c>
      <c r="Q13" s="11" t="s">
        <v>51</v>
      </c>
      <c r="R13" s="11">
        <f>IF(Q13="HS",H13,0)</f>
        <v>0</v>
      </c>
      <c r="S13" s="11">
        <f>IF(Q13="HS",I13-P13,0)</f>
        <v>0</v>
      </c>
      <c r="T13" s="11">
        <f>IF(Q13="PS",H13,0)</f>
        <v>0</v>
      </c>
      <c r="U13" s="11">
        <f>IF(Q13="PS",I13-P13,0)</f>
        <v>0</v>
      </c>
      <c r="V13" s="11">
        <f>IF(Q13="MP",H13,0)</f>
        <v>0</v>
      </c>
      <c r="W13" s="11">
        <f>IF(Q13="MP",I13-P13,0)</f>
        <v>0</v>
      </c>
      <c r="X13" s="11">
        <f>IF(Q13="OM",H13,0)</f>
        <v>0</v>
      </c>
      <c r="Y13" s="11">
        <v>56</v>
      </c>
      <c r="AI13">
        <f>SUM(Z14:Z15)</f>
        <v>0</v>
      </c>
      <c r="AJ13">
        <f>SUM(AA14:AA15)</f>
        <v>0</v>
      </c>
      <c r="AK13">
        <f>SUM(AB14:AB15)</f>
        <v>0</v>
      </c>
    </row>
    <row r="14" spans="1:43" ht="12.75">
      <c r="A14" s="2" t="s">
        <v>61</v>
      </c>
      <c r="C14" s="1" t="s">
        <v>62</v>
      </c>
      <c r="D14" s="89" t="s">
        <v>63</v>
      </c>
      <c r="E14" t="s">
        <v>55</v>
      </c>
      <c r="F14">
        <v>300</v>
      </c>
      <c r="G14">
        <v>0</v>
      </c>
      <c r="H14">
        <f>F14*AE14</f>
        <v>0</v>
      </c>
      <c r="I14">
        <f>J14-H14</f>
        <v>0</v>
      </c>
      <c r="J14">
        <f>F14*G14</f>
        <v>0</v>
      </c>
      <c r="K14">
        <v>0</v>
      </c>
      <c r="L14">
        <f>F14*K14</f>
        <v>0</v>
      </c>
      <c r="M14" t="s">
        <v>56</v>
      </c>
      <c r="N14">
        <v>1</v>
      </c>
      <c r="O14">
        <f>IF(N14=5,I14,0)</f>
        <v>0</v>
      </c>
      <c r="Z14">
        <f>IF(AD14=0,J14,0)</f>
        <v>0</v>
      </c>
      <c r="AA14">
        <f>IF(AD14=15,J14,0)</f>
        <v>0</v>
      </c>
      <c r="AB14">
        <f>IF(AD14=21,J14,0)</f>
        <v>0</v>
      </c>
      <c r="AD14">
        <v>21</v>
      </c>
      <c r="AE14">
        <f>G14*AG14</f>
        <v>0</v>
      </c>
      <c r="AF14">
        <f>G14*(1-AG14)</f>
        <v>0</v>
      </c>
      <c r="AG14">
        <v>0</v>
      </c>
      <c r="AM14">
        <f>F14*AE14</f>
        <v>0</v>
      </c>
      <c r="AN14">
        <f>F14*AF14</f>
        <v>0</v>
      </c>
      <c r="AO14" t="s">
        <v>64</v>
      </c>
      <c r="AP14" t="s">
        <v>65</v>
      </c>
      <c r="AQ14" s="11" t="s">
        <v>45</v>
      </c>
    </row>
    <row r="15" spans="1:43" ht="12.75">
      <c r="A15" s="2" t="s">
        <v>66</v>
      </c>
      <c r="C15" s="1" t="s">
        <v>67</v>
      </c>
      <c r="D15" s="89" t="s">
        <v>68</v>
      </c>
      <c r="E15" t="s">
        <v>55</v>
      </c>
      <c r="F15">
        <v>300</v>
      </c>
      <c r="G15">
        <v>0</v>
      </c>
      <c r="H15">
        <f>F15*AE15</f>
        <v>0</v>
      </c>
      <c r="I15">
        <f>J15-H15</f>
        <v>0</v>
      </c>
      <c r="J15">
        <f>F15*G15</f>
        <v>0</v>
      </c>
      <c r="K15">
        <v>0.0003</v>
      </c>
      <c r="L15">
        <f>F15*K15</f>
        <v>0.09</v>
      </c>
      <c r="M15" t="s">
        <v>56</v>
      </c>
      <c r="N15">
        <v>1</v>
      </c>
      <c r="O15">
        <f>IF(N15=5,I15,0)</f>
        <v>0</v>
      </c>
      <c r="Z15">
        <f>IF(AD15=0,J15,0)</f>
        <v>0</v>
      </c>
      <c r="AA15">
        <f>IF(AD15=15,J15,0)</f>
        <v>0</v>
      </c>
      <c r="AB15">
        <f>IF(AD15=21,J15,0)</f>
        <v>0</v>
      </c>
      <c r="AD15">
        <v>21</v>
      </c>
      <c r="AE15">
        <f>G15*AG15</f>
        <v>0</v>
      </c>
      <c r="AF15">
        <f>G15*(1-AG15)</f>
        <v>0</v>
      </c>
      <c r="AG15">
        <v>1</v>
      </c>
      <c r="AM15">
        <f>F15*AE15</f>
        <v>0</v>
      </c>
      <c r="AN15">
        <f>F15*AF15</f>
        <v>0</v>
      </c>
      <c r="AO15" t="s">
        <v>64</v>
      </c>
      <c r="AP15" t="s">
        <v>65</v>
      </c>
      <c r="AQ15" s="11" t="s">
        <v>45</v>
      </c>
    </row>
    <row r="16" spans="1:37" ht="12.75">
      <c r="A16" s="12"/>
      <c r="B16" s="13"/>
      <c r="C16" s="13" t="s">
        <v>69</v>
      </c>
      <c r="D16" s="88" t="s">
        <v>70</v>
      </c>
      <c r="E16" s="11"/>
      <c r="F16" s="11"/>
      <c r="G16" s="11"/>
      <c r="H16" s="11">
        <f>SUM(H17:H18)</f>
        <v>0</v>
      </c>
      <c r="I16" s="11">
        <f>SUM(I17:I18)</f>
        <v>0</v>
      </c>
      <c r="J16" s="11">
        <f>H16+I16</f>
        <v>0</v>
      </c>
      <c r="K16" s="11"/>
      <c r="L16" s="11">
        <f>SUM(L17:L18)</f>
        <v>0.0010500000000000002</v>
      </c>
      <c r="M16" s="11"/>
      <c r="P16" s="11">
        <f>IF(Q16="PR",J16,SUM(O17:O18))</f>
        <v>0</v>
      </c>
      <c r="Q16" s="11" t="s">
        <v>51</v>
      </c>
      <c r="R16" s="11">
        <f>IF(Q16="HS",H16,0)</f>
        <v>0</v>
      </c>
      <c r="S16" s="11">
        <f>IF(Q16="HS",I16-P16,0)</f>
        <v>0</v>
      </c>
      <c r="T16" s="11">
        <f>IF(Q16="PS",H16,0)</f>
        <v>0</v>
      </c>
      <c r="U16" s="11">
        <f>IF(Q16="PS",I16-P16,0)</f>
        <v>0</v>
      </c>
      <c r="V16" s="11">
        <f>IF(Q16="MP",H16,0)</f>
        <v>0</v>
      </c>
      <c r="W16" s="11">
        <f>IF(Q16="MP",I16-P16,0)</f>
        <v>0</v>
      </c>
      <c r="X16" s="11">
        <f>IF(Q16="OM",H16,0)</f>
        <v>0</v>
      </c>
      <c r="Y16" s="11">
        <v>62</v>
      </c>
      <c r="AI16">
        <f>SUM(Z17:Z18)</f>
        <v>0</v>
      </c>
      <c r="AJ16">
        <f>SUM(AA17:AA18)</f>
        <v>0</v>
      </c>
      <c r="AK16">
        <f>SUM(AB17:AB18)</f>
        <v>0</v>
      </c>
    </row>
    <row r="17" spans="1:43" ht="25.5">
      <c r="A17" s="2" t="s">
        <v>71</v>
      </c>
      <c r="C17" s="1" t="s">
        <v>72</v>
      </c>
      <c r="D17" s="89" t="s">
        <v>73</v>
      </c>
      <c r="E17" t="s">
        <v>74</v>
      </c>
      <c r="F17">
        <v>1.04741</v>
      </c>
      <c r="G17">
        <v>0</v>
      </c>
      <c r="H17">
        <f>F17*AE17</f>
        <v>0</v>
      </c>
      <c r="I17">
        <f>J17-H17</f>
        <v>0</v>
      </c>
      <c r="J17">
        <f>F17*G17</f>
        <v>0</v>
      </c>
      <c r="K17">
        <v>0</v>
      </c>
      <c r="L17">
        <f>F17*K17</f>
        <v>0</v>
      </c>
      <c r="M17" t="s">
        <v>56</v>
      </c>
      <c r="N17">
        <v>5</v>
      </c>
      <c r="O17">
        <f>IF(N17=5,I17,0)</f>
        <v>0</v>
      </c>
      <c r="Z17">
        <f>IF(AD17=0,J17,0)</f>
        <v>0</v>
      </c>
      <c r="AA17">
        <f>IF(AD17=15,J17,0)</f>
        <v>0</v>
      </c>
      <c r="AB17">
        <f>IF(AD17=21,J17,0)</f>
        <v>0</v>
      </c>
      <c r="AD17">
        <v>21</v>
      </c>
      <c r="AE17">
        <f>G17*AG17</f>
        <v>0</v>
      </c>
      <c r="AF17">
        <f>G17*(1-AG17)</f>
        <v>0</v>
      </c>
      <c r="AG17">
        <v>0</v>
      </c>
      <c r="AM17">
        <f>F17*AE17</f>
        <v>0</v>
      </c>
      <c r="AN17">
        <f>F17*AF17</f>
        <v>0</v>
      </c>
      <c r="AO17" t="s">
        <v>75</v>
      </c>
      <c r="AP17" t="s">
        <v>76</v>
      </c>
      <c r="AQ17" s="11" t="s">
        <v>45</v>
      </c>
    </row>
    <row r="18" spans="1:43" ht="12.75">
      <c r="A18" s="2" t="s">
        <v>77</v>
      </c>
      <c r="C18" s="1" t="s">
        <v>78</v>
      </c>
      <c r="D18" s="89" t="s">
        <v>79</v>
      </c>
      <c r="E18" t="s">
        <v>55</v>
      </c>
      <c r="F18">
        <v>5</v>
      </c>
      <c r="G18">
        <v>0</v>
      </c>
      <c r="H18">
        <f>F18*AE18</f>
        <v>0</v>
      </c>
      <c r="I18">
        <f>J18-H18</f>
        <v>0</v>
      </c>
      <c r="J18">
        <f>F18*G18</f>
        <v>0</v>
      </c>
      <c r="K18">
        <v>0.00021</v>
      </c>
      <c r="L18">
        <f>F18*K18</f>
        <v>0.0010500000000000002</v>
      </c>
      <c r="M18" t="s">
        <v>56</v>
      </c>
      <c r="N18">
        <v>1</v>
      </c>
      <c r="O18">
        <f>IF(N18=5,I18,0)</f>
        <v>0</v>
      </c>
      <c r="Z18">
        <f>IF(AD18=0,J18,0)</f>
        <v>0</v>
      </c>
      <c r="AA18">
        <f>IF(AD18=15,J18,0)</f>
        <v>0</v>
      </c>
      <c r="AB18">
        <f>IF(AD18=21,J18,0)</f>
        <v>0</v>
      </c>
      <c r="AD18">
        <v>21</v>
      </c>
      <c r="AE18">
        <f>G18*AG18</f>
        <v>0</v>
      </c>
      <c r="AF18">
        <f>G18*(1-AG18)</f>
        <v>0</v>
      </c>
      <c r="AG18">
        <v>0.0805693950177936</v>
      </c>
      <c r="AM18">
        <f>F18*AE18</f>
        <v>0</v>
      </c>
      <c r="AN18">
        <f>F18*AF18</f>
        <v>0</v>
      </c>
      <c r="AO18" t="s">
        <v>75</v>
      </c>
      <c r="AP18" t="s">
        <v>76</v>
      </c>
      <c r="AQ18" s="11" t="s">
        <v>45</v>
      </c>
    </row>
    <row r="19" spans="1:37" ht="12.75">
      <c r="A19" s="12"/>
      <c r="B19" s="13"/>
      <c r="C19" s="13" t="s">
        <v>80</v>
      </c>
      <c r="D19" s="88" t="s">
        <v>81</v>
      </c>
      <c r="E19" s="11"/>
      <c r="F19" s="11"/>
      <c r="G19" s="11"/>
      <c r="H19" s="11">
        <f>SUM(H20:H27)</f>
        <v>0</v>
      </c>
      <c r="I19" s="11">
        <f>SUM(I20:I27)</f>
        <v>0</v>
      </c>
      <c r="J19" s="11">
        <f>H19+I19</f>
        <v>0</v>
      </c>
      <c r="K19" s="11"/>
      <c r="L19" s="11">
        <f>SUM(L20:L27)</f>
        <v>3.6193599999999995</v>
      </c>
      <c r="M19" s="11"/>
      <c r="P19" s="11">
        <f>IF(Q19="PR",J19,SUM(O20:O27))</f>
        <v>0</v>
      </c>
      <c r="Q19" s="11" t="s">
        <v>82</v>
      </c>
      <c r="R19" s="11">
        <f>IF(Q19="HS",H19,0)</f>
        <v>0</v>
      </c>
      <c r="S19" s="11">
        <f>IF(Q19="HS",I19-P19,0)</f>
        <v>0</v>
      </c>
      <c r="T19" s="11">
        <f>IF(Q19="PS",H19,0)</f>
        <v>0</v>
      </c>
      <c r="U19" s="11">
        <f>IF(Q19="PS",I19-P19,0)</f>
        <v>0</v>
      </c>
      <c r="V19" s="11">
        <f>IF(Q19="MP",H19,0)</f>
        <v>0</v>
      </c>
      <c r="W19" s="11">
        <f>IF(Q19="MP",I19-P19,0)</f>
        <v>0</v>
      </c>
      <c r="X19" s="11">
        <f>IF(Q19="OM",H19,0)</f>
        <v>0</v>
      </c>
      <c r="Y19" s="11">
        <v>712</v>
      </c>
      <c r="AI19">
        <f>SUM(Z20:Z27)</f>
        <v>0</v>
      </c>
      <c r="AJ19">
        <f>SUM(AA20:AA27)</f>
        <v>0</v>
      </c>
      <c r="AK19">
        <f>SUM(AB20:AB27)</f>
        <v>0</v>
      </c>
    </row>
    <row r="20" spans="1:43" ht="12.75">
      <c r="A20" s="2" t="s">
        <v>83</v>
      </c>
      <c r="C20" s="1" t="s">
        <v>84</v>
      </c>
      <c r="D20" s="89" t="s">
        <v>85</v>
      </c>
      <c r="E20" t="s">
        <v>55</v>
      </c>
      <c r="F20">
        <v>265</v>
      </c>
      <c r="G20">
        <v>0</v>
      </c>
      <c r="H20">
        <f aca="true" t="shared" si="0" ref="H20:H27">F20*AE20</f>
        <v>0</v>
      </c>
      <c r="I20">
        <f aca="true" t="shared" si="1" ref="I20:I27">J20-H20</f>
        <v>0</v>
      </c>
      <c r="J20">
        <f aca="true" t="shared" si="2" ref="J20:J27">F20*G20</f>
        <v>0</v>
      </c>
      <c r="K20">
        <v>0.01</v>
      </c>
      <c r="L20">
        <f aca="true" t="shared" si="3" ref="L20:L27">F20*K20</f>
        <v>2.65</v>
      </c>
      <c r="M20" t="s">
        <v>56</v>
      </c>
      <c r="N20">
        <v>1</v>
      </c>
      <c r="O20">
        <f aca="true" t="shared" si="4" ref="O20:O27">IF(N20=5,I20,0)</f>
        <v>0</v>
      </c>
      <c r="Z20">
        <f aca="true" t="shared" si="5" ref="Z20:Z27">IF(AD20=0,J20,0)</f>
        <v>0</v>
      </c>
      <c r="AA20">
        <f aca="true" t="shared" si="6" ref="AA20:AA27">IF(AD20=15,J20,0)</f>
        <v>0</v>
      </c>
      <c r="AB20">
        <f aca="true" t="shared" si="7" ref="AB20:AB27">IF(AD20=21,J20,0)</f>
        <v>0</v>
      </c>
      <c r="AD20">
        <v>21</v>
      </c>
      <c r="AE20">
        <f aca="true" t="shared" si="8" ref="AE20:AE27">G20*AG20</f>
        <v>0</v>
      </c>
      <c r="AF20">
        <f aca="true" t="shared" si="9" ref="AF20:AF27">G20*(1-AG20)</f>
        <v>0</v>
      </c>
      <c r="AG20">
        <v>0</v>
      </c>
      <c r="AM20">
        <f aca="true" t="shared" si="10" ref="AM20:AM27">F20*AE20</f>
        <v>0</v>
      </c>
      <c r="AN20">
        <f aca="true" t="shared" si="11" ref="AN20:AN27">F20*AF20</f>
        <v>0</v>
      </c>
      <c r="AO20" t="s">
        <v>86</v>
      </c>
      <c r="AP20" t="s">
        <v>87</v>
      </c>
      <c r="AQ20" s="11" t="s">
        <v>45</v>
      </c>
    </row>
    <row r="21" spans="1:43" ht="25.5">
      <c r="A21" s="2" t="s">
        <v>88</v>
      </c>
      <c r="C21" s="1" t="s">
        <v>72</v>
      </c>
      <c r="D21" s="89" t="s">
        <v>89</v>
      </c>
      <c r="E21" t="s">
        <v>74</v>
      </c>
      <c r="F21">
        <v>2.65</v>
      </c>
      <c r="G21">
        <v>0</v>
      </c>
      <c r="H21">
        <f t="shared" si="0"/>
        <v>0</v>
      </c>
      <c r="I21">
        <f t="shared" si="1"/>
        <v>0</v>
      </c>
      <c r="J21">
        <f t="shared" si="2"/>
        <v>0</v>
      </c>
      <c r="K21">
        <v>0</v>
      </c>
      <c r="L21">
        <f t="shared" si="3"/>
        <v>0</v>
      </c>
      <c r="M21" t="s">
        <v>56</v>
      </c>
      <c r="N21">
        <v>5</v>
      </c>
      <c r="O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D21">
        <v>21</v>
      </c>
      <c r="AE21">
        <f t="shared" si="8"/>
        <v>0</v>
      </c>
      <c r="AF21">
        <f t="shared" si="9"/>
        <v>0</v>
      </c>
      <c r="AG21">
        <v>0</v>
      </c>
      <c r="AM21">
        <f t="shared" si="10"/>
        <v>0</v>
      </c>
      <c r="AN21">
        <f t="shared" si="11"/>
        <v>0</v>
      </c>
      <c r="AO21" t="s">
        <v>86</v>
      </c>
      <c r="AP21" t="s">
        <v>87</v>
      </c>
      <c r="AQ21" s="11" t="s">
        <v>45</v>
      </c>
    </row>
    <row r="22" spans="1:43" ht="12.75">
      <c r="A22" s="2" t="s">
        <v>90</v>
      </c>
      <c r="C22" s="1" t="s">
        <v>91</v>
      </c>
      <c r="D22" s="89" t="s">
        <v>92</v>
      </c>
      <c r="E22" t="s">
        <v>93</v>
      </c>
      <c r="F22">
        <v>10</v>
      </c>
      <c r="G22">
        <v>0</v>
      </c>
      <c r="H22">
        <f t="shared" si="0"/>
        <v>0</v>
      </c>
      <c r="I22">
        <f t="shared" si="1"/>
        <v>0</v>
      </c>
      <c r="J22">
        <f t="shared" si="2"/>
        <v>0</v>
      </c>
      <c r="K22">
        <v>0.001</v>
      </c>
      <c r="L22">
        <f t="shared" si="3"/>
        <v>0.01</v>
      </c>
      <c r="M22" t="s">
        <v>56</v>
      </c>
      <c r="N22">
        <v>1</v>
      </c>
      <c r="O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D22">
        <v>21</v>
      </c>
      <c r="AE22">
        <f t="shared" si="8"/>
        <v>0</v>
      </c>
      <c r="AF22">
        <f t="shared" si="9"/>
        <v>0</v>
      </c>
      <c r="AG22">
        <v>0.8606624648409177</v>
      </c>
      <c r="AM22">
        <f t="shared" si="10"/>
        <v>0</v>
      </c>
      <c r="AN22">
        <f t="shared" si="11"/>
        <v>0</v>
      </c>
      <c r="AO22" t="s">
        <v>86</v>
      </c>
      <c r="AP22" t="s">
        <v>87</v>
      </c>
      <c r="AQ22" s="11" t="s">
        <v>45</v>
      </c>
    </row>
    <row r="23" spans="1:43" ht="12.75">
      <c r="A23" s="2" t="s">
        <v>94</v>
      </c>
      <c r="C23" s="1" t="s">
        <v>91</v>
      </c>
      <c r="D23" s="89" t="s">
        <v>95</v>
      </c>
      <c r="E23" t="s">
        <v>93</v>
      </c>
      <c r="F23">
        <v>3</v>
      </c>
      <c r="G23">
        <v>0</v>
      </c>
      <c r="H23">
        <f t="shared" si="0"/>
        <v>0</v>
      </c>
      <c r="I23">
        <f t="shared" si="1"/>
        <v>0</v>
      </c>
      <c r="J23">
        <f t="shared" si="2"/>
        <v>0</v>
      </c>
      <c r="K23">
        <v>0.001</v>
      </c>
      <c r="L23">
        <f t="shared" si="3"/>
        <v>0.003</v>
      </c>
      <c r="M23" t="s">
        <v>56</v>
      </c>
      <c r="N23">
        <v>1</v>
      </c>
      <c r="O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D23">
        <v>21</v>
      </c>
      <c r="AE23">
        <f t="shared" si="8"/>
        <v>0</v>
      </c>
      <c r="AF23">
        <f t="shared" si="9"/>
        <v>0</v>
      </c>
      <c r="AG23">
        <v>0.8875441315489934</v>
      </c>
      <c r="AM23">
        <f t="shared" si="10"/>
        <v>0</v>
      </c>
      <c r="AN23">
        <f t="shared" si="11"/>
        <v>0</v>
      </c>
      <c r="AO23" t="s">
        <v>86</v>
      </c>
      <c r="AP23" t="s">
        <v>87</v>
      </c>
      <c r="AQ23" s="11" t="s">
        <v>45</v>
      </c>
    </row>
    <row r="24" spans="1:43" ht="25.5">
      <c r="A24" s="2" t="s">
        <v>96</v>
      </c>
      <c r="C24" s="1" t="s">
        <v>97</v>
      </c>
      <c r="D24" s="89" t="s">
        <v>98</v>
      </c>
      <c r="E24" t="s">
        <v>55</v>
      </c>
      <c r="F24">
        <v>300</v>
      </c>
      <c r="G24">
        <v>0</v>
      </c>
      <c r="H24">
        <f t="shared" si="0"/>
        <v>0</v>
      </c>
      <c r="I24">
        <f t="shared" si="1"/>
        <v>0</v>
      </c>
      <c r="J24">
        <f t="shared" si="2"/>
        <v>0</v>
      </c>
      <c r="K24">
        <v>0.00261</v>
      </c>
      <c r="L24">
        <f t="shared" si="3"/>
        <v>0.7829999999999999</v>
      </c>
      <c r="M24" t="s">
        <v>56</v>
      </c>
      <c r="N24">
        <v>1</v>
      </c>
      <c r="O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D24">
        <v>21</v>
      </c>
      <c r="AE24">
        <f t="shared" si="8"/>
        <v>0</v>
      </c>
      <c r="AF24">
        <f t="shared" si="9"/>
        <v>0</v>
      </c>
      <c r="AG24">
        <v>0.6018995452147039</v>
      </c>
      <c r="AM24">
        <f t="shared" si="10"/>
        <v>0</v>
      </c>
      <c r="AN24">
        <f t="shared" si="11"/>
        <v>0</v>
      </c>
      <c r="AO24" t="s">
        <v>86</v>
      </c>
      <c r="AP24" t="s">
        <v>87</v>
      </c>
      <c r="AQ24" s="11" t="s">
        <v>45</v>
      </c>
    </row>
    <row r="25" spans="1:43" ht="12.75">
      <c r="A25" s="2" t="s">
        <v>99</v>
      </c>
      <c r="C25" s="1" t="s">
        <v>100</v>
      </c>
      <c r="D25" s="89" t="s">
        <v>101</v>
      </c>
      <c r="E25" t="s">
        <v>102</v>
      </c>
      <c r="F25">
        <v>55</v>
      </c>
      <c r="G25">
        <v>0</v>
      </c>
      <c r="H25">
        <f t="shared" si="0"/>
        <v>0</v>
      </c>
      <c r="I25">
        <f t="shared" si="1"/>
        <v>0</v>
      </c>
      <c r="J25">
        <f t="shared" si="2"/>
        <v>0</v>
      </c>
      <c r="K25">
        <v>0.00184</v>
      </c>
      <c r="L25">
        <f t="shared" si="3"/>
        <v>0.1012</v>
      </c>
      <c r="M25" t="s">
        <v>56</v>
      </c>
      <c r="N25">
        <v>1</v>
      </c>
      <c r="O25">
        <f t="shared" si="4"/>
        <v>0</v>
      </c>
      <c r="Z25">
        <f t="shared" si="5"/>
        <v>0</v>
      </c>
      <c r="AA25">
        <f t="shared" si="6"/>
        <v>0</v>
      </c>
      <c r="AB25">
        <f t="shared" si="7"/>
        <v>0</v>
      </c>
      <c r="AD25">
        <v>21</v>
      </c>
      <c r="AE25">
        <f t="shared" si="8"/>
        <v>0</v>
      </c>
      <c r="AF25">
        <f t="shared" si="9"/>
        <v>0</v>
      </c>
      <c r="AG25">
        <v>0.4944421906693712</v>
      </c>
      <c r="AM25">
        <f t="shared" si="10"/>
        <v>0</v>
      </c>
      <c r="AN25">
        <f t="shared" si="11"/>
        <v>0</v>
      </c>
      <c r="AO25" t="s">
        <v>86</v>
      </c>
      <c r="AP25" t="s">
        <v>87</v>
      </c>
      <c r="AQ25" s="11" t="s">
        <v>45</v>
      </c>
    </row>
    <row r="26" spans="1:43" ht="25.5">
      <c r="A26" s="2" t="s">
        <v>103</v>
      </c>
      <c r="C26" s="1" t="s">
        <v>104</v>
      </c>
      <c r="D26" s="89" t="s">
        <v>105</v>
      </c>
      <c r="E26" t="s">
        <v>102</v>
      </c>
      <c r="F26">
        <v>32</v>
      </c>
      <c r="G26">
        <v>0</v>
      </c>
      <c r="H26">
        <f t="shared" si="0"/>
        <v>0</v>
      </c>
      <c r="I26">
        <f t="shared" si="1"/>
        <v>0</v>
      </c>
      <c r="J26">
        <f t="shared" si="2"/>
        <v>0</v>
      </c>
      <c r="K26">
        <v>0.00076</v>
      </c>
      <c r="L26">
        <f t="shared" si="3"/>
        <v>0.02432</v>
      </c>
      <c r="M26" t="s">
        <v>56</v>
      </c>
      <c r="N26">
        <v>1</v>
      </c>
      <c r="O26">
        <f t="shared" si="4"/>
        <v>0</v>
      </c>
      <c r="Z26">
        <f t="shared" si="5"/>
        <v>0</v>
      </c>
      <c r="AA26">
        <f t="shared" si="6"/>
        <v>0</v>
      </c>
      <c r="AB26">
        <f t="shared" si="7"/>
        <v>0</v>
      </c>
      <c r="AD26">
        <v>21</v>
      </c>
      <c r="AE26">
        <f t="shared" si="8"/>
        <v>0</v>
      </c>
      <c r="AF26">
        <f t="shared" si="9"/>
        <v>0</v>
      </c>
      <c r="AG26">
        <v>0.34640934200405565</v>
      </c>
      <c r="AM26">
        <f t="shared" si="10"/>
        <v>0</v>
      </c>
      <c r="AN26">
        <f t="shared" si="11"/>
        <v>0</v>
      </c>
      <c r="AO26" t="s">
        <v>86</v>
      </c>
      <c r="AP26" t="s">
        <v>87</v>
      </c>
      <c r="AQ26" s="11" t="s">
        <v>45</v>
      </c>
    </row>
    <row r="27" spans="1:43" ht="12.75">
      <c r="A27" s="2" t="s">
        <v>106</v>
      </c>
      <c r="C27" s="1" t="s">
        <v>107</v>
      </c>
      <c r="D27" s="89" t="s">
        <v>108</v>
      </c>
      <c r="E27" t="s">
        <v>102</v>
      </c>
      <c r="F27">
        <v>26</v>
      </c>
      <c r="G27">
        <v>0</v>
      </c>
      <c r="H27">
        <f t="shared" si="0"/>
        <v>0</v>
      </c>
      <c r="I27">
        <f t="shared" si="1"/>
        <v>0</v>
      </c>
      <c r="J27">
        <f t="shared" si="2"/>
        <v>0</v>
      </c>
      <c r="K27">
        <v>0.00184</v>
      </c>
      <c r="L27">
        <f t="shared" si="3"/>
        <v>0.04784</v>
      </c>
      <c r="M27" t="s">
        <v>56</v>
      </c>
      <c r="N27">
        <v>1</v>
      </c>
      <c r="O27">
        <f t="shared" si="4"/>
        <v>0</v>
      </c>
      <c r="Z27">
        <f t="shared" si="5"/>
        <v>0</v>
      </c>
      <c r="AA27">
        <f t="shared" si="6"/>
        <v>0</v>
      </c>
      <c r="AB27">
        <f t="shared" si="7"/>
        <v>0</v>
      </c>
      <c r="AD27">
        <v>21</v>
      </c>
      <c r="AE27">
        <f t="shared" si="8"/>
        <v>0</v>
      </c>
      <c r="AF27">
        <f t="shared" si="9"/>
        <v>0</v>
      </c>
      <c r="AG27">
        <v>0.49444219066937123</v>
      </c>
      <c r="AM27">
        <f t="shared" si="10"/>
        <v>0</v>
      </c>
      <c r="AN27">
        <f t="shared" si="11"/>
        <v>0</v>
      </c>
      <c r="AO27" t="s">
        <v>86</v>
      </c>
      <c r="AP27" t="s">
        <v>87</v>
      </c>
      <c r="AQ27" s="11" t="s">
        <v>45</v>
      </c>
    </row>
    <row r="28" spans="1:37" ht="12.75">
      <c r="A28" s="12"/>
      <c r="B28" s="13"/>
      <c r="C28" s="13" t="s">
        <v>109</v>
      </c>
      <c r="D28" s="88" t="s">
        <v>110</v>
      </c>
      <c r="E28" s="11"/>
      <c r="F28" s="11"/>
      <c r="G28" s="11"/>
      <c r="H28" s="11">
        <f>SUM(H29:H33)</f>
        <v>0</v>
      </c>
      <c r="I28" s="11">
        <f>SUM(I29:I33)</f>
        <v>0</v>
      </c>
      <c r="J28" s="11">
        <f>H28+I28</f>
        <v>0</v>
      </c>
      <c r="K28" s="11"/>
      <c r="L28" s="11">
        <f>SUM(L29:L33)</f>
        <v>1.0883</v>
      </c>
      <c r="M28" s="11"/>
      <c r="P28" s="11">
        <f>IF(Q28="PR",J28,SUM(O29:O33))</f>
        <v>0</v>
      </c>
      <c r="Q28" s="11" t="s">
        <v>82</v>
      </c>
      <c r="R28" s="11">
        <f>IF(Q28="HS",H28,0)</f>
        <v>0</v>
      </c>
      <c r="S28" s="11">
        <f>IF(Q28="HS",I28-P28,0)</f>
        <v>0</v>
      </c>
      <c r="T28" s="11">
        <f>IF(Q28="PS",H28,0)</f>
        <v>0</v>
      </c>
      <c r="U28" s="11">
        <f>IF(Q28="PS",I28-P28,0)</f>
        <v>0</v>
      </c>
      <c r="V28" s="11">
        <f>IF(Q28="MP",H28,0)</f>
        <v>0</v>
      </c>
      <c r="W28" s="11">
        <f>IF(Q28="MP",I28-P28,0)</f>
        <v>0</v>
      </c>
      <c r="X28" s="11">
        <f>IF(Q28="OM",H28,0)</f>
        <v>0</v>
      </c>
      <c r="Y28" s="11">
        <v>713</v>
      </c>
      <c r="AI28">
        <f>SUM(Z29:Z33)</f>
        <v>0</v>
      </c>
      <c r="AJ28">
        <f>SUM(AA29:AA33)</f>
        <v>0</v>
      </c>
      <c r="AK28">
        <f>SUM(AB29:AB33)</f>
        <v>0</v>
      </c>
    </row>
    <row r="29" spans="1:43" ht="25.5">
      <c r="A29" s="2" t="s">
        <v>111</v>
      </c>
      <c r="C29" s="1" t="s">
        <v>112</v>
      </c>
      <c r="D29" s="89" t="s">
        <v>113</v>
      </c>
      <c r="E29" t="s">
        <v>55</v>
      </c>
      <c r="F29">
        <v>260</v>
      </c>
      <c r="G29">
        <v>0</v>
      </c>
      <c r="H29">
        <f>F29*AE29</f>
        <v>0</v>
      </c>
      <c r="I29">
        <f>J29-H29</f>
        <v>0</v>
      </c>
      <c r="J29">
        <f>F29*G29</f>
        <v>0</v>
      </c>
      <c r="K29">
        <v>0</v>
      </c>
      <c r="L29">
        <f>F29*K29</f>
        <v>0</v>
      </c>
      <c r="M29" t="s">
        <v>56</v>
      </c>
      <c r="N29">
        <v>1</v>
      </c>
      <c r="O29">
        <f>IF(N29=5,I29,0)</f>
        <v>0</v>
      </c>
      <c r="Z29">
        <f>IF(AD29=0,J29,0)</f>
        <v>0</v>
      </c>
      <c r="AA29">
        <f>IF(AD29=15,J29,0)</f>
        <v>0</v>
      </c>
      <c r="AB29">
        <f>IF(AD29=21,J29,0)</f>
        <v>0</v>
      </c>
      <c r="AD29">
        <v>21</v>
      </c>
      <c r="AE29">
        <f>G29*AG29</f>
        <v>0</v>
      </c>
      <c r="AF29">
        <f>G29*(1-AG29)</f>
        <v>0</v>
      </c>
      <c r="AG29">
        <v>0.2781521386616698</v>
      </c>
      <c r="AM29">
        <f>F29*AE29</f>
        <v>0</v>
      </c>
      <c r="AN29">
        <f>F29*AF29</f>
        <v>0</v>
      </c>
      <c r="AO29" t="s">
        <v>114</v>
      </c>
      <c r="AP29" t="s">
        <v>87</v>
      </c>
      <c r="AQ29" s="11" t="s">
        <v>45</v>
      </c>
    </row>
    <row r="30" spans="1:43" ht="12.75">
      <c r="A30" s="2" t="s">
        <v>115</v>
      </c>
      <c r="C30" s="1" t="s">
        <v>116</v>
      </c>
      <c r="D30" s="89" t="s">
        <v>117</v>
      </c>
      <c r="E30" t="s">
        <v>118</v>
      </c>
      <c r="F30">
        <v>52.5</v>
      </c>
      <c r="G30">
        <v>0</v>
      </c>
      <c r="H30">
        <f>F30*AE30</f>
        <v>0</v>
      </c>
      <c r="I30">
        <f>J30-H30</f>
        <v>0</v>
      </c>
      <c r="J30">
        <f>F30*G30</f>
        <v>0</v>
      </c>
      <c r="K30">
        <v>0.02</v>
      </c>
      <c r="L30">
        <f>F30*K30</f>
        <v>1.05</v>
      </c>
      <c r="M30" t="s">
        <v>56</v>
      </c>
      <c r="N30">
        <v>1</v>
      </c>
      <c r="O30">
        <f>IF(N30=5,I30,0)</f>
        <v>0</v>
      </c>
      <c r="Z30">
        <f>IF(AD30=0,J30,0)</f>
        <v>0</v>
      </c>
      <c r="AA30">
        <f>IF(AD30=15,J30,0)</f>
        <v>0</v>
      </c>
      <c r="AB30">
        <f>IF(AD30=21,J30,0)</f>
        <v>0</v>
      </c>
      <c r="AD30">
        <v>21</v>
      </c>
      <c r="AE30">
        <f>G30*AG30</f>
        <v>0</v>
      </c>
      <c r="AF30">
        <f>G30*(1-AG30)</f>
        <v>0</v>
      </c>
      <c r="AG30">
        <v>1</v>
      </c>
      <c r="AM30">
        <f>F30*AE30</f>
        <v>0</v>
      </c>
      <c r="AN30">
        <f>F30*AF30</f>
        <v>0</v>
      </c>
      <c r="AO30" t="s">
        <v>114</v>
      </c>
      <c r="AP30" t="s">
        <v>87</v>
      </c>
      <c r="AQ30" s="11" t="s">
        <v>45</v>
      </c>
    </row>
    <row r="31" spans="1:43" ht="12.75">
      <c r="A31" s="2" t="s">
        <v>119</v>
      </c>
      <c r="C31" s="1" t="s">
        <v>120</v>
      </c>
      <c r="D31" s="89" t="s">
        <v>121</v>
      </c>
      <c r="E31" t="s">
        <v>74</v>
      </c>
      <c r="F31">
        <v>1.05</v>
      </c>
      <c r="G31">
        <v>0</v>
      </c>
      <c r="H31">
        <f>F31*AE31</f>
        <v>0</v>
      </c>
      <c r="I31">
        <f>J31-H31</f>
        <v>0</v>
      </c>
      <c r="J31">
        <f>F31*G31</f>
        <v>0</v>
      </c>
      <c r="K31">
        <v>0</v>
      </c>
      <c r="L31">
        <f>F31*K31</f>
        <v>0</v>
      </c>
      <c r="M31" t="s">
        <v>56</v>
      </c>
      <c r="N31">
        <v>5</v>
      </c>
      <c r="O31">
        <f>IF(N31=5,I31,0)</f>
        <v>0</v>
      </c>
      <c r="Z31">
        <f>IF(AD31=0,J31,0)</f>
        <v>0</v>
      </c>
      <c r="AA31">
        <f>IF(AD31=15,J31,0)</f>
        <v>0</v>
      </c>
      <c r="AB31">
        <f>IF(AD31=21,J31,0)</f>
        <v>0</v>
      </c>
      <c r="AD31">
        <v>21</v>
      </c>
      <c r="AE31">
        <f>G31*AG31</f>
        <v>0</v>
      </c>
      <c r="AF31">
        <f>G31*(1-AG31)</f>
        <v>0</v>
      </c>
      <c r="AG31">
        <v>0</v>
      </c>
      <c r="AM31">
        <f>F31*AE31</f>
        <v>0</v>
      </c>
      <c r="AN31">
        <f>F31*AF31</f>
        <v>0</v>
      </c>
      <c r="AO31" t="s">
        <v>114</v>
      </c>
      <c r="AP31" t="s">
        <v>87</v>
      </c>
      <c r="AQ31" s="11" t="s">
        <v>45</v>
      </c>
    </row>
    <row r="32" spans="1:43" ht="12.75">
      <c r="A32" s="2" t="s">
        <v>122</v>
      </c>
      <c r="C32" s="1" t="s">
        <v>123</v>
      </c>
      <c r="D32" s="89" t="s">
        <v>124</v>
      </c>
      <c r="E32" t="s">
        <v>55</v>
      </c>
      <c r="F32">
        <v>265</v>
      </c>
      <c r="G32">
        <v>0</v>
      </c>
      <c r="H32">
        <f>F32*AE32</f>
        <v>0</v>
      </c>
      <c r="I32">
        <f>J32-H32</f>
        <v>0</v>
      </c>
      <c r="J32">
        <f>F32*G32</f>
        <v>0</v>
      </c>
      <c r="K32">
        <v>2E-05</v>
      </c>
      <c r="L32">
        <f>F32*K32</f>
        <v>0.0053</v>
      </c>
      <c r="M32" t="s">
        <v>56</v>
      </c>
      <c r="N32">
        <v>1</v>
      </c>
      <c r="O32">
        <f>IF(N32=5,I32,0)</f>
        <v>0</v>
      </c>
      <c r="Z32">
        <f>IF(AD32=0,J32,0)</f>
        <v>0</v>
      </c>
      <c r="AA32">
        <f>IF(AD32=15,J32,0)</f>
        <v>0</v>
      </c>
      <c r="AB32">
        <f>IF(AD32=21,J32,0)</f>
        <v>0</v>
      </c>
      <c r="AD32">
        <v>21</v>
      </c>
      <c r="AE32">
        <f>G32*AG32</f>
        <v>0</v>
      </c>
      <c r="AF32">
        <f>G32*(1-AG32)</f>
        <v>0</v>
      </c>
      <c r="AG32">
        <v>0.08068181818181819</v>
      </c>
      <c r="AM32">
        <f>F32*AE32</f>
        <v>0</v>
      </c>
      <c r="AN32">
        <f>F32*AF32</f>
        <v>0</v>
      </c>
      <c r="AO32" t="s">
        <v>114</v>
      </c>
      <c r="AP32" t="s">
        <v>87</v>
      </c>
      <c r="AQ32" s="11" t="s">
        <v>45</v>
      </c>
    </row>
    <row r="33" spans="1:43" ht="12.75">
      <c r="A33" s="2" t="s">
        <v>125</v>
      </c>
      <c r="C33" s="1" t="s">
        <v>126</v>
      </c>
      <c r="D33" s="89" t="s">
        <v>127</v>
      </c>
      <c r="E33" t="s">
        <v>55</v>
      </c>
      <c r="F33">
        <v>300</v>
      </c>
      <c r="G33">
        <v>0</v>
      </c>
      <c r="H33">
        <f>F33*AE33</f>
        <v>0</v>
      </c>
      <c r="I33">
        <f>J33-H33</f>
        <v>0</v>
      </c>
      <c r="J33">
        <f>F33*G33</f>
        <v>0</v>
      </c>
      <c r="K33">
        <v>0.00011</v>
      </c>
      <c r="L33">
        <f>F33*K33</f>
        <v>0.033</v>
      </c>
      <c r="M33" t="s">
        <v>56</v>
      </c>
      <c r="N33">
        <v>1</v>
      </c>
      <c r="O33">
        <f>IF(N33=5,I33,0)</f>
        <v>0</v>
      </c>
      <c r="Z33">
        <f>IF(AD33=0,J33,0)</f>
        <v>0</v>
      </c>
      <c r="AA33">
        <f>IF(AD33=15,J33,0)</f>
        <v>0</v>
      </c>
      <c r="AB33">
        <f>IF(AD33=21,J33,0)</f>
        <v>0</v>
      </c>
      <c r="AD33">
        <v>21</v>
      </c>
      <c r="AE33">
        <f>G33*AG33</f>
        <v>0</v>
      </c>
      <c r="AF33">
        <f>G33*(1-AG33)</f>
        <v>0</v>
      </c>
      <c r="AG33">
        <v>1</v>
      </c>
      <c r="AM33">
        <f>F33*AE33</f>
        <v>0</v>
      </c>
      <c r="AN33">
        <f>F33*AF33</f>
        <v>0</v>
      </c>
      <c r="AO33" t="s">
        <v>114</v>
      </c>
      <c r="AP33" t="s">
        <v>87</v>
      </c>
      <c r="AQ33" s="11" t="s">
        <v>45</v>
      </c>
    </row>
    <row r="34" spans="1:37" ht="12.75">
      <c r="A34" s="12"/>
      <c r="B34" s="13"/>
      <c r="C34" s="13" t="s">
        <v>128</v>
      </c>
      <c r="D34" s="88" t="s">
        <v>129</v>
      </c>
      <c r="E34" s="11"/>
      <c r="F34" s="11"/>
      <c r="G34" s="11"/>
      <c r="H34" s="11">
        <f>SUM(H35:H38)</f>
        <v>0</v>
      </c>
      <c r="I34" s="11">
        <f>SUM(I35:I38)</f>
        <v>0</v>
      </c>
      <c r="J34" s="11">
        <f>H34+I34</f>
        <v>0</v>
      </c>
      <c r="K34" s="11"/>
      <c r="L34" s="11">
        <f>SUM(L35:L38)</f>
        <v>0.873011</v>
      </c>
      <c r="M34" s="11"/>
      <c r="P34" s="11">
        <f>IF(Q34="PR",J34,SUM(O35:O38))</f>
        <v>0</v>
      </c>
      <c r="Q34" s="11" t="s">
        <v>82</v>
      </c>
      <c r="R34" s="11">
        <f>IF(Q34="HS",H34,0)</f>
        <v>0</v>
      </c>
      <c r="S34" s="11">
        <f>IF(Q34="HS",I34-P34,0)</f>
        <v>0</v>
      </c>
      <c r="T34" s="11">
        <f>IF(Q34="PS",H34,0)</f>
        <v>0</v>
      </c>
      <c r="U34" s="11">
        <f>IF(Q34="PS",I34-P34,0)</f>
        <v>0</v>
      </c>
      <c r="V34" s="11">
        <f>IF(Q34="MP",H34,0)</f>
        <v>0</v>
      </c>
      <c r="W34" s="11">
        <f>IF(Q34="MP",I34-P34,0)</f>
        <v>0</v>
      </c>
      <c r="X34" s="11">
        <f>IF(Q34="OM",H34,0)</f>
        <v>0</v>
      </c>
      <c r="Y34" s="11">
        <v>762</v>
      </c>
      <c r="AI34">
        <f>SUM(Z35:Z38)</f>
        <v>0</v>
      </c>
      <c r="AJ34">
        <f>SUM(AA35:AA38)</f>
        <v>0</v>
      </c>
      <c r="AK34">
        <f>SUM(AB35:AB38)</f>
        <v>0</v>
      </c>
    </row>
    <row r="35" spans="1:43" ht="25.5">
      <c r="A35" s="2" t="s">
        <v>130</v>
      </c>
      <c r="C35" s="1" t="s">
        <v>131</v>
      </c>
      <c r="D35" s="89" t="s">
        <v>132</v>
      </c>
      <c r="E35" t="s">
        <v>55</v>
      </c>
      <c r="F35">
        <v>50.05</v>
      </c>
      <c r="G35">
        <v>0</v>
      </c>
      <c r="H35">
        <f>F35*AE35</f>
        <v>0</v>
      </c>
      <c r="I35">
        <f>J35-H35</f>
        <v>0</v>
      </c>
      <c r="J35">
        <f>F35*G35</f>
        <v>0</v>
      </c>
      <c r="K35">
        <v>0.01402</v>
      </c>
      <c r="L35">
        <f>F35*K35</f>
        <v>0.7017009999999999</v>
      </c>
      <c r="M35" t="s">
        <v>56</v>
      </c>
      <c r="N35">
        <v>1</v>
      </c>
      <c r="O35">
        <f>IF(N35=5,I35,0)</f>
        <v>0</v>
      </c>
      <c r="Z35">
        <f>IF(AD35=0,J35,0)</f>
        <v>0</v>
      </c>
      <c r="AA35">
        <f>IF(AD35=15,J35,0)</f>
        <v>0</v>
      </c>
      <c r="AB35">
        <f>IF(AD35=21,J35,0)</f>
        <v>0</v>
      </c>
      <c r="AD35">
        <v>21</v>
      </c>
      <c r="AE35">
        <f>G35*AG35</f>
        <v>0</v>
      </c>
      <c r="AF35">
        <f>G35*(1-AG35)</f>
        <v>0</v>
      </c>
      <c r="AG35">
        <v>0.7123388581952118</v>
      </c>
      <c r="AM35">
        <f>F35*AE35</f>
        <v>0</v>
      </c>
      <c r="AN35">
        <f>F35*AF35</f>
        <v>0</v>
      </c>
      <c r="AO35" t="s">
        <v>133</v>
      </c>
      <c r="AP35" t="s">
        <v>134</v>
      </c>
      <c r="AQ35" s="11" t="s">
        <v>45</v>
      </c>
    </row>
    <row r="36" spans="1:43" ht="25.5">
      <c r="A36" s="2" t="s">
        <v>135</v>
      </c>
      <c r="C36" s="1" t="s">
        <v>136</v>
      </c>
      <c r="D36" s="89" t="s">
        <v>137</v>
      </c>
      <c r="E36" t="s">
        <v>74</v>
      </c>
      <c r="F36">
        <v>0.7017</v>
      </c>
      <c r="G36">
        <v>0</v>
      </c>
      <c r="H36">
        <f>F36*AE36</f>
        <v>0</v>
      </c>
      <c r="I36">
        <f>J36-H36</f>
        <v>0</v>
      </c>
      <c r="J36">
        <f>F36*G36</f>
        <v>0</v>
      </c>
      <c r="K36">
        <v>0</v>
      </c>
      <c r="L36">
        <f>F36*K36</f>
        <v>0</v>
      </c>
      <c r="M36" t="s">
        <v>56</v>
      </c>
      <c r="N36">
        <v>5</v>
      </c>
      <c r="O36">
        <f>IF(N36=5,I36,0)</f>
        <v>0</v>
      </c>
      <c r="Z36">
        <f>IF(AD36=0,J36,0)</f>
        <v>0</v>
      </c>
      <c r="AA36">
        <f>IF(AD36=15,J36,0)</f>
        <v>0</v>
      </c>
      <c r="AB36">
        <f>IF(AD36=21,J36,0)</f>
        <v>0</v>
      </c>
      <c r="AD36">
        <v>21</v>
      </c>
      <c r="AE36">
        <f>G36*AG36</f>
        <v>0</v>
      </c>
      <c r="AF36">
        <f>G36*(1-AG36)</f>
        <v>0</v>
      </c>
      <c r="AG36">
        <v>0</v>
      </c>
      <c r="AM36">
        <f>F36*AE36</f>
        <v>0</v>
      </c>
      <c r="AN36">
        <f>F36*AF36</f>
        <v>0</v>
      </c>
      <c r="AO36" t="s">
        <v>133</v>
      </c>
      <c r="AP36" t="s">
        <v>134</v>
      </c>
      <c r="AQ36" s="11" t="s">
        <v>45</v>
      </c>
    </row>
    <row r="37" spans="1:43" ht="25.5">
      <c r="A37" s="2" t="s">
        <v>138</v>
      </c>
      <c r="C37" s="1" t="s">
        <v>139</v>
      </c>
      <c r="D37" s="89" t="s">
        <v>140</v>
      </c>
      <c r="E37" t="s">
        <v>102</v>
      </c>
      <c r="F37">
        <v>23</v>
      </c>
      <c r="G37">
        <v>0</v>
      </c>
      <c r="H37">
        <f>F37*AE37</f>
        <v>0</v>
      </c>
      <c r="I37">
        <f>J37-H37</f>
        <v>0</v>
      </c>
      <c r="J37">
        <f>F37*G37</f>
        <v>0</v>
      </c>
      <c r="K37">
        <v>0.00147</v>
      </c>
      <c r="L37">
        <f>F37*K37</f>
        <v>0.03381</v>
      </c>
      <c r="M37" t="s">
        <v>56</v>
      </c>
      <c r="N37">
        <v>1</v>
      </c>
      <c r="O37">
        <f>IF(N37=5,I37,0)</f>
        <v>0</v>
      </c>
      <c r="Z37">
        <f>IF(AD37=0,J37,0)</f>
        <v>0</v>
      </c>
      <c r="AA37">
        <f>IF(AD37=15,J37,0)</f>
        <v>0</v>
      </c>
      <c r="AB37">
        <f>IF(AD37=21,J37,0)</f>
        <v>0</v>
      </c>
      <c r="AD37">
        <v>21</v>
      </c>
      <c r="AE37">
        <f>G37*AG37</f>
        <v>0</v>
      </c>
      <c r="AF37">
        <f>G37*(1-AG37)</f>
        <v>0</v>
      </c>
      <c r="AG37">
        <v>0.18838117886869374</v>
      </c>
      <c r="AM37">
        <f>F37*AE37</f>
        <v>0</v>
      </c>
      <c r="AN37">
        <f>F37*AF37</f>
        <v>0</v>
      </c>
      <c r="AO37" t="s">
        <v>133</v>
      </c>
      <c r="AP37" t="s">
        <v>134</v>
      </c>
      <c r="AQ37" s="11" t="s">
        <v>45</v>
      </c>
    </row>
    <row r="38" spans="1:43" ht="12.75">
      <c r="A38" s="2" t="s">
        <v>141</v>
      </c>
      <c r="C38" s="1" t="s">
        <v>142</v>
      </c>
      <c r="D38" s="89" t="s">
        <v>143</v>
      </c>
      <c r="E38" t="s">
        <v>118</v>
      </c>
      <c r="F38">
        <v>0.25</v>
      </c>
      <c r="G38">
        <v>0</v>
      </c>
      <c r="H38">
        <f>F38*AE38</f>
        <v>0</v>
      </c>
      <c r="I38">
        <f>J38-H38</f>
        <v>0</v>
      </c>
      <c r="J38">
        <f>F38*G38</f>
        <v>0</v>
      </c>
      <c r="K38">
        <v>0.55</v>
      </c>
      <c r="L38">
        <f>F38*K38</f>
        <v>0.1375</v>
      </c>
      <c r="M38" t="s">
        <v>56</v>
      </c>
      <c r="N38">
        <v>1</v>
      </c>
      <c r="O38">
        <f>IF(N38=5,I38,0)</f>
        <v>0</v>
      </c>
      <c r="Z38">
        <f>IF(AD38=0,J38,0)</f>
        <v>0</v>
      </c>
      <c r="AA38">
        <f>IF(AD38=15,J38,0)</f>
        <v>0</v>
      </c>
      <c r="AB38">
        <f>IF(AD38=21,J38,0)</f>
        <v>0</v>
      </c>
      <c r="AD38">
        <v>21</v>
      </c>
      <c r="AE38">
        <f>G38*AG38</f>
        <v>0</v>
      </c>
      <c r="AF38">
        <f>G38*(1-AG38)</f>
        <v>0</v>
      </c>
      <c r="AG38">
        <v>1</v>
      </c>
      <c r="AM38">
        <f>F38*AE38</f>
        <v>0</v>
      </c>
      <c r="AN38">
        <f>F38*AF38</f>
        <v>0</v>
      </c>
      <c r="AO38" t="s">
        <v>133</v>
      </c>
      <c r="AP38" t="s">
        <v>134</v>
      </c>
      <c r="AQ38" s="11" t="s">
        <v>45</v>
      </c>
    </row>
    <row r="39" spans="1:37" ht="12.75">
      <c r="A39" s="12"/>
      <c r="B39" s="13"/>
      <c r="C39" s="13" t="s">
        <v>144</v>
      </c>
      <c r="D39" s="88" t="s">
        <v>145</v>
      </c>
      <c r="E39" s="11"/>
      <c r="F39" s="11"/>
      <c r="G39" s="11"/>
      <c r="H39" s="11">
        <f>SUM(H40:H53)</f>
        <v>0</v>
      </c>
      <c r="I39" s="11">
        <f>SUM(I40:I53)</f>
        <v>0</v>
      </c>
      <c r="J39" s="11">
        <f>H39+I39</f>
        <v>0</v>
      </c>
      <c r="K39" s="11"/>
      <c r="L39" s="11">
        <f>SUM(L40:L53)</f>
        <v>0.910865</v>
      </c>
      <c r="M39" s="11"/>
      <c r="P39" s="11">
        <f>IF(Q39="PR",J39,SUM(O40:O53))</f>
        <v>0</v>
      </c>
      <c r="Q39" s="11" t="s">
        <v>82</v>
      </c>
      <c r="R39" s="11">
        <f>IF(Q39="HS",H39,0)</f>
        <v>0</v>
      </c>
      <c r="S39" s="11">
        <f>IF(Q39="HS",I39-P39,0)</f>
        <v>0</v>
      </c>
      <c r="T39" s="11">
        <f>IF(Q39="PS",H39,0)</f>
        <v>0</v>
      </c>
      <c r="U39" s="11">
        <f>IF(Q39="PS",I39-P39,0)</f>
        <v>0</v>
      </c>
      <c r="V39" s="11">
        <f>IF(Q39="MP",H39,0)</f>
        <v>0</v>
      </c>
      <c r="W39" s="11">
        <f>IF(Q39="MP",I39-P39,0)</f>
        <v>0</v>
      </c>
      <c r="X39" s="11">
        <f>IF(Q39="OM",H39,0)</f>
        <v>0</v>
      </c>
      <c r="Y39" s="11">
        <v>764</v>
      </c>
      <c r="AI39">
        <f>SUM(Z40:Z53)</f>
        <v>0</v>
      </c>
      <c r="AJ39">
        <f>SUM(AA40:AA53)</f>
        <v>0</v>
      </c>
      <c r="AK39">
        <f>SUM(AB40:AB53)</f>
        <v>0</v>
      </c>
    </row>
    <row r="40" spans="1:43" ht="12.75">
      <c r="A40" s="2" t="s">
        <v>146</v>
      </c>
      <c r="C40" s="1" t="s">
        <v>147</v>
      </c>
      <c r="D40" s="89" t="s">
        <v>148</v>
      </c>
      <c r="E40" t="s">
        <v>102</v>
      </c>
      <c r="F40">
        <v>47.88</v>
      </c>
      <c r="G40">
        <v>0</v>
      </c>
      <c r="H40">
        <f aca="true" t="shared" si="12" ref="H40:H53">F40*AE40</f>
        <v>0</v>
      </c>
      <c r="I40">
        <f aca="true" t="shared" si="13" ref="I40:I53">J40-H40</f>
        <v>0</v>
      </c>
      <c r="J40">
        <f aca="true" t="shared" si="14" ref="J40:J53">F40*G40</f>
        <v>0</v>
      </c>
      <c r="K40">
        <v>0.0023</v>
      </c>
      <c r="L40">
        <f aca="true" t="shared" si="15" ref="L40:L53">F40*K40</f>
        <v>0.110124</v>
      </c>
      <c r="M40" t="s">
        <v>56</v>
      </c>
      <c r="N40">
        <v>1</v>
      </c>
      <c r="O40">
        <f aca="true" t="shared" si="16" ref="O40:O53">IF(N40=5,I40,0)</f>
        <v>0</v>
      </c>
      <c r="Z40">
        <f aca="true" t="shared" si="17" ref="Z40:Z53">IF(AD40=0,J40,0)</f>
        <v>0</v>
      </c>
      <c r="AA40">
        <f aca="true" t="shared" si="18" ref="AA40:AA53">IF(AD40=15,J40,0)</f>
        <v>0</v>
      </c>
      <c r="AB40">
        <f aca="true" t="shared" si="19" ref="AB40:AB53">IF(AD40=21,J40,0)</f>
        <v>0</v>
      </c>
      <c r="AD40">
        <v>21</v>
      </c>
      <c r="AE40">
        <f aca="true" t="shared" si="20" ref="AE40:AE53">G40*AG40</f>
        <v>0</v>
      </c>
      <c r="AF40">
        <f aca="true" t="shared" si="21" ref="AF40:AF53">G40*(1-AG40)</f>
        <v>0</v>
      </c>
      <c r="AG40">
        <v>0</v>
      </c>
      <c r="AM40">
        <f aca="true" t="shared" si="22" ref="AM40:AM53">F40*AE40</f>
        <v>0</v>
      </c>
      <c r="AN40">
        <f aca="true" t="shared" si="23" ref="AN40:AN53">F40*AF40</f>
        <v>0</v>
      </c>
      <c r="AO40" t="s">
        <v>149</v>
      </c>
      <c r="AP40" t="s">
        <v>134</v>
      </c>
      <c r="AQ40" s="11" t="s">
        <v>45</v>
      </c>
    </row>
    <row r="41" spans="1:43" ht="12.75">
      <c r="A41" s="2" t="s">
        <v>150</v>
      </c>
      <c r="C41" s="1" t="s">
        <v>151</v>
      </c>
      <c r="D41" s="89" t="s">
        <v>152</v>
      </c>
      <c r="E41" t="s">
        <v>102</v>
      </c>
      <c r="F41">
        <v>21.5</v>
      </c>
      <c r="G41">
        <v>0</v>
      </c>
      <c r="H41">
        <f t="shared" si="12"/>
        <v>0</v>
      </c>
      <c r="I41">
        <f t="shared" si="13"/>
        <v>0</v>
      </c>
      <c r="J41">
        <f t="shared" si="14"/>
        <v>0</v>
      </c>
      <c r="K41">
        <v>0.00474</v>
      </c>
      <c r="L41">
        <f t="shared" si="15"/>
        <v>0.10191</v>
      </c>
      <c r="M41" t="s">
        <v>56</v>
      </c>
      <c r="N41">
        <v>1</v>
      </c>
      <c r="O41">
        <f t="shared" si="16"/>
        <v>0</v>
      </c>
      <c r="Z41">
        <f t="shared" si="17"/>
        <v>0</v>
      </c>
      <c r="AA41">
        <f t="shared" si="18"/>
        <v>0</v>
      </c>
      <c r="AB41">
        <f t="shared" si="19"/>
        <v>0</v>
      </c>
      <c r="AD41">
        <v>21</v>
      </c>
      <c r="AE41">
        <f t="shared" si="20"/>
        <v>0</v>
      </c>
      <c r="AF41">
        <f t="shared" si="21"/>
        <v>0</v>
      </c>
      <c r="AG41">
        <v>0</v>
      </c>
      <c r="AM41">
        <f t="shared" si="22"/>
        <v>0</v>
      </c>
      <c r="AN41">
        <f t="shared" si="23"/>
        <v>0</v>
      </c>
      <c r="AO41" t="s">
        <v>149</v>
      </c>
      <c r="AP41" t="s">
        <v>134</v>
      </c>
      <c r="AQ41" s="11" t="s">
        <v>45</v>
      </c>
    </row>
    <row r="42" spans="1:43" ht="12.75">
      <c r="A42" s="2" t="s">
        <v>153</v>
      </c>
      <c r="C42" s="1" t="s">
        <v>154</v>
      </c>
      <c r="D42" s="89" t="s">
        <v>155</v>
      </c>
      <c r="E42" t="s">
        <v>102</v>
      </c>
      <c r="F42">
        <v>7.8</v>
      </c>
      <c r="G42">
        <v>0</v>
      </c>
      <c r="H42">
        <f t="shared" si="12"/>
        <v>0</v>
      </c>
      <c r="I42">
        <f t="shared" si="13"/>
        <v>0</v>
      </c>
      <c r="J42">
        <f t="shared" si="14"/>
        <v>0</v>
      </c>
      <c r="K42">
        <v>0.00336</v>
      </c>
      <c r="L42">
        <f t="shared" si="15"/>
        <v>0.026208000000000002</v>
      </c>
      <c r="M42" t="s">
        <v>56</v>
      </c>
      <c r="N42">
        <v>1</v>
      </c>
      <c r="O42">
        <f t="shared" si="16"/>
        <v>0</v>
      </c>
      <c r="Z42">
        <f t="shared" si="17"/>
        <v>0</v>
      </c>
      <c r="AA42">
        <f t="shared" si="18"/>
        <v>0</v>
      </c>
      <c r="AB42">
        <f t="shared" si="19"/>
        <v>0</v>
      </c>
      <c r="AD42">
        <v>21</v>
      </c>
      <c r="AE42">
        <f t="shared" si="20"/>
        <v>0</v>
      </c>
      <c r="AF42">
        <f t="shared" si="21"/>
        <v>0</v>
      </c>
      <c r="AG42">
        <v>0</v>
      </c>
      <c r="AM42">
        <f t="shared" si="22"/>
        <v>0</v>
      </c>
      <c r="AN42">
        <f t="shared" si="23"/>
        <v>0</v>
      </c>
      <c r="AO42" t="s">
        <v>149</v>
      </c>
      <c r="AP42" t="s">
        <v>134</v>
      </c>
      <c r="AQ42" s="11" t="s">
        <v>45</v>
      </c>
    </row>
    <row r="43" spans="1:43" ht="25.5">
      <c r="A43" s="2" t="s">
        <v>156</v>
      </c>
      <c r="C43" s="1" t="s">
        <v>157</v>
      </c>
      <c r="D43" s="89" t="s">
        <v>158</v>
      </c>
      <c r="E43" t="s">
        <v>74</v>
      </c>
      <c r="F43">
        <v>0.28009</v>
      </c>
      <c r="G43">
        <v>0</v>
      </c>
      <c r="H43">
        <f t="shared" si="12"/>
        <v>0</v>
      </c>
      <c r="I43">
        <f t="shared" si="13"/>
        <v>0</v>
      </c>
      <c r="J43">
        <f t="shared" si="14"/>
        <v>0</v>
      </c>
      <c r="K43">
        <v>0</v>
      </c>
      <c r="L43">
        <f t="shared" si="15"/>
        <v>0</v>
      </c>
      <c r="M43" t="s">
        <v>56</v>
      </c>
      <c r="N43">
        <v>5</v>
      </c>
      <c r="O43">
        <f t="shared" si="16"/>
        <v>0</v>
      </c>
      <c r="Z43">
        <f t="shared" si="17"/>
        <v>0</v>
      </c>
      <c r="AA43">
        <f t="shared" si="18"/>
        <v>0</v>
      </c>
      <c r="AB43">
        <f t="shared" si="19"/>
        <v>0</v>
      </c>
      <c r="AD43">
        <v>21</v>
      </c>
      <c r="AE43">
        <f t="shared" si="20"/>
        <v>0</v>
      </c>
      <c r="AF43">
        <f t="shared" si="21"/>
        <v>0</v>
      </c>
      <c r="AG43">
        <v>0</v>
      </c>
      <c r="AM43">
        <f t="shared" si="22"/>
        <v>0</v>
      </c>
      <c r="AN43">
        <f t="shared" si="23"/>
        <v>0</v>
      </c>
      <c r="AO43" t="s">
        <v>149</v>
      </c>
      <c r="AP43" t="s">
        <v>134</v>
      </c>
      <c r="AQ43" s="11" t="s">
        <v>45</v>
      </c>
    </row>
    <row r="44" spans="1:43" ht="12.75">
      <c r="A44" s="2" t="s">
        <v>159</v>
      </c>
      <c r="C44" s="1" t="s">
        <v>160</v>
      </c>
      <c r="D44" s="89" t="s">
        <v>161</v>
      </c>
      <c r="E44" t="s">
        <v>93</v>
      </c>
      <c r="F44">
        <v>9</v>
      </c>
      <c r="G44">
        <v>0</v>
      </c>
      <c r="H44">
        <f t="shared" si="12"/>
        <v>0</v>
      </c>
      <c r="I44">
        <f t="shared" si="13"/>
        <v>0</v>
      </c>
      <c r="J44">
        <f t="shared" si="14"/>
        <v>0</v>
      </c>
      <c r="K44">
        <v>0.00303</v>
      </c>
      <c r="L44">
        <f t="shared" si="15"/>
        <v>0.027270000000000003</v>
      </c>
      <c r="M44" t="s">
        <v>56</v>
      </c>
      <c r="N44">
        <v>1</v>
      </c>
      <c r="O44">
        <f t="shared" si="16"/>
        <v>0</v>
      </c>
      <c r="Z44">
        <f t="shared" si="17"/>
        <v>0</v>
      </c>
      <c r="AA44">
        <f t="shared" si="18"/>
        <v>0</v>
      </c>
      <c r="AB44">
        <f t="shared" si="19"/>
        <v>0</v>
      </c>
      <c r="AD44">
        <v>21</v>
      </c>
      <c r="AE44">
        <f t="shared" si="20"/>
        <v>0</v>
      </c>
      <c r="AF44">
        <f t="shared" si="21"/>
        <v>0</v>
      </c>
      <c r="AG44">
        <v>0</v>
      </c>
      <c r="AM44">
        <f t="shared" si="22"/>
        <v>0</v>
      </c>
      <c r="AN44">
        <f t="shared" si="23"/>
        <v>0</v>
      </c>
      <c r="AO44" t="s">
        <v>149</v>
      </c>
      <c r="AP44" t="s">
        <v>134</v>
      </c>
      <c r="AQ44" s="11" t="s">
        <v>45</v>
      </c>
    </row>
    <row r="45" spans="1:43" ht="12.75">
      <c r="A45" s="2" t="s">
        <v>162</v>
      </c>
      <c r="C45" s="1" t="s">
        <v>163</v>
      </c>
      <c r="D45" s="89" t="s">
        <v>164</v>
      </c>
      <c r="E45" t="s">
        <v>93</v>
      </c>
      <c r="F45">
        <v>9</v>
      </c>
      <c r="G45">
        <v>0</v>
      </c>
      <c r="H45">
        <f t="shared" si="12"/>
        <v>0</v>
      </c>
      <c r="I45">
        <f t="shared" si="13"/>
        <v>0</v>
      </c>
      <c r="J45">
        <f t="shared" si="14"/>
        <v>0</v>
      </c>
      <c r="K45">
        <v>0.00081</v>
      </c>
      <c r="L45">
        <f t="shared" si="15"/>
        <v>0.00729</v>
      </c>
      <c r="M45" t="s">
        <v>56</v>
      </c>
      <c r="N45">
        <v>1</v>
      </c>
      <c r="O45">
        <f t="shared" si="16"/>
        <v>0</v>
      </c>
      <c r="Z45">
        <f t="shared" si="17"/>
        <v>0</v>
      </c>
      <c r="AA45">
        <f t="shared" si="18"/>
        <v>0</v>
      </c>
      <c r="AB45">
        <f t="shared" si="19"/>
        <v>0</v>
      </c>
      <c r="AD45">
        <v>21</v>
      </c>
      <c r="AE45">
        <f t="shared" si="20"/>
        <v>0</v>
      </c>
      <c r="AF45">
        <f t="shared" si="21"/>
        <v>0</v>
      </c>
      <c r="AG45">
        <v>0</v>
      </c>
      <c r="AM45">
        <f t="shared" si="22"/>
        <v>0</v>
      </c>
      <c r="AN45">
        <f t="shared" si="23"/>
        <v>0</v>
      </c>
      <c r="AO45" t="s">
        <v>149</v>
      </c>
      <c r="AP45" t="s">
        <v>134</v>
      </c>
      <c r="AQ45" s="11" t="s">
        <v>45</v>
      </c>
    </row>
    <row r="46" spans="1:43" ht="12.75">
      <c r="A46" s="2" t="s">
        <v>49</v>
      </c>
      <c r="C46" s="1" t="s">
        <v>165</v>
      </c>
      <c r="D46" s="89" t="s">
        <v>166</v>
      </c>
      <c r="E46" t="s">
        <v>93</v>
      </c>
      <c r="F46">
        <v>9</v>
      </c>
      <c r="G46">
        <v>0</v>
      </c>
      <c r="H46">
        <f t="shared" si="12"/>
        <v>0</v>
      </c>
      <c r="I46">
        <f t="shared" si="13"/>
        <v>0</v>
      </c>
      <c r="J46">
        <f t="shared" si="14"/>
        <v>0</v>
      </c>
      <c r="K46">
        <v>0.00081</v>
      </c>
      <c r="L46">
        <f t="shared" si="15"/>
        <v>0.00729</v>
      </c>
      <c r="M46" t="s">
        <v>56</v>
      </c>
      <c r="N46">
        <v>1</v>
      </c>
      <c r="O46">
        <f t="shared" si="16"/>
        <v>0</v>
      </c>
      <c r="Z46">
        <f t="shared" si="17"/>
        <v>0</v>
      </c>
      <c r="AA46">
        <f t="shared" si="18"/>
        <v>0</v>
      </c>
      <c r="AB46">
        <f t="shared" si="19"/>
        <v>0</v>
      </c>
      <c r="AD46">
        <v>21</v>
      </c>
      <c r="AE46">
        <f t="shared" si="20"/>
        <v>0</v>
      </c>
      <c r="AF46">
        <f t="shared" si="21"/>
        <v>0</v>
      </c>
      <c r="AG46">
        <v>0</v>
      </c>
      <c r="AM46">
        <f t="shared" si="22"/>
        <v>0</v>
      </c>
      <c r="AN46">
        <f t="shared" si="23"/>
        <v>0</v>
      </c>
      <c r="AO46" t="s">
        <v>149</v>
      </c>
      <c r="AP46" t="s">
        <v>134</v>
      </c>
      <c r="AQ46" s="11" t="s">
        <v>45</v>
      </c>
    </row>
    <row r="47" spans="1:43" ht="25.5">
      <c r="A47" s="2" t="s">
        <v>167</v>
      </c>
      <c r="C47" s="1" t="s">
        <v>168</v>
      </c>
      <c r="D47" s="89" t="s">
        <v>169</v>
      </c>
      <c r="E47" t="s">
        <v>102</v>
      </c>
      <c r="F47">
        <v>22</v>
      </c>
      <c r="G47">
        <v>0</v>
      </c>
      <c r="H47">
        <f t="shared" si="12"/>
        <v>0</v>
      </c>
      <c r="I47">
        <f t="shared" si="13"/>
        <v>0</v>
      </c>
      <c r="J47">
        <f t="shared" si="14"/>
        <v>0</v>
      </c>
      <c r="K47">
        <v>0.00266</v>
      </c>
      <c r="L47">
        <f t="shared" si="15"/>
        <v>0.05852</v>
      </c>
      <c r="M47" t="s">
        <v>56</v>
      </c>
      <c r="N47">
        <v>1</v>
      </c>
      <c r="O47">
        <f t="shared" si="16"/>
        <v>0</v>
      </c>
      <c r="Z47">
        <f t="shared" si="17"/>
        <v>0</v>
      </c>
      <c r="AA47">
        <f t="shared" si="18"/>
        <v>0</v>
      </c>
      <c r="AB47">
        <f t="shared" si="19"/>
        <v>0</v>
      </c>
      <c r="AD47">
        <v>21</v>
      </c>
      <c r="AE47">
        <f t="shared" si="20"/>
        <v>0</v>
      </c>
      <c r="AF47">
        <f t="shared" si="21"/>
        <v>0</v>
      </c>
      <c r="AG47">
        <v>0.22004459308807134</v>
      </c>
      <c r="AM47">
        <f t="shared" si="22"/>
        <v>0</v>
      </c>
      <c r="AN47">
        <f t="shared" si="23"/>
        <v>0</v>
      </c>
      <c r="AO47" t="s">
        <v>149</v>
      </c>
      <c r="AP47" t="s">
        <v>134</v>
      </c>
      <c r="AQ47" s="11" t="s">
        <v>45</v>
      </c>
    </row>
    <row r="48" spans="1:43" ht="12.75">
      <c r="A48" s="2" t="s">
        <v>170</v>
      </c>
      <c r="C48" s="1" t="s">
        <v>171</v>
      </c>
      <c r="D48" s="89" t="s">
        <v>172</v>
      </c>
      <c r="E48" t="s">
        <v>102</v>
      </c>
      <c r="F48">
        <v>8</v>
      </c>
      <c r="G48">
        <v>0</v>
      </c>
      <c r="H48">
        <f t="shared" si="12"/>
        <v>0</v>
      </c>
      <c r="I48">
        <f t="shared" si="13"/>
        <v>0</v>
      </c>
      <c r="J48">
        <f t="shared" si="14"/>
        <v>0</v>
      </c>
      <c r="K48">
        <v>0.00378</v>
      </c>
      <c r="L48">
        <f t="shared" si="15"/>
        <v>0.03024</v>
      </c>
      <c r="M48" t="s">
        <v>56</v>
      </c>
      <c r="N48">
        <v>1</v>
      </c>
      <c r="O48">
        <f t="shared" si="16"/>
        <v>0</v>
      </c>
      <c r="Z48">
        <f t="shared" si="17"/>
        <v>0</v>
      </c>
      <c r="AA48">
        <f t="shared" si="18"/>
        <v>0</v>
      </c>
      <c r="AB48">
        <f t="shared" si="19"/>
        <v>0</v>
      </c>
      <c r="AD48">
        <v>21</v>
      </c>
      <c r="AE48">
        <f t="shared" si="20"/>
        <v>0</v>
      </c>
      <c r="AF48">
        <f t="shared" si="21"/>
        <v>0</v>
      </c>
      <c r="AG48">
        <v>0.30724887747299073</v>
      </c>
      <c r="AM48">
        <f t="shared" si="22"/>
        <v>0</v>
      </c>
      <c r="AN48">
        <f t="shared" si="23"/>
        <v>0</v>
      </c>
      <c r="AO48" t="s">
        <v>149</v>
      </c>
      <c r="AP48" t="s">
        <v>134</v>
      </c>
      <c r="AQ48" s="11" t="s">
        <v>45</v>
      </c>
    </row>
    <row r="49" spans="1:43" ht="25.5">
      <c r="A49" s="2" t="s">
        <v>173</v>
      </c>
      <c r="C49" s="1" t="s">
        <v>157</v>
      </c>
      <c r="D49" s="89" t="s">
        <v>174</v>
      </c>
      <c r="E49" t="s">
        <v>74</v>
      </c>
      <c r="F49">
        <v>0.62251</v>
      </c>
      <c r="G49">
        <v>0</v>
      </c>
      <c r="H49">
        <f t="shared" si="12"/>
        <v>0</v>
      </c>
      <c r="I49">
        <f t="shared" si="13"/>
        <v>0</v>
      </c>
      <c r="J49">
        <f t="shared" si="14"/>
        <v>0</v>
      </c>
      <c r="K49">
        <v>0</v>
      </c>
      <c r="L49">
        <f t="shared" si="15"/>
        <v>0</v>
      </c>
      <c r="M49" t="s">
        <v>56</v>
      </c>
      <c r="N49">
        <v>5</v>
      </c>
      <c r="O49">
        <f t="shared" si="16"/>
        <v>0</v>
      </c>
      <c r="Z49">
        <f t="shared" si="17"/>
        <v>0</v>
      </c>
      <c r="AA49">
        <f t="shared" si="18"/>
        <v>0</v>
      </c>
      <c r="AB49">
        <f t="shared" si="19"/>
        <v>0</v>
      </c>
      <c r="AD49">
        <v>21</v>
      </c>
      <c r="AE49">
        <f t="shared" si="20"/>
        <v>0</v>
      </c>
      <c r="AF49">
        <f t="shared" si="21"/>
        <v>0</v>
      </c>
      <c r="AG49">
        <v>0</v>
      </c>
      <c r="AM49">
        <f t="shared" si="22"/>
        <v>0</v>
      </c>
      <c r="AN49">
        <f t="shared" si="23"/>
        <v>0</v>
      </c>
      <c r="AO49" t="s">
        <v>149</v>
      </c>
      <c r="AP49" t="s">
        <v>134</v>
      </c>
      <c r="AQ49" s="11" t="s">
        <v>45</v>
      </c>
    </row>
    <row r="50" spans="1:43" ht="25.5">
      <c r="A50" s="2" t="s">
        <v>175</v>
      </c>
      <c r="C50" s="1" t="s">
        <v>176</v>
      </c>
      <c r="D50" s="89" t="s">
        <v>177</v>
      </c>
      <c r="E50" t="s">
        <v>102</v>
      </c>
      <c r="F50">
        <v>22</v>
      </c>
      <c r="G50">
        <v>0</v>
      </c>
      <c r="H50">
        <f t="shared" si="12"/>
        <v>0</v>
      </c>
      <c r="I50">
        <f t="shared" si="13"/>
        <v>0</v>
      </c>
      <c r="J50">
        <f t="shared" si="14"/>
        <v>0</v>
      </c>
      <c r="K50">
        <v>0.00435</v>
      </c>
      <c r="L50">
        <f t="shared" si="15"/>
        <v>0.0957</v>
      </c>
      <c r="M50" t="s">
        <v>56</v>
      </c>
      <c r="N50">
        <v>1</v>
      </c>
      <c r="O50">
        <f t="shared" si="16"/>
        <v>0</v>
      </c>
      <c r="Z50">
        <f t="shared" si="17"/>
        <v>0</v>
      </c>
      <c r="AA50">
        <f t="shared" si="18"/>
        <v>0</v>
      </c>
      <c r="AB50">
        <f t="shared" si="19"/>
        <v>0</v>
      </c>
      <c r="AD50">
        <v>21</v>
      </c>
      <c r="AE50">
        <f t="shared" si="20"/>
        <v>0</v>
      </c>
      <c r="AF50">
        <f t="shared" si="21"/>
        <v>0</v>
      </c>
      <c r="AG50">
        <v>0.21705506825141435</v>
      </c>
      <c r="AM50">
        <f t="shared" si="22"/>
        <v>0</v>
      </c>
      <c r="AN50">
        <f t="shared" si="23"/>
        <v>0</v>
      </c>
      <c r="AO50" t="s">
        <v>149</v>
      </c>
      <c r="AP50" t="s">
        <v>134</v>
      </c>
      <c r="AQ50" s="11" t="s">
        <v>45</v>
      </c>
    </row>
    <row r="51" spans="1:43" ht="12.75">
      <c r="A51" s="2" t="s">
        <v>178</v>
      </c>
      <c r="C51" s="1" t="s">
        <v>179</v>
      </c>
      <c r="D51" s="89" t="s">
        <v>180</v>
      </c>
      <c r="E51" t="s">
        <v>93</v>
      </c>
      <c r="F51">
        <v>1</v>
      </c>
      <c r="G51">
        <v>0</v>
      </c>
      <c r="H51">
        <f t="shared" si="12"/>
        <v>0</v>
      </c>
      <c r="I51">
        <f t="shared" si="13"/>
        <v>0</v>
      </c>
      <c r="J51">
        <f t="shared" si="14"/>
        <v>0</v>
      </c>
      <c r="K51">
        <v>0.00826</v>
      </c>
      <c r="L51">
        <f t="shared" si="15"/>
        <v>0.00826</v>
      </c>
      <c r="M51" t="s">
        <v>56</v>
      </c>
      <c r="N51">
        <v>1</v>
      </c>
      <c r="O51">
        <f t="shared" si="16"/>
        <v>0</v>
      </c>
      <c r="Z51">
        <f t="shared" si="17"/>
        <v>0</v>
      </c>
      <c r="AA51">
        <f t="shared" si="18"/>
        <v>0</v>
      </c>
      <c r="AB51">
        <f t="shared" si="19"/>
        <v>0</v>
      </c>
      <c r="AD51">
        <v>21</v>
      </c>
      <c r="AE51">
        <f t="shared" si="20"/>
        <v>0</v>
      </c>
      <c r="AF51">
        <f t="shared" si="21"/>
        <v>0</v>
      </c>
      <c r="AG51">
        <v>0.4147096933001938</v>
      </c>
      <c r="AM51">
        <f t="shared" si="22"/>
        <v>0</v>
      </c>
      <c r="AN51">
        <f t="shared" si="23"/>
        <v>0</v>
      </c>
      <c r="AO51" t="s">
        <v>149</v>
      </c>
      <c r="AP51" t="s">
        <v>134</v>
      </c>
      <c r="AQ51" s="11" t="s">
        <v>45</v>
      </c>
    </row>
    <row r="52" spans="1:43" ht="12.75">
      <c r="A52" s="2" t="s">
        <v>181</v>
      </c>
      <c r="C52" s="1" t="s">
        <v>182</v>
      </c>
      <c r="D52" s="89" t="s">
        <v>183</v>
      </c>
      <c r="E52" t="s">
        <v>102</v>
      </c>
      <c r="F52">
        <v>22</v>
      </c>
      <c r="G52">
        <v>0</v>
      </c>
      <c r="H52">
        <f t="shared" si="12"/>
        <v>0</v>
      </c>
      <c r="I52">
        <f t="shared" si="13"/>
        <v>0</v>
      </c>
      <c r="J52">
        <f t="shared" si="14"/>
        <v>0</v>
      </c>
      <c r="K52">
        <v>0.00294</v>
      </c>
      <c r="L52">
        <f t="shared" si="15"/>
        <v>0.06468</v>
      </c>
      <c r="M52" t="s">
        <v>56</v>
      </c>
      <c r="N52">
        <v>1</v>
      </c>
      <c r="O52">
        <f t="shared" si="16"/>
        <v>0</v>
      </c>
      <c r="Z52">
        <f t="shared" si="17"/>
        <v>0</v>
      </c>
      <c r="AA52">
        <f t="shared" si="18"/>
        <v>0</v>
      </c>
      <c r="AB52">
        <f t="shared" si="19"/>
        <v>0</v>
      </c>
      <c r="AD52">
        <v>21</v>
      </c>
      <c r="AE52">
        <f t="shared" si="20"/>
        <v>0</v>
      </c>
      <c r="AF52">
        <f t="shared" si="21"/>
        <v>0</v>
      </c>
      <c r="AG52">
        <v>0.1991957604324785</v>
      </c>
      <c r="AM52">
        <f t="shared" si="22"/>
        <v>0</v>
      </c>
      <c r="AN52">
        <f t="shared" si="23"/>
        <v>0</v>
      </c>
      <c r="AO52" t="s">
        <v>149</v>
      </c>
      <c r="AP52" t="s">
        <v>134</v>
      </c>
      <c r="AQ52" s="11" t="s">
        <v>45</v>
      </c>
    </row>
    <row r="53" spans="1:43" ht="12.75">
      <c r="A53" s="2" t="s">
        <v>184</v>
      </c>
      <c r="C53" s="1" t="s">
        <v>185</v>
      </c>
      <c r="D53" s="89" t="s">
        <v>186</v>
      </c>
      <c r="E53" t="s">
        <v>102</v>
      </c>
      <c r="F53">
        <v>50.05</v>
      </c>
      <c r="G53">
        <v>0</v>
      </c>
      <c r="H53">
        <f t="shared" si="12"/>
        <v>0</v>
      </c>
      <c r="I53">
        <f t="shared" si="13"/>
        <v>0</v>
      </c>
      <c r="J53">
        <f t="shared" si="14"/>
        <v>0</v>
      </c>
      <c r="K53">
        <v>0.00746</v>
      </c>
      <c r="L53">
        <f t="shared" si="15"/>
        <v>0.37337299999999995</v>
      </c>
      <c r="M53" t="s">
        <v>56</v>
      </c>
      <c r="N53">
        <v>1</v>
      </c>
      <c r="O53">
        <f t="shared" si="16"/>
        <v>0</v>
      </c>
      <c r="Z53">
        <f t="shared" si="17"/>
        <v>0</v>
      </c>
      <c r="AA53">
        <f t="shared" si="18"/>
        <v>0</v>
      </c>
      <c r="AB53">
        <f t="shared" si="19"/>
        <v>0</v>
      </c>
      <c r="AD53">
        <v>21</v>
      </c>
      <c r="AE53">
        <f t="shared" si="20"/>
        <v>0</v>
      </c>
      <c r="AF53">
        <f t="shared" si="21"/>
        <v>0</v>
      </c>
      <c r="AG53">
        <v>0.5180434782608695</v>
      </c>
      <c r="AM53">
        <f t="shared" si="22"/>
        <v>0</v>
      </c>
      <c r="AN53">
        <f t="shared" si="23"/>
        <v>0</v>
      </c>
      <c r="AO53" t="s">
        <v>149</v>
      </c>
      <c r="AP53" t="s">
        <v>134</v>
      </c>
      <c r="AQ53" s="11" t="s">
        <v>45</v>
      </c>
    </row>
    <row r="54" spans="1:37" ht="12.75">
      <c r="A54" s="12"/>
      <c r="B54" s="13"/>
      <c r="C54" s="13" t="s">
        <v>187</v>
      </c>
      <c r="D54" s="88" t="s">
        <v>188</v>
      </c>
      <c r="E54" s="11"/>
      <c r="F54" s="11"/>
      <c r="G54" s="11"/>
      <c r="H54" s="11">
        <f>SUM(H55:H56)</f>
        <v>0</v>
      </c>
      <c r="I54" s="11">
        <f>SUM(I55:I56)</f>
        <v>0</v>
      </c>
      <c r="J54" s="11">
        <f>H54+I54</f>
        <v>0</v>
      </c>
      <c r="K54" s="11"/>
      <c r="L54" s="11">
        <f>SUM(L55:L56)</f>
        <v>0.45</v>
      </c>
      <c r="M54" s="11"/>
      <c r="P54" s="11">
        <f>IF(Q54="PR",J54,SUM(O55:O56))</f>
        <v>0</v>
      </c>
      <c r="Q54" s="11" t="s">
        <v>82</v>
      </c>
      <c r="R54" s="11">
        <f>IF(Q54="HS",H54,0)</f>
        <v>0</v>
      </c>
      <c r="S54" s="11">
        <f>IF(Q54="HS",I54-P54,0)</f>
        <v>0</v>
      </c>
      <c r="T54" s="11">
        <f>IF(Q54="PS",H54,0)</f>
        <v>0</v>
      </c>
      <c r="U54" s="11">
        <f>IF(Q54="PS",I54-P54,0)</f>
        <v>0</v>
      </c>
      <c r="V54" s="11">
        <f>IF(Q54="MP",H54,0)</f>
        <v>0</v>
      </c>
      <c r="W54" s="11">
        <f>IF(Q54="MP",I54-P54,0)</f>
        <v>0</v>
      </c>
      <c r="X54" s="11">
        <f>IF(Q54="OM",H54,0)</f>
        <v>0</v>
      </c>
      <c r="Y54" s="11">
        <v>765</v>
      </c>
      <c r="AI54">
        <f>SUM(Z55:Z56)</f>
        <v>0</v>
      </c>
      <c r="AJ54">
        <f>SUM(AA55:AA56)</f>
        <v>0</v>
      </c>
      <c r="AK54">
        <f>SUM(AB55:AB56)</f>
        <v>0</v>
      </c>
    </row>
    <row r="55" spans="1:43" ht="12.75">
      <c r="A55" s="2" t="s">
        <v>189</v>
      </c>
      <c r="C55" s="1" t="s">
        <v>190</v>
      </c>
      <c r="D55" s="89" t="s">
        <v>191</v>
      </c>
      <c r="E55" t="s">
        <v>55</v>
      </c>
      <c r="F55">
        <v>300</v>
      </c>
      <c r="G55">
        <v>0</v>
      </c>
      <c r="H55">
        <f>F55*AE55</f>
        <v>0</v>
      </c>
      <c r="I55">
        <f>J55-H55</f>
        <v>0</v>
      </c>
      <c r="J55">
        <f>F55*G55</f>
        <v>0</v>
      </c>
      <c r="K55">
        <v>0.0015</v>
      </c>
      <c r="L55">
        <f>F55*K55</f>
        <v>0.45</v>
      </c>
      <c r="M55" t="s">
        <v>56</v>
      </c>
      <c r="N55">
        <v>1</v>
      </c>
      <c r="O55">
        <f>IF(N55=5,I55,0)</f>
        <v>0</v>
      </c>
      <c r="Z55">
        <f>IF(AD55=0,J55,0)</f>
        <v>0</v>
      </c>
      <c r="AA55">
        <f>IF(AD55=15,J55,0)</f>
        <v>0</v>
      </c>
      <c r="AB55">
        <f>IF(AD55=21,J55,0)</f>
        <v>0</v>
      </c>
      <c r="AD55">
        <v>21</v>
      </c>
      <c r="AE55">
        <f>G55*AG55</f>
        <v>0</v>
      </c>
      <c r="AF55">
        <f>G55*(1-AG55)</f>
        <v>0</v>
      </c>
      <c r="AG55">
        <v>0.7116884025034089</v>
      </c>
      <c r="AM55">
        <f>F55*AE55</f>
        <v>0</v>
      </c>
      <c r="AN55">
        <f>F55*AF55</f>
        <v>0</v>
      </c>
      <c r="AO55" t="s">
        <v>192</v>
      </c>
      <c r="AP55" t="s">
        <v>134</v>
      </c>
      <c r="AQ55" s="11" t="s">
        <v>45</v>
      </c>
    </row>
    <row r="56" spans="1:43" ht="12.75">
      <c r="A56" s="2" t="s">
        <v>193</v>
      </c>
      <c r="C56" s="1" t="s">
        <v>72</v>
      </c>
      <c r="D56" s="89" t="s">
        <v>194</v>
      </c>
      <c r="E56" t="s">
        <v>74</v>
      </c>
      <c r="F56">
        <v>0.45</v>
      </c>
      <c r="G56">
        <v>0</v>
      </c>
      <c r="H56">
        <f>F56*AE56</f>
        <v>0</v>
      </c>
      <c r="I56">
        <f>J56-H56</f>
        <v>0</v>
      </c>
      <c r="J56">
        <f>F56*G56</f>
        <v>0</v>
      </c>
      <c r="K56">
        <v>0</v>
      </c>
      <c r="L56">
        <f>F56*K56</f>
        <v>0</v>
      </c>
      <c r="M56" t="s">
        <v>56</v>
      </c>
      <c r="N56">
        <v>5</v>
      </c>
      <c r="O56">
        <f>IF(N56=5,I56,0)</f>
        <v>0</v>
      </c>
      <c r="Z56">
        <f>IF(AD56=0,J56,0)</f>
        <v>0</v>
      </c>
      <c r="AA56">
        <f>IF(AD56=15,J56,0)</f>
        <v>0</v>
      </c>
      <c r="AB56">
        <f>IF(AD56=21,J56,0)</f>
        <v>0</v>
      </c>
      <c r="AD56">
        <v>21</v>
      </c>
      <c r="AE56">
        <f>G56*AG56</f>
        <v>0</v>
      </c>
      <c r="AF56">
        <f>G56*(1-AG56)</f>
        <v>0</v>
      </c>
      <c r="AG56">
        <v>0</v>
      </c>
      <c r="AM56">
        <f>F56*AE56</f>
        <v>0</v>
      </c>
      <c r="AN56">
        <f>F56*AF56</f>
        <v>0</v>
      </c>
      <c r="AO56" t="s">
        <v>192</v>
      </c>
      <c r="AP56" t="s">
        <v>134</v>
      </c>
      <c r="AQ56" s="11" t="s">
        <v>45</v>
      </c>
    </row>
    <row r="57" spans="1:37" ht="12.75">
      <c r="A57" s="12"/>
      <c r="B57" s="13"/>
      <c r="C57" s="13" t="s">
        <v>195</v>
      </c>
      <c r="D57" s="88" t="s">
        <v>196</v>
      </c>
      <c r="E57" s="11"/>
      <c r="F57" s="11"/>
      <c r="G57" s="11"/>
      <c r="H57" s="11">
        <f>SUM(H58:H58)</f>
        <v>0</v>
      </c>
      <c r="I57" s="11">
        <f>SUM(I58:I58)</f>
        <v>0</v>
      </c>
      <c r="J57" s="11">
        <f>H57+I57</f>
        <v>0</v>
      </c>
      <c r="K57" s="11"/>
      <c r="L57" s="11">
        <f>SUM(L58:L58)</f>
        <v>0.0020499999999999997</v>
      </c>
      <c r="M57" s="11"/>
      <c r="P57" s="11">
        <f>IF(Q57="PR",J57,SUM(O58:O58))</f>
        <v>0</v>
      </c>
      <c r="Q57" s="11" t="s">
        <v>82</v>
      </c>
      <c r="R57" s="11">
        <f>IF(Q57="HS",H57,0)</f>
        <v>0</v>
      </c>
      <c r="S57" s="11">
        <f>IF(Q57="HS",I57-P57,0)</f>
        <v>0</v>
      </c>
      <c r="T57" s="11">
        <f>IF(Q57="PS",H57,0)</f>
        <v>0</v>
      </c>
      <c r="U57" s="11">
        <f>IF(Q57="PS",I57-P57,0)</f>
        <v>0</v>
      </c>
      <c r="V57" s="11">
        <f>IF(Q57="MP",H57,0)</f>
        <v>0</v>
      </c>
      <c r="W57" s="11">
        <f>IF(Q57="MP",I57-P57,0)</f>
        <v>0</v>
      </c>
      <c r="X57" s="11">
        <f>IF(Q57="OM",H57,0)</f>
        <v>0</v>
      </c>
      <c r="Y57" s="11">
        <v>783</v>
      </c>
      <c r="AI57">
        <f>SUM(Z58:Z58)</f>
        <v>0</v>
      </c>
      <c r="AJ57">
        <f>SUM(AA58:AA58)</f>
        <v>0</v>
      </c>
      <c r="AK57">
        <f>SUM(AB58:AB58)</f>
        <v>0</v>
      </c>
    </row>
    <row r="58" spans="1:43" ht="12.75">
      <c r="A58" s="2" t="s">
        <v>197</v>
      </c>
      <c r="C58" s="1" t="s">
        <v>198</v>
      </c>
      <c r="D58" s="89" t="s">
        <v>199</v>
      </c>
      <c r="E58" t="s">
        <v>55</v>
      </c>
      <c r="F58">
        <v>5</v>
      </c>
      <c r="G58">
        <v>0</v>
      </c>
      <c r="H58">
        <f>F58*AE58</f>
        <v>0</v>
      </c>
      <c r="I58">
        <f>J58-H58</f>
        <v>0</v>
      </c>
      <c r="J58">
        <f>F58*G58</f>
        <v>0</v>
      </c>
      <c r="K58">
        <v>0.00041</v>
      </c>
      <c r="L58">
        <f>F58*K58</f>
        <v>0.0020499999999999997</v>
      </c>
      <c r="M58" t="s">
        <v>56</v>
      </c>
      <c r="N58">
        <v>1</v>
      </c>
      <c r="O58">
        <f>IF(N58=5,I58,0)</f>
        <v>0</v>
      </c>
      <c r="Z58">
        <f>IF(AD58=0,J58,0)</f>
        <v>0</v>
      </c>
      <c r="AA58">
        <f>IF(AD58=15,J58,0)</f>
        <v>0</v>
      </c>
      <c r="AB58">
        <f>IF(AD58=21,J58,0)</f>
        <v>0</v>
      </c>
      <c r="AD58">
        <v>21</v>
      </c>
      <c r="AE58">
        <f>G58*AG58</f>
        <v>0</v>
      </c>
      <c r="AF58">
        <f>G58*(1-AG58)</f>
        <v>0</v>
      </c>
      <c r="AG58">
        <v>0.36969267139479906</v>
      </c>
      <c r="AM58">
        <f>F58*AE58</f>
        <v>0</v>
      </c>
      <c r="AN58">
        <f>F58*AF58</f>
        <v>0</v>
      </c>
      <c r="AO58" t="s">
        <v>200</v>
      </c>
      <c r="AP58" t="s">
        <v>201</v>
      </c>
      <c r="AQ58" s="11" t="s">
        <v>45</v>
      </c>
    </row>
    <row r="59" spans="1:37" ht="12.75">
      <c r="A59" s="12"/>
      <c r="B59" s="13"/>
      <c r="C59" s="13" t="s">
        <v>202</v>
      </c>
      <c r="D59" s="88" t="s">
        <v>203</v>
      </c>
      <c r="E59" s="11"/>
      <c r="F59" s="11"/>
      <c r="G59" s="11"/>
      <c r="H59" s="11">
        <f>SUM(H60:H61)</f>
        <v>0</v>
      </c>
      <c r="I59" s="11">
        <f>SUM(I60:I61)</f>
        <v>0</v>
      </c>
      <c r="J59" s="11">
        <f>H59+I59</f>
        <v>0</v>
      </c>
      <c r="K59" s="11"/>
      <c r="L59" s="11">
        <f>SUM(L60:L61)</f>
        <v>3.08312</v>
      </c>
      <c r="M59" s="11"/>
      <c r="P59" s="11">
        <f>IF(Q59="PR",J59,SUM(O60:O61))</f>
        <v>0</v>
      </c>
      <c r="Q59" s="11" t="s">
        <v>51</v>
      </c>
      <c r="R59" s="11">
        <f>IF(Q59="HS",H59,0)</f>
        <v>0</v>
      </c>
      <c r="S59" s="11">
        <f>IF(Q59="HS",I59-P59,0)</f>
        <v>0</v>
      </c>
      <c r="T59" s="11">
        <f>IF(Q59="PS",H59,0)</f>
        <v>0</v>
      </c>
      <c r="U59" s="11">
        <f>IF(Q59="PS",I59-P59,0)</f>
        <v>0</v>
      </c>
      <c r="V59" s="11">
        <f>IF(Q59="MP",H59,0)</f>
        <v>0</v>
      </c>
      <c r="W59" s="11">
        <f>IF(Q59="MP",I59-P59,0)</f>
        <v>0</v>
      </c>
      <c r="X59" s="11">
        <f>IF(Q59="OM",H59,0)</f>
        <v>0</v>
      </c>
      <c r="Y59" s="11">
        <v>94</v>
      </c>
      <c r="AI59">
        <f>SUM(Z60:Z61)</f>
        <v>0</v>
      </c>
      <c r="AJ59">
        <f>SUM(AA60:AA61)</f>
        <v>0</v>
      </c>
      <c r="AK59">
        <f>SUM(AB60:AB61)</f>
        <v>0</v>
      </c>
    </row>
    <row r="60" spans="1:43" ht="25.5">
      <c r="A60" s="2" t="s">
        <v>204</v>
      </c>
      <c r="C60" s="1" t="s">
        <v>205</v>
      </c>
      <c r="D60" s="89" t="s">
        <v>206</v>
      </c>
      <c r="E60" t="s">
        <v>55</v>
      </c>
      <c r="F60">
        <v>160</v>
      </c>
      <c r="G60">
        <v>0</v>
      </c>
      <c r="H60">
        <f>F60*AE60</f>
        <v>0</v>
      </c>
      <c r="I60">
        <f>J60-H60</f>
        <v>0</v>
      </c>
      <c r="J60">
        <f>F60*G60</f>
        <v>0</v>
      </c>
      <c r="K60">
        <v>0.01923</v>
      </c>
      <c r="L60">
        <f>F60*K60</f>
        <v>3.0768</v>
      </c>
      <c r="M60" t="s">
        <v>56</v>
      </c>
      <c r="N60">
        <v>1</v>
      </c>
      <c r="O60">
        <f>IF(N60=5,I60,0)</f>
        <v>0</v>
      </c>
      <c r="Z60">
        <f>IF(AD60=0,J60,0)</f>
        <v>0</v>
      </c>
      <c r="AA60">
        <f>IF(AD60=15,J60,0)</f>
        <v>0</v>
      </c>
      <c r="AB60">
        <f>IF(AD60=21,J60,0)</f>
        <v>0</v>
      </c>
      <c r="AD60">
        <v>21</v>
      </c>
      <c r="AE60">
        <f>G60*AG60</f>
        <v>0</v>
      </c>
      <c r="AF60">
        <f>G60*(1-AG60)</f>
        <v>0</v>
      </c>
      <c r="AG60">
        <v>0.15601246105919</v>
      </c>
      <c r="AM60">
        <f>F60*AE60</f>
        <v>0</v>
      </c>
      <c r="AN60">
        <f>F60*AF60</f>
        <v>0</v>
      </c>
      <c r="AO60" t="s">
        <v>207</v>
      </c>
      <c r="AP60" t="s">
        <v>208</v>
      </c>
      <c r="AQ60" s="11" t="s">
        <v>45</v>
      </c>
    </row>
    <row r="61" spans="1:43" ht="12.75">
      <c r="A61" s="2" t="s">
        <v>209</v>
      </c>
      <c r="C61" s="1" t="s">
        <v>210</v>
      </c>
      <c r="D61" s="89" t="s">
        <v>211</v>
      </c>
      <c r="E61" t="s">
        <v>55</v>
      </c>
      <c r="F61">
        <v>4</v>
      </c>
      <c r="G61">
        <v>0</v>
      </c>
      <c r="H61">
        <f>F61*AE61</f>
        <v>0</v>
      </c>
      <c r="I61">
        <f>J61-H61</f>
        <v>0</v>
      </c>
      <c r="J61">
        <f>F61*G61</f>
        <v>0</v>
      </c>
      <c r="K61">
        <v>0.00158</v>
      </c>
      <c r="L61">
        <f>F61*K61</f>
        <v>0.00632</v>
      </c>
      <c r="M61" t="s">
        <v>56</v>
      </c>
      <c r="N61">
        <v>1</v>
      </c>
      <c r="O61">
        <f>IF(N61=5,I61,0)</f>
        <v>0</v>
      </c>
      <c r="Z61">
        <f>IF(AD61=0,J61,0)</f>
        <v>0</v>
      </c>
      <c r="AA61">
        <f>IF(AD61=15,J61,0)</f>
        <v>0</v>
      </c>
      <c r="AB61">
        <f>IF(AD61=21,J61,0)</f>
        <v>0</v>
      </c>
      <c r="AD61">
        <v>21</v>
      </c>
      <c r="AE61">
        <f>G61*AG61</f>
        <v>0</v>
      </c>
      <c r="AF61">
        <f>G61*(1-AG61)</f>
        <v>0</v>
      </c>
      <c r="AG61">
        <v>0.346789667896679</v>
      </c>
      <c r="AM61">
        <f>F61*AE61</f>
        <v>0</v>
      </c>
      <c r="AN61">
        <f>F61*AF61</f>
        <v>0</v>
      </c>
      <c r="AO61" t="s">
        <v>207</v>
      </c>
      <c r="AP61" t="s">
        <v>208</v>
      </c>
      <c r="AQ61" s="11" t="s">
        <v>45</v>
      </c>
    </row>
    <row r="62" spans="1:37" ht="12.75">
      <c r="A62" s="12"/>
      <c r="B62" s="13"/>
      <c r="C62" s="13" t="s">
        <v>212</v>
      </c>
      <c r="D62" s="88" t="s">
        <v>213</v>
      </c>
      <c r="E62" s="11"/>
      <c r="F62" s="11"/>
      <c r="G62" s="11"/>
      <c r="H62" s="11">
        <f>SUM(H63:H64)</f>
        <v>0</v>
      </c>
      <c r="I62" s="11">
        <f>SUM(I63:I64)</f>
        <v>0</v>
      </c>
      <c r="J62" s="11">
        <f>H62+I62</f>
        <v>0</v>
      </c>
      <c r="K62" s="11"/>
      <c r="L62" s="11">
        <f>SUM(L63:L64)</f>
        <v>0.29943</v>
      </c>
      <c r="M62" s="11"/>
      <c r="P62" s="11">
        <f>IF(Q62="PR",J62,SUM(O63:O64))</f>
        <v>0</v>
      </c>
      <c r="Q62" s="11" t="s">
        <v>214</v>
      </c>
      <c r="R62" s="11">
        <f>IF(Q62="HS",H62,0)</f>
        <v>0</v>
      </c>
      <c r="S62" s="11">
        <f>IF(Q62="HS",I62-P62,0)</f>
        <v>0</v>
      </c>
      <c r="T62" s="11">
        <f>IF(Q62="PS",H62,0)</f>
        <v>0</v>
      </c>
      <c r="U62" s="11">
        <f>IF(Q62="PS",I62-P62,0)</f>
        <v>0</v>
      </c>
      <c r="V62" s="11">
        <f>IF(Q62="MP",H62,0)</f>
        <v>0</v>
      </c>
      <c r="W62" s="11">
        <f>IF(Q62="MP",I62-P62,0)</f>
        <v>0</v>
      </c>
      <c r="X62" s="11">
        <f>IF(Q62="OM",H62,0)</f>
        <v>0</v>
      </c>
      <c r="Y62" s="11" t="s">
        <v>212</v>
      </c>
      <c r="AI62">
        <f>SUM(Z63:Z64)</f>
        <v>0</v>
      </c>
      <c r="AJ62">
        <f>SUM(AA63:AA64)</f>
        <v>0</v>
      </c>
      <c r="AK62">
        <f>SUM(AB63:AB64)</f>
        <v>0</v>
      </c>
    </row>
    <row r="63" spans="1:43" ht="12.75">
      <c r="A63" s="2" t="s">
        <v>215</v>
      </c>
      <c r="C63" s="1" t="s">
        <v>216</v>
      </c>
      <c r="D63" s="89" t="s">
        <v>217</v>
      </c>
      <c r="E63" t="s">
        <v>218</v>
      </c>
      <c r="F63">
        <v>1</v>
      </c>
      <c r="G63">
        <v>0</v>
      </c>
      <c r="H63">
        <f>F63*AE63</f>
        <v>0</v>
      </c>
      <c r="I63">
        <f>J63-H63</f>
        <v>0</v>
      </c>
      <c r="J63">
        <f>F63*G63</f>
        <v>0</v>
      </c>
      <c r="K63">
        <v>0.29943</v>
      </c>
      <c r="L63">
        <f>F63*K63</f>
        <v>0.29943</v>
      </c>
      <c r="M63" t="s">
        <v>56</v>
      </c>
      <c r="N63">
        <v>1</v>
      </c>
      <c r="O63">
        <f>IF(N63=5,I63,0)</f>
        <v>0</v>
      </c>
      <c r="Z63">
        <f>IF(AD63=0,J63,0)</f>
        <v>0</v>
      </c>
      <c r="AA63">
        <f>IF(AD63=15,J63,0)</f>
        <v>0</v>
      </c>
      <c r="AB63">
        <f>IF(AD63=21,J63,0)</f>
        <v>0</v>
      </c>
      <c r="AD63">
        <v>21</v>
      </c>
      <c r="AE63">
        <f>G63*AG63</f>
        <v>0</v>
      </c>
      <c r="AF63">
        <f>G63*(1-AG63)</f>
        <v>0</v>
      </c>
      <c r="AG63">
        <v>0.18606400366566697</v>
      </c>
      <c r="AM63">
        <f>F63*AE63</f>
        <v>0</v>
      </c>
      <c r="AN63">
        <f>F63*AF63</f>
        <v>0</v>
      </c>
      <c r="AO63" t="s">
        <v>219</v>
      </c>
      <c r="AP63" t="s">
        <v>208</v>
      </c>
      <c r="AQ63" s="11" t="s">
        <v>45</v>
      </c>
    </row>
    <row r="64" spans="1:43" ht="12.75">
      <c r="A64" s="2" t="s">
        <v>220</v>
      </c>
      <c r="C64" s="1" t="s">
        <v>157</v>
      </c>
      <c r="D64" s="89" t="s">
        <v>221</v>
      </c>
      <c r="E64" t="s">
        <v>74</v>
      </c>
      <c r="F64">
        <v>0.29943</v>
      </c>
      <c r="G64">
        <v>0</v>
      </c>
      <c r="H64">
        <f>F64*AE64</f>
        <v>0</v>
      </c>
      <c r="I64">
        <f>J64-H64</f>
        <v>0</v>
      </c>
      <c r="J64">
        <f>F64*G64</f>
        <v>0</v>
      </c>
      <c r="K64">
        <v>0</v>
      </c>
      <c r="L64">
        <f>F64*K64</f>
        <v>0</v>
      </c>
      <c r="M64" t="s">
        <v>56</v>
      </c>
      <c r="N64">
        <v>5</v>
      </c>
      <c r="O64">
        <f>IF(N64=5,I64,0)</f>
        <v>0</v>
      </c>
      <c r="Z64">
        <f>IF(AD64=0,J64,0)</f>
        <v>0</v>
      </c>
      <c r="AA64">
        <f>IF(AD64=15,J64,0)</f>
        <v>0</v>
      </c>
      <c r="AB64">
        <f>IF(AD64=21,J64,0)</f>
        <v>0</v>
      </c>
      <c r="AD64">
        <v>21</v>
      </c>
      <c r="AE64">
        <f>G64*AG64</f>
        <v>0</v>
      </c>
      <c r="AF64">
        <f>G64*(1-AG64)</f>
        <v>0</v>
      </c>
      <c r="AG64">
        <v>0</v>
      </c>
      <c r="AM64">
        <f>F64*AE64</f>
        <v>0</v>
      </c>
      <c r="AN64">
        <f>F64*AF64</f>
        <v>0</v>
      </c>
      <c r="AO64" t="s">
        <v>219</v>
      </c>
      <c r="AP64" t="s">
        <v>208</v>
      </c>
      <c r="AQ64" s="11" t="s">
        <v>45</v>
      </c>
    </row>
    <row r="65" spans="1:37" ht="12.75">
      <c r="A65" s="12"/>
      <c r="B65" s="13"/>
      <c r="C65" s="13" t="s">
        <v>222</v>
      </c>
      <c r="D65" s="88" t="s">
        <v>223</v>
      </c>
      <c r="E65" s="11"/>
      <c r="F65" s="11"/>
      <c r="G65" s="11"/>
      <c r="H65" s="11">
        <f>SUM(H66:H72)</f>
        <v>0</v>
      </c>
      <c r="I65" s="11">
        <f>SUM(I66:I72)</f>
        <v>0</v>
      </c>
      <c r="J65" s="11">
        <f>H65+I65</f>
        <v>0</v>
      </c>
      <c r="K65" s="11"/>
      <c r="L65" s="11">
        <f>SUM(L66:L72)</f>
        <v>0</v>
      </c>
      <c r="M65" s="11"/>
      <c r="P65" s="11">
        <f>IF(Q65="PR",J65,SUM(O66:O72))</f>
        <v>0</v>
      </c>
      <c r="Q65" s="11"/>
      <c r="R65" s="11">
        <f>IF(Q65="HS",H65,0)</f>
        <v>0</v>
      </c>
      <c r="S65" s="11">
        <f>IF(Q65="HS",I65-P65,0)</f>
        <v>0</v>
      </c>
      <c r="T65" s="11">
        <f>IF(Q65="PS",H65,0)</f>
        <v>0</v>
      </c>
      <c r="U65" s="11">
        <f>IF(Q65="PS",I65-P65,0)</f>
        <v>0</v>
      </c>
      <c r="V65" s="11">
        <f>IF(Q65="MP",H65,0)</f>
        <v>0</v>
      </c>
      <c r="W65" s="11">
        <f>IF(Q65="MP",I65-P65,0)</f>
        <v>0</v>
      </c>
      <c r="X65" s="11">
        <f>IF(Q65="OM",H65,0)</f>
        <v>0</v>
      </c>
      <c r="Y65" s="11" t="s">
        <v>222</v>
      </c>
      <c r="AI65">
        <f>SUM(Z66:Z72)</f>
        <v>0</v>
      </c>
      <c r="AJ65">
        <f>SUM(AA66:AA72)</f>
        <v>0</v>
      </c>
      <c r="AK65">
        <f>SUM(AB66:AB72)</f>
        <v>0</v>
      </c>
    </row>
    <row r="66" spans="1:43" ht="12.75">
      <c r="A66" s="2" t="s">
        <v>224</v>
      </c>
      <c r="C66" s="1" t="s">
        <v>225</v>
      </c>
      <c r="D66" s="89" t="s">
        <v>226</v>
      </c>
      <c r="E66" t="s">
        <v>74</v>
      </c>
      <c r="F66">
        <v>4.5</v>
      </c>
      <c r="G66">
        <v>0</v>
      </c>
      <c r="H66">
        <f aca="true" t="shared" si="24" ref="H66:H72">F66*AE66</f>
        <v>0</v>
      </c>
      <c r="I66">
        <f aca="true" t="shared" si="25" ref="I66:I72">J66-H66</f>
        <v>0</v>
      </c>
      <c r="J66">
        <f aca="true" t="shared" si="26" ref="J66:J72">F66*G66</f>
        <v>0</v>
      </c>
      <c r="K66">
        <v>0</v>
      </c>
      <c r="L66">
        <f aca="true" t="shared" si="27" ref="L66:L72">F66*K66</f>
        <v>0</v>
      </c>
      <c r="M66" t="s">
        <v>56</v>
      </c>
      <c r="N66">
        <v>5</v>
      </c>
      <c r="O66">
        <f aca="true" t="shared" si="28" ref="O66:O72">IF(N66=5,I66,0)</f>
        <v>0</v>
      </c>
      <c r="Z66">
        <f aca="true" t="shared" si="29" ref="Z66:Z72">IF(AD66=0,J66,0)</f>
        <v>0</v>
      </c>
      <c r="AA66">
        <f aca="true" t="shared" si="30" ref="AA66:AA72">IF(AD66=15,J66,0)</f>
        <v>0</v>
      </c>
      <c r="AB66">
        <f aca="true" t="shared" si="31" ref="AB66:AB72">IF(AD66=21,J66,0)</f>
        <v>0</v>
      </c>
      <c r="AD66">
        <v>21</v>
      </c>
      <c r="AE66">
        <f aca="true" t="shared" si="32" ref="AE66:AE72">G66*AG66</f>
        <v>0</v>
      </c>
      <c r="AF66">
        <f aca="true" t="shared" si="33" ref="AF66:AF72">G66*(1-AG66)</f>
        <v>0</v>
      </c>
      <c r="AG66">
        <v>0</v>
      </c>
      <c r="AM66">
        <f aca="true" t="shared" si="34" ref="AM66:AM72">F66*AE66</f>
        <v>0</v>
      </c>
      <c r="AN66">
        <f aca="true" t="shared" si="35" ref="AN66:AN72">F66*AF66</f>
        <v>0</v>
      </c>
      <c r="AO66" t="s">
        <v>227</v>
      </c>
      <c r="AP66" t="s">
        <v>208</v>
      </c>
      <c r="AQ66" s="11" t="s">
        <v>45</v>
      </c>
    </row>
    <row r="67" spans="1:43" ht="12.75">
      <c r="A67" s="2" t="s">
        <v>228</v>
      </c>
      <c r="C67" s="1" t="s">
        <v>229</v>
      </c>
      <c r="D67" s="89" t="s">
        <v>230</v>
      </c>
      <c r="E67" t="s">
        <v>74</v>
      </c>
      <c r="F67">
        <v>45</v>
      </c>
      <c r="G67">
        <v>0</v>
      </c>
      <c r="H67">
        <f t="shared" si="24"/>
        <v>0</v>
      </c>
      <c r="I67">
        <f t="shared" si="25"/>
        <v>0</v>
      </c>
      <c r="J67">
        <f t="shared" si="26"/>
        <v>0</v>
      </c>
      <c r="K67">
        <v>0</v>
      </c>
      <c r="L67">
        <f t="shared" si="27"/>
        <v>0</v>
      </c>
      <c r="M67" t="s">
        <v>56</v>
      </c>
      <c r="N67">
        <v>5</v>
      </c>
      <c r="O67">
        <f t="shared" si="28"/>
        <v>0</v>
      </c>
      <c r="Z67">
        <f t="shared" si="29"/>
        <v>0</v>
      </c>
      <c r="AA67">
        <f t="shared" si="30"/>
        <v>0</v>
      </c>
      <c r="AB67">
        <f t="shared" si="31"/>
        <v>0</v>
      </c>
      <c r="AD67">
        <v>21</v>
      </c>
      <c r="AE67">
        <f t="shared" si="32"/>
        <v>0</v>
      </c>
      <c r="AF67">
        <f t="shared" si="33"/>
        <v>0</v>
      </c>
      <c r="AG67">
        <v>0</v>
      </c>
      <c r="AM67">
        <f t="shared" si="34"/>
        <v>0</v>
      </c>
      <c r="AN67">
        <f t="shared" si="35"/>
        <v>0</v>
      </c>
      <c r="AO67" t="s">
        <v>227</v>
      </c>
      <c r="AP67" t="s">
        <v>208</v>
      </c>
      <c r="AQ67" s="11" t="s">
        <v>45</v>
      </c>
    </row>
    <row r="68" spans="1:43" ht="12.75">
      <c r="A68" s="2" t="s">
        <v>231</v>
      </c>
      <c r="C68" s="1" t="s">
        <v>232</v>
      </c>
      <c r="D68" s="89" t="s">
        <v>233</v>
      </c>
      <c r="E68" t="s">
        <v>74</v>
      </c>
      <c r="F68">
        <v>4.5</v>
      </c>
      <c r="G68">
        <v>0</v>
      </c>
      <c r="H68">
        <f t="shared" si="24"/>
        <v>0</v>
      </c>
      <c r="I68">
        <f t="shared" si="25"/>
        <v>0</v>
      </c>
      <c r="J68">
        <f t="shared" si="26"/>
        <v>0</v>
      </c>
      <c r="K68">
        <v>0</v>
      </c>
      <c r="L68">
        <f t="shared" si="27"/>
        <v>0</v>
      </c>
      <c r="M68" t="s">
        <v>56</v>
      </c>
      <c r="N68">
        <v>5</v>
      </c>
      <c r="O68">
        <f t="shared" si="28"/>
        <v>0</v>
      </c>
      <c r="Z68">
        <f t="shared" si="29"/>
        <v>0</v>
      </c>
      <c r="AA68">
        <f t="shared" si="30"/>
        <v>0</v>
      </c>
      <c r="AB68">
        <f t="shared" si="31"/>
        <v>0</v>
      </c>
      <c r="AD68">
        <v>21</v>
      </c>
      <c r="AE68">
        <f t="shared" si="32"/>
        <v>0</v>
      </c>
      <c r="AF68">
        <f t="shared" si="33"/>
        <v>0</v>
      </c>
      <c r="AG68">
        <v>0</v>
      </c>
      <c r="AM68">
        <f t="shared" si="34"/>
        <v>0</v>
      </c>
      <c r="AN68">
        <f t="shared" si="35"/>
        <v>0</v>
      </c>
      <c r="AO68" t="s">
        <v>227</v>
      </c>
      <c r="AP68" t="s">
        <v>208</v>
      </c>
      <c r="AQ68" s="11" t="s">
        <v>45</v>
      </c>
    </row>
    <row r="69" spans="1:43" ht="12.75">
      <c r="A69" s="2" t="s">
        <v>234</v>
      </c>
      <c r="C69" s="1" t="s">
        <v>235</v>
      </c>
      <c r="D69" s="89" t="s">
        <v>236</v>
      </c>
      <c r="E69" t="s">
        <v>74</v>
      </c>
      <c r="F69">
        <v>22.5</v>
      </c>
      <c r="G69">
        <v>0</v>
      </c>
      <c r="H69">
        <f t="shared" si="24"/>
        <v>0</v>
      </c>
      <c r="I69">
        <f t="shared" si="25"/>
        <v>0</v>
      </c>
      <c r="J69">
        <f t="shared" si="26"/>
        <v>0</v>
      </c>
      <c r="K69">
        <v>0</v>
      </c>
      <c r="L69">
        <f t="shared" si="27"/>
        <v>0</v>
      </c>
      <c r="M69" t="s">
        <v>56</v>
      </c>
      <c r="N69">
        <v>5</v>
      </c>
      <c r="O69">
        <f t="shared" si="28"/>
        <v>0</v>
      </c>
      <c r="Z69">
        <f t="shared" si="29"/>
        <v>0</v>
      </c>
      <c r="AA69">
        <f t="shared" si="30"/>
        <v>0</v>
      </c>
      <c r="AB69">
        <f t="shared" si="31"/>
        <v>0</v>
      </c>
      <c r="AD69">
        <v>21</v>
      </c>
      <c r="AE69">
        <f t="shared" si="32"/>
        <v>0</v>
      </c>
      <c r="AF69">
        <f t="shared" si="33"/>
        <v>0</v>
      </c>
      <c r="AG69">
        <v>0</v>
      </c>
      <c r="AM69">
        <f t="shared" si="34"/>
        <v>0</v>
      </c>
      <c r="AN69">
        <f t="shared" si="35"/>
        <v>0</v>
      </c>
      <c r="AO69" t="s">
        <v>227</v>
      </c>
      <c r="AP69" t="s">
        <v>208</v>
      </c>
      <c r="AQ69" s="11" t="s">
        <v>45</v>
      </c>
    </row>
    <row r="70" spans="1:43" ht="12.75">
      <c r="A70" s="2" t="s">
        <v>237</v>
      </c>
      <c r="C70" s="1" t="s">
        <v>238</v>
      </c>
      <c r="D70" s="89" t="s">
        <v>239</v>
      </c>
      <c r="E70" t="s">
        <v>74</v>
      </c>
      <c r="F70">
        <v>4.5</v>
      </c>
      <c r="G70">
        <v>0</v>
      </c>
      <c r="H70">
        <f t="shared" si="24"/>
        <v>0</v>
      </c>
      <c r="I70">
        <f t="shared" si="25"/>
        <v>0</v>
      </c>
      <c r="J70">
        <f t="shared" si="26"/>
        <v>0</v>
      </c>
      <c r="K70">
        <v>0</v>
      </c>
      <c r="L70">
        <f t="shared" si="27"/>
        <v>0</v>
      </c>
      <c r="M70" t="s">
        <v>56</v>
      </c>
      <c r="N70">
        <v>5</v>
      </c>
      <c r="O70">
        <f t="shared" si="28"/>
        <v>0</v>
      </c>
      <c r="Z70">
        <f t="shared" si="29"/>
        <v>0</v>
      </c>
      <c r="AA70">
        <f t="shared" si="30"/>
        <v>0</v>
      </c>
      <c r="AB70">
        <f t="shared" si="31"/>
        <v>0</v>
      </c>
      <c r="AD70">
        <v>21</v>
      </c>
      <c r="AE70">
        <f t="shared" si="32"/>
        <v>0</v>
      </c>
      <c r="AF70">
        <f t="shared" si="33"/>
        <v>0</v>
      </c>
      <c r="AG70">
        <v>0</v>
      </c>
      <c r="AM70">
        <f t="shared" si="34"/>
        <v>0</v>
      </c>
      <c r="AN70">
        <f t="shared" si="35"/>
        <v>0</v>
      </c>
      <c r="AO70" t="s">
        <v>227</v>
      </c>
      <c r="AP70" t="s">
        <v>208</v>
      </c>
      <c r="AQ70" s="11" t="s">
        <v>45</v>
      </c>
    </row>
    <row r="71" spans="1:43" ht="12.75">
      <c r="A71" s="2" t="s">
        <v>240</v>
      </c>
      <c r="C71" s="1" t="s">
        <v>241</v>
      </c>
      <c r="D71" s="89" t="s">
        <v>242</v>
      </c>
      <c r="E71" t="s">
        <v>74</v>
      </c>
      <c r="F71">
        <v>4.5</v>
      </c>
      <c r="G71">
        <v>0</v>
      </c>
      <c r="H71">
        <f t="shared" si="24"/>
        <v>0</v>
      </c>
      <c r="I71">
        <f t="shared" si="25"/>
        <v>0</v>
      </c>
      <c r="J71">
        <f t="shared" si="26"/>
        <v>0</v>
      </c>
      <c r="K71">
        <v>0</v>
      </c>
      <c r="L71">
        <f t="shared" si="27"/>
        <v>0</v>
      </c>
      <c r="M71" t="s">
        <v>56</v>
      </c>
      <c r="N71">
        <v>5</v>
      </c>
      <c r="O71">
        <f t="shared" si="28"/>
        <v>0</v>
      </c>
      <c r="Z71">
        <f t="shared" si="29"/>
        <v>0</v>
      </c>
      <c r="AA71">
        <f t="shared" si="30"/>
        <v>0</v>
      </c>
      <c r="AB71">
        <f t="shared" si="31"/>
        <v>0</v>
      </c>
      <c r="AD71">
        <v>21</v>
      </c>
      <c r="AE71">
        <f t="shared" si="32"/>
        <v>0</v>
      </c>
      <c r="AF71">
        <f t="shared" si="33"/>
        <v>0</v>
      </c>
      <c r="AG71">
        <v>0</v>
      </c>
      <c r="AM71">
        <f t="shared" si="34"/>
        <v>0</v>
      </c>
      <c r="AN71">
        <f t="shared" si="35"/>
        <v>0</v>
      </c>
      <c r="AO71" t="s">
        <v>227</v>
      </c>
      <c r="AP71" t="s">
        <v>208</v>
      </c>
      <c r="AQ71" s="11" t="s">
        <v>45</v>
      </c>
    </row>
    <row r="72" spans="1:43" ht="12.75">
      <c r="A72" s="2" t="s">
        <v>243</v>
      </c>
      <c r="C72" s="1" t="s">
        <v>244</v>
      </c>
      <c r="D72" s="89" t="s">
        <v>245</v>
      </c>
      <c r="E72" t="s">
        <v>74</v>
      </c>
      <c r="F72">
        <v>4.5</v>
      </c>
      <c r="G72">
        <v>0</v>
      </c>
      <c r="H72">
        <f t="shared" si="24"/>
        <v>0</v>
      </c>
      <c r="I72">
        <f t="shared" si="25"/>
        <v>0</v>
      </c>
      <c r="J72">
        <f t="shared" si="26"/>
        <v>0</v>
      </c>
      <c r="K72">
        <v>0</v>
      </c>
      <c r="L72">
        <f t="shared" si="27"/>
        <v>0</v>
      </c>
      <c r="M72" t="s">
        <v>56</v>
      </c>
      <c r="N72">
        <v>5</v>
      </c>
      <c r="O72">
        <f t="shared" si="28"/>
        <v>0</v>
      </c>
      <c r="Z72">
        <f t="shared" si="29"/>
        <v>0</v>
      </c>
      <c r="AA72">
        <f t="shared" si="30"/>
        <v>0</v>
      </c>
      <c r="AB72">
        <f t="shared" si="31"/>
        <v>0</v>
      </c>
      <c r="AD72">
        <v>21</v>
      </c>
      <c r="AE72">
        <f t="shared" si="32"/>
        <v>0</v>
      </c>
      <c r="AF72">
        <f t="shared" si="33"/>
        <v>0</v>
      </c>
      <c r="AG72">
        <v>0</v>
      </c>
      <c r="AM72">
        <f t="shared" si="34"/>
        <v>0</v>
      </c>
      <c r="AN72">
        <f t="shared" si="35"/>
        <v>0</v>
      </c>
      <c r="AO72" t="s">
        <v>227</v>
      </c>
      <c r="AP72" t="s">
        <v>208</v>
      </c>
      <c r="AQ72" s="11" t="s">
        <v>45</v>
      </c>
    </row>
    <row r="73" spans="1:13" ht="12.75">
      <c r="A73" s="14"/>
      <c r="B73" s="15"/>
      <c r="C73" s="15"/>
      <c r="D73" s="90"/>
      <c r="E73" s="16"/>
      <c r="F73" s="16"/>
      <c r="G73" s="16"/>
      <c r="H73" s="55" t="s">
        <v>246</v>
      </c>
      <c r="I73" s="55"/>
      <c r="J73" s="16">
        <f>J8+J11+J13+J16+J19+J28+J34+J39+J54+J57+J59+J62+J65</f>
        <v>0</v>
      </c>
      <c r="K73" s="16"/>
      <c r="L73" s="16"/>
      <c r="M73" s="16"/>
    </row>
    <row r="74" ht="12.75">
      <c r="A74" s="17" t="s">
        <v>247</v>
      </c>
    </row>
    <row r="75" spans="1:13" ht="12.75" customHeight="1">
      <c r="A75" s="56"/>
      <c r="B75" s="33"/>
      <c r="C75" s="33"/>
      <c r="D75" s="57"/>
      <c r="E75" s="57"/>
      <c r="F75" s="57"/>
      <c r="G75" s="57"/>
      <c r="H75" s="57"/>
      <c r="I75" s="57"/>
      <c r="J75" s="57"/>
      <c r="K75" s="57"/>
      <c r="L75" s="57"/>
      <c r="M75" s="57"/>
    </row>
  </sheetData>
  <sheetProtection formatCells="0" formatColumns="0" formatRows="0" insertColumns="0" insertRows="0" insertHyperlinks="0" deleteColumns="0" deleteRows="0" sort="0" autoFilter="0" pivotTables="0"/>
  <mergeCells count="28">
    <mergeCell ref="H6:J6"/>
    <mergeCell ref="K6:L6"/>
    <mergeCell ref="M6:M7"/>
    <mergeCell ref="H73:I73"/>
    <mergeCell ref="A75:M75"/>
    <mergeCell ref="A6:A7"/>
    <mergeCell ref="B6:B7"/>
    <mergeCell ref="C6:C7"/>
    <mergeCell ref="E6:E7"/>
    <mergeCell ref="F6:F7"/>
    <mergeCell ref="G6:G7"/>
    <mergeCell ref="G3:H3"/>
    <mergeCell ref="G4:H4"/>
    <mergeCell ref="G5:H5"/>
    <mergeCell ref="J2:M2"/>
    <mergeCell ref="J3:M3"/>
    <mergeCell ref="J4:M4"/>
    <mergeCell ref="J5:M5"/>
    <mergeCell ref="A1:M1"/>
    <mergeCell ref="A2:C2"/>
    <mergeCell ref="A3:C3"/>
    <mergeCell ref="A4:C4"/>
    <mergeCell ref="A5:C5"/>
    <mergeCell ref="E2:F2"/>
    <mergeCell ref="E3:F3"/>
    <mergeCell ref="E4:F4"/>
    <mergeCell ref="E5:F5"/>
    <mergeCell ref="G2:H2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F6" sqref="F6"/>
    </sheetView>
  </sheetViews>
  <sheetFormatPr defaultColWidth="9.140625" defaultRowHeight="12.75"/>
  <cols>
    <col min="2" max="2" width="12.8515625" style="0" customWidth="1"/>
    <col min="3" max="3" width="38.00390625" style="0" customWidth="1"/>
    <col min="4" max="4" width="10.00390625" style="0" customWidth="1"/>
    <col min="5" max="5" width="14.00390625" style="0" customWidth="1"/>
    <col min="6" max="6" width="22.8515625" style="0" customWidth="1"/>
    <col min="8" max="8" width="12.8515625" style="0" customWidth="1"/>
    <col min="9" max="9" width="22.8515625" style="0" customWidth="1"/>
  </cols>
  <sheetData>
    <row r="1" spans="1:9" ht="30" customHeight="1">
      <c r="A1" s="58" t="s">
        <v>248</v>
      </c>
      <c r="B1" s="33"/>
      <c r="C1" s="33"/>
      <c r="D1" s="33"/>
      <c r="E1" s="33"/>
      <c r="F1" s="33"/>
      <c r="G1" s="33"/>
      <c r="H1" s="33"/>
      <c r="I1" s="33"/>
    </row>
    <row r="2" spans="1:9" ht="25.5" customHeight="1">
      <c r="A2" s="59" t="s">
        <v>1</v>
      </c>
      <c r="B2" s="60"/>
      <c r="C2" s="91" t="s">
        <v>287</v>
      </c>
      <c r="D2" s="19"/>
      <c r="E2" s="19" t="s">
        <v>3</v>
      </c>
      <c r="F2" s="19"/>
      <c r="G2" s="19"/>
      <c r="H2" s="19" t="s">
        <v>249</v>
      </c>
      <c r="I2" s="21"/>
    </row>
    <row r="3" spans="1:9" ht="25.5" customHeight="1">
      <c r="A3" s="61" t="s">
        <v>4</v>
      </c>
      <c r="B3" s="33"/>
      <c r="C3" s="1"/>
      <c r="D3" s="1"/>
      <c r="E3" s="1" t="s">
        <v>6</v>
      </c>
      <c r="F3" s="1"/>
      <c r="G3" s="1"/>
      <c r="H3" s="1" t="s">
        <v>249</v>
      </c>
      <c r="I3" s="22"/>
    </row>
    <row r="4" spans="1:9" ht="25.5" customHeight="1">
      <c r="A4" s="61" t="s">
        <v>7</v>
      </c>
      <c r="B4" s="33"/>
      <c r="C4" s="1"/>
      <c r="D4" s="1"/>
      <c r="E4" s="1" t="s">
        <v>9</v>
      </c>
      <c r="F4" s="1"/>
      <c r="G4" s="1"/>
      <c r="H4" s="1" t="s">
        <v>249</v>
      </c>
      <c r="I4" s="22"/>
    </row>
    <row r="5" spans="1:9" ht="25.5" customHeight="1">
      <c r="A5" s="61" t="s">
        <v>5</v>
      </c>
      <c r="B5" s="33"/>
      <c r="C5" s="1"/>
      <c r="D5" s="1"/>
      <c r="E5" s="1" t="s">
        <v>8</v>
      </c>
      <c r="F5" s="1"/>
      <c r="G5" s="1"/>
      <c r="H5" s="1" t="s">
        <v>250</v>
      </c>
      <c r="I5" s="23">
        <v>52</v>
      </c>
    </row>
    <row r="6" spans="1:9" ht="25.5" customHeight="1">
      <c r="A6" s="62" t="s">
        <v>10</v>
      </c>
      <c r="B6" s="63"/>
      <c r="C6" s="20"/>
      <c r="D6" s="20"/>
      <c r="E6" s="20" t="s">
        <v>12</v>
      </c>
      <c r="F6" s="20"/>
      <c r="G6" s="20"/>
      <c r="H6" s="20" t="s">
        <v>251</v>
      </c>
      <c r="I6" s="24"/>
    </row>
    <row r="7" spans="1:9" ht="25.5" customHeight="1">
      <c r="A7" s="64" t="s">
        <v>252</v>
      </c>
      <c r="B7" s="65"/>
      <c r="C7" s="65"/>
      <c r="D7" s="65"/>
      <c r="E7" s="65"/>
      <c r="F7" s="65"/>
      <c r="G7" s="65"/>
      <c r="H7" s="65"/>
      <c r="I7" s="65"/>
    </row>
    <row r="8" spans="1:9" ht="25.5" customHeight="1">
      <c r="A8" s="30" t="s">
        <v>253</v>
      </c>
      <c r="B8" s="66" t="s">
        <v>254</v>
      </c>
      <c r="C8" s="67"/>
      <c r="D8" s="30" t="s">
        <v>255</v>
      </c>
      <c r="E8" s="66" t="s">
        <v>256</v>
      </c>
      <c r="F8" s="67"/>
      <c r="G8" s="30" t="s">
        <v>257</v>
      </c>
      <c r="H8" s="66" t="s">
        <v>258</v>
      </c>
      <c r="I8" s="67"/>
    </row>
    <row r="9" spans="1:9" ht="15">
      <c r="A9" s="68" t="s">
        <v>259</v>
      </c>
      <c r="B9" s="26" t="s">
        <v>260</v>
      </c>
      <c r="C9" s="27">
        <f>SUM('Stavební rozpočet'!R8:R72)</f>
        <v>0</v>
      </c>
      <c r="D9" s="72" t="s">
        <v>261</v>
      </c>
      <c r="E9" s="70"/>
      <c r="F9" s="27"/>
      <c r="G9" s="72" t="s">
        <v>262</v>
      </c>
      <c r="H9" s="70"/>
      <c r="I9" s="27"/>
    </row>
    <row r="10" spans="1:9" ht="15">
      <c r="A10" s="68"/>
      <c r="B10" s="26" t="s">
        <v>25</v>
      </c>
      <c r="C10" s="27">
        <f>SUM('Stavební rozpočet'!S8:S72)</f>
        <v>0</v>
      </c>
      <c r="D10" s="72" t="s">
        <v>263</v>
      </c>
      <c r="E10" s="70"/>
      <c r="F10" s="27"/>
      <c r="G10" s="72" t="s">
        <v>264</v>
      </c>
      <c r="H10" s="70"/>
      <c r="I10" s="27"/>
    </row>
    <row r="11" spans="1:9" ht="15">
      <c r="A11" s="68" t="s">
        <v>265</v>
      </c>
      <c r="B11" s="26" t="s">
        <v>260</v>
      </c>
      <c r="C11" s="27">
        <f>SUM('Stavební rozpočet'!T8:T72)</f>
        <v>0</v>
      </c>
      <c r="D11" s="72" t="s">
        <v>266</v>
      </c>
      <c r="E11" s="70"/>
      <c r="F11" s="27"/>
      <c r="G11" s="72" t="s">
        <v>267</v>
      </c>
      <c r="H11" s="70"/>
      <c r="I11" s="27"/>
    </row>
    <row r="12" spans="1:9" ht="15">
      <c r="A12" s="68"/>
      <c r="B12" s="26" t="s">
        <v>25</v>
      </c>
      <c r="C12" s="27">
        <f>SUM('Stavební rozpočet'!U8:U72)</f>
        <v>0</v>
      </c>
      <c r="D12" s="72"/>
      <c r="E12" s="70"/>
      <c r="F12" s="27"/>
      <c r="G12" s="72" t="s">
        <v>268</v>
      </c>
      <c r="H12" s="70"/>
      <c r="I12" s="27"/>
    </row>
    <row r="13" spans="1:9" ht="15">
      <c r="A13" s="68" t="s">
        <v>269</v>
      </c>
      <c r="B13" s="26" t="s">
        <v>260</v>
      </c>
      <c r="C13" s="27">
        <f>SUM('Stavební rozpočet'!V8:V72)</f>
        <v>0</v>
      </c>
      <c r="D13" s="72"/>
      <c r="E13" s="70"/>
      <c r="F13" s="27"/>
      <c r="G13" s="72" t="s">
        <v>270</v>
      </c>
      <c r="H13" s="70"/>
      <c r="I13" s="27"/>
    </row>
    <row r="14" spans="1:9" ht="15">
      <c r="A14" s="68"/>
      <c r="B14" s="26" t="s">
        <v>25</v>
      </c>
      <c r="C14" s="27">
        <f>SUM('Stavební rozpočet'!W8:W72)</f>
        <v>0</v>
      </c>
      <c r="D14" s="72"/>
      <c r="E14" s="70"/>
      <c r="F14" s="27"/>
      <c r="G14" s="72" t="s">
        <v>271</v>
      </c>
      <c r="H14" s="70"/>
      <c r="I14" s="27"/>
    </row>
    <row r="15" spans="1:9" ht="15.75">
      <c r="A15" s="69" t="s">
        <v>272</v>
      </c>
      <c r="B15" s="70"/>
      <c r="C15" s="27">
        <f>SUM('Stavební rozpočet'!X8:X72)</f>
        <v>0</v>
      </c>
      <c r="D15" s="72"/>
      <c r="E15" s="70"/>
      <c r="F15" s="27"/>
      <c r="G15" s="25"/>
      <c r="H15" s="26"/>
      <c r="I15" s="27"/>
    </row>
    <row r="16" spans="1:9" ht="15.75">
      <c r="A16" s="69" t="s">
        <v>273</v>
      </c>
      <c r="B16" s="70"/>
      <c r="C16" s="27">
        <f>SUM('Stavební rozpočet'!P8:P72)</f>
        <v>0</v>
      </c>
      <c r="D16" s="72"/>
      <c r="E16" s="70"/>
      <c r="F16" s="27"/>
      <c r="G16" s="25"/>
      <c r="H16" s="26"/>
      <c r="I16" s="27"/>
    </row>
    <row r="17" spans="1:9" ht="15.75">
      <c r="A17" s="69" t="s">
        <v>274</v>
      </c>
      <c r="B17" s="70"/>
      <c r="C17" s="27">
        <f>SUM(C9:C16)</f>
        <v>0</v>
      </c>
      <c r="D17" s="69" t="s">
        <v>275</v>
      </c>
      <c r="E17" s="71"/>
      <c r="F17" s="27">
        <f>SUM(F9:F16)</f>
        <v>0</v>
      </c>
      <c r="G17" s="69" t="s">
        <v>276</v>
      </c>
      <c r="H17" s="71"/>
      <c r="I17" s="27">
        <f>SUM(I9:I16)</f>
        <v>0</v>
      </c>
    </row>
    <row r="18" spans="1:9" ht="15.75">
      <c r="A18" s="18"/>
      <c r="B18" s="18"/>
      <c r="C18" s="18"/>
      <c r="D18" s="69" t="s">
        <v>277</v>
      </c>
      <c r="E18" s="71"/>
      <c r="F18" s="27"/>
      <c r="G18" s="69" t="s">
        <v>278</v>
      </c>
      <c r="H18" s="71"/>
      <c r="I18" s="27"/>
    </row>
    <row r="19" spans="1:9" ht="15.75">
      <c r="A19" s="18"/>
      <c r="B19" s="18"/>
      <c r="C19" s="18"/>
      <c r="D19" s="18"/>
      <c r="E19" s="18"/>
      <c r="F19" s="18"/>
      <c r="G19" s="29"/>
      <c r="H19" s="29"/>
      <c r="I19" s="18"/>
    </row>
    <row r="20" spans="1:9" ht="15.75">
      <c r="A20" s="18"/>
      <c r="B20" s="18"/>
      <c r="C20" s="18"/>
      <c r="D20" s="18"/>
      <c r="E20" s="18"/>
      <c r="F20" s="18"/>
      <c r="G20" s="29"/>
      <c r="H20" s="29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.75">
      <c r="A22" s="73" t="s">
        <v>279</v>
      </c>
      <c r="B22" s="74"/>
      <c r="C22" s="28">
        <f>SUM('Stavební rozpočet'!Z9:Z72)*(1-C18/100)</f>
        <v>0</v>
      </c>
      <c r="D22" s="18"/>
      <c r="E22" s="18"/>
      <c r="F22" s="18"/>
      <c r="G22" s="18"/>
      <c r="H22" s="18"/>
      <c r="I22" s="18"/>
    </row>
    <row r="23" spans="1:9" ht="15.75">
      <c r="A23" s="73" t="s">
        <v>280</v>
      </c>
      <c r="B23" s="74"/>
      <c r="C23" s="28">
        <f>SUM('Stavební rozpočet'!AA9:AA72)*(1-C18/100)</f>
        <v>0</v>
      </c>
      <c r="D23" s="73" t="s">
        <v>281</v>
      </c>
      <c r="E23" s="74"/>
      <c r="F23" s="28">
        <f>ROUND(C23*(15/100),2)</f>
        <v>0</v>
      </c>
      <c r="G23" s="73" t="s">
        <v>282</v>
      </c>
      <c r="H23" s="74"/>
      <c r="I23" s="28">
        <f>SUM(C22:C24)</f>
        <v>0</v>
      </c>
    </row>
    <row r="24" spans="1:9" ht="15.75">
      <c r="A24" s="73" t="s">
        <v>283</v>
      </c>
      <c r="B24" s="74"/>
      <c r="C24" s="28">
        <f>SUM('Stavební rozpočet'!AB9:AB72)*(1-C18/100)+(F17+I17+F18+I18+I19+I20)</f>
        <v>0</v>
      </c>
      <c r="D24" s="73" t="s">
        <v>284</v>
      </c>
      <c r="E24" s="74"/>
      <c r="F24" s="28">
        <f>ROUND(C24*(21/100),2)</f>
        <v>0</v>
      </c>
      <c r="G24" s="73" t="s">
        <v>285</v>
      </c>
      <c r="H24" s="74"/>
      <c r="I24" s="28">
        <f>F23+F24+I23</f>
        <v>0</v>
      </c>
    </row>
    <row r="25" spans="1:9" ht="1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5">
      <c r="A26" s="75" t="s">
        <v>6</v>
      </c>
      <c r="B26" s="76"/>
      <c r="C26" s="77"/>
      <c r="D26" s="75" t="s">
        <v>3</v>
      </c>
      <c r="E26" s="76"/>
      <c r="F26" s="77"/>
      <c r="G26" s="75" t="s">
        <v>9</v>
      </c>
      <c r="H26" s="76"/>
      <c r="I26" s="77"/>
    </row>
    <row r="27" spans="1:9" ht="12.75">
      <c r="A27" s="78"/>
      <c r="B27" s="79"/>
      <c r="C27" s="80"/>
      <c r="D27" s="78"/>
      <c r="E27" s="79"/>
      <c r="F27" s="80"/>
      <c r="G27" s="78"/>
      <c r="H27" s="79"/>
      <c r="I27" s="80"/>
    </row>
    <row r="28" spans="1:9" ht="12.75">
      <c r="A28" s="78"/>
      <c r="B28" s="79"/>
      <c r="C28" s="80"/>
      <c r="D28" s="78"/>
      <c r="E28" s="79"/>
      <c r="F28" s="80"/>
      <c r="G28" s="78"/>
      <c r="H28" s="79"/>
      <c r="I28" s="80"/>
    </row>
    <row r="29" spans="1:9" ht="12.75">
      <c r="A29" s="78"/>
      <c r="B29" s="79"/>
      <c r="C29" s="80"/>
      <c r="D29" s="78"/>
      <c r="E29" s="79"/>
      <c r="F29" s="80"/>
      <c r="G29" s="78"/>
      <c r="H29" s="79"/>
      <c r="I29" s="80"/>
    </row>
    <row r="30" spans="1:9" ht="15">
      <c r="A30" s="81" t="s">
        <v>286</v>
      </c>
      <c r="B30" s="82"/>
      <c r="C30" s="83"/>
      <c r="D30" s="81" t="s">
        <v>286</v>
      </c>
      <c r="E30" s="82"/>
      <c r="F30" s="83"/>
      <c r="G30" s="81" t="s">
        <v>286</v>
      </c>
      <c r="H30" s="82"/>
      <c r="I30" s="83"/>
    </row>
    <row r="31" spans="1:9" ht="15">
      <c r="A31" s="31" t="s">
        <v>247</v>
      </c>
      <c r="B31" s="18"/>
      <c r="C31" s="18"/>
      <c r="D31" s="18"/>
      <c r="E31" s="18"/>
      <c r="F31" s="18"/>
      <c r="G31" s="18"/>
      <c r="H31" s="18"/>
      <c r="I31" s="18"/>
    </row>
    <row r="32" spans="1:9" ht="12.75" customHeight="1">
      <c r="A32" s="84"/>
      <c r="B32" s="79"/>
      <c r="C32" s="79"/>
      <c r="D32" s="79"/>
      <c r="E32" s="79"/>
      <c r="F32" s="79"/>
      <c r="G32" s="79"/>
      <c r="H32" s="79"/>
      <c r="I32" s="79"/>
    </row>
    <row r="33" spans="1:9" ht="1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formatCells="0" formatColumns="0" formatRows="0" insertColumns="0" insertRows="0" insertHyperlinks="0" deleteColumns="0" deleteRows="0" sort="0" autoFilter="0" pivotTables="0"/>
  <mergeCells count="51">
    <mergeCell ref="D16:E16"/>
    <mergeCell ref="G26:I26"/>
    <mergeCell ref="G27:I29"/>
    <mergeCell ref="G30:I30"/>
    <mergeCell ref="A32:I32"/>
    <mergeCell ref="D9:E9"/>
    <mergeCell ref="D10:E10"/>
    <mergeCell ref="D11:E11"/>
    <mergeCell ref="D12:E12"/>
    <mergeCell ref="D13:E13"/>
    <mergeCell ref="D14:E14"/>
    <mergeCell ref="A26:C26"/>
    <mergeCell ref="A27:C29"/>
    <mergeCell ref="A30:C30"/>
    <mergeCell ref="D26:F26"/>
    <mergeCell ref="D27:F29"/>
    <mergeCell ref="D30:F30"/>
    <mergeCell ref="G17:H17"/>
    <mergeCell ref="G18:H18"/>
    <mergeCell ref="A22:B22"/>
    <mergeCell ref="A23:B23"/>
    <mergeCell ref="A24:B24"/>
    <mergeCell ref="D23:E23"/>
    <mergeCell ref="D24:E24"/>
    <mergeCell ref="G23:H23"/>
    <mergeCell ref="G24:H24"/>
    <mergeCell ref="A16:B16"/>
    <mergeCell ref="A17:B17"/>
    <mergeCell ref="E8:F8"/>
    <mergeCell ref="D17:E17"/>
    <mergeCell ref="D18:E18"/>
    <mergeCell ref="H8:I8"/>
    <mergeCell ref="G9:H9"/>
    <mergeCell ref="G10:H10"/>
    <mergeCell ref="G11:H11"/>
    <mergeCell ref="G12:H12"/>
    <mergeCell ref="A7:I7"/>
    <mergeCell ref="B8:C8"/>
    <mergeCell ref="A9:A10"/>
    <mergeCell ref="A11:A12"/>
    <mergeCell ref="A13:A14"/>
    <mergeCell ref="A15:B15"/>
    <mergeCell ref="G13:H13"/>
    <mergeCell ref="G14:H14"/>
    <mergeCell ref="D15:E15"/>
    <mergeCell ref="A1:I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</dc:title>
  <dc:subject/>
  <dc:creator>Verlag DashÅ‘fer, s.r.o.</dc:creator>
  <cp:keywords/>
  <dc:description/>
  <cp:lastModifiedBy>Já</cp:lastModifiedBy>
  <dcterms:created xsi:type="dcterms:W3CDTF">2020-04-24T08:21:44Z</dcterms:created>
  <dcterms:modified xsi:type="dcterms:W3CDTF">2020-04-24T08:24:55Z</dcterms:modified>
  <cp:category/>
  <cp:version/>
  <cp:contentType/>
  <cp:contentStatus/>
</cp:coreProperties>
</file>