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1 - Rozpočet" sheetId="2" r:id="rId2"/>
  </sheets>
  <definedNames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Area" localSheetId="1">'001 - Rozpočet'!$C$4:$Q$70,'001 - Rozpočet'!$C$76:$Q$107,'001 - Rozpočet'!$C$113:$Q$211</definedName>
    <definedName name="_xlnm.Print_Titles" localSheetId="1">'001 - Rozpočet'!$123:$123</definedName>
  </definedNames>
  <calcPr/>
</workbook>
</file>

<file path=xl/calcChain.xml><?xml version="1.0" encoding="utf-8"?>
<calcChain xmlns="http://schemas.openxmlformats.org/spreadsheetml/2006/main">
  <c i="2" r="N211"/>
  <c i="1" r="AY88"/>
  <c r="AX88"/>
  <c i="2" r="BI210"/>
  <c r="BH210"/>
  <c r="BG210"/>
  <c r="BF210"/>
  <c r="AA210"/>
  <c r="Y210"/>
  <c r="W210"/>
  <c r="BK210"/>
  <c r="N210"/>
  <c r="BE210"/>
  <c r="BI209"/>
  <c r="BH209"/>
  <c r="BG209"/>
  <c r="BF209"/>
  <c r="AA209"/>
  <c r="Y209"/>
  <c r="W209"/>
  <c r="BK209"/>
  <c r="N209"/>
  <c r="BE209"/>
  <c r="BI208"/>
  <c r="BH208"/>
  <c r="BG208"/>
  <c r="BF208"/>
  <c r="AA208"/>
  <c r="Y208"/>
  <c r="W208"/>
  <c r="BK208"/>
  <c r="N208"/>
  <c r="BE208"/>
  <c r="BI207"/>
  <c r="BH207"/>
  <c r="BG207"/>
  <c r="BF207"/>
  <c r="AA207"/>
  <c r="Y207"/>
  <c r="W207"/>
  <c r="BK207"/>
  <c r="N207"/>
  <c r="BE207"/>
  <c r="BI206"/>
  <c r="BH206"/>
  <c r="BG206"/>
  <c r="BF206"/>
  <c r="AA206"/>
  <c r="Y206"/>
  <c r="W206"/>
  <c r="BK206"/>
  <c r="N206"/>
  <c r="BE206"/>
  <c r="BI200"/>
  <c r="BH200"/>
  <c r="BG200"/>
  <c r="BF200"/>
  <c r="AA200"/>
  <c r="Y200"/>
  <c r="W200"/>
  <c r="BK200"/>
  <c r="N200"/>
  <c r="BE200"/>
  <c r="BI199"/>
  <c r="BH199"/>
  <c r="BG199"/>
  <c r="BF199"/>
  <c r="AA199"/>
  <c r="Y199"/>
  <c r="W199"/>
  <c r="BK199"/>
  <c r="N199"/>
  <c r="BE199"/>
  <c r="BI196"/>
  <c r="BH196"/>
  <c r="BG196"/>
  <c r="BF196"/>
  <c r="AA196"/>
  <c r="Y196"/>
  <c r="W196"/>
  <c r="BK196"/>
  <c r="N196"/>
  <c r="BE196"/>
  <c r="BI195"/>
  <c r="BH195"/>
  <c r="BG195"/>
  <c r="BF195"/>
  <c r="AA195"/>
  <c r="AA194"/>
  <c r="Y195"/>
  <c r="Y194"/>
  <c r="W195"/>
  <c r="W194"/>
  <c r="BK195"/>
  <c r="BK194"/>
  <c r="N194"/>
  <c r="N195"/>
  <c r="BE195"/>
  <c r="N97"/>
  <c r="BI193"/>
  <c r="BH193"/>
  <c r="BG193"/>
  <c r="BF193"/>
  <c r="AA193"/>
  <c r="Y193"/>
  <c r="W193"/>
  <c r="BK193"/>
  <c r="N193"/>
  <c r="BE193"/>
  <c r="BI192"/>
  <c r="BH192"/>
  <c r="BG192"/>
  <c r="BF192"/>
  <c r="AA192"/>
  <c r="Y192"/>
  <c r="W192"/>
  <c r="BK192"/>
  <c r="N192"/>
  <c r="BE192"/>
  <c r="BI191"/>
  <c r="BH191"/>
  <c r="BG191"/>
  <c r="BF191"/>
  <c r="AA191"/>
  <c r="Y191"/>
  <c r="W191"/>
  <c r="BK191"/>
  <c r="N191"/>
  <c r="BE191"/>
  <c r="BI190"/>
  <c r="BH190"/>
  <c r="BG190"/>
  <c r="BF190"/>
  <c r="AA190"/>
  <c r="Y190"/>
  <c r="W190"/>
  <c r="BK190"/>
  <c r="N190"/>
  <c r="BE190"/>
  <c r="BI189"/>
  <c r="BH189"/>
  <c r="BG189"/>
  <c r="BF189"/>
  <c r="AA189"/>
  <c r="Y189"/>
  <c r="W189"/>
  <c r="BK189"/>
  <c r="N189"/>
  <c r="BE189"/>
  <c r="BI188"/>
  <c r="BH188"/>
  <c r="BG188"/>
  <c r="BF188"/>
  <c r="AA188"/>
  <c r="Y188"/>
  <c r="W188"/>
  <c r="BK188"/>
  <c r="N188"/>
  <c r="BE188"/>
  <c r="BI187"/>
  <c r="BH187"/>
  <c r="BG187"/>
  <c r="BF187"/>
  <c r="AA187"/>
  <c r="Y187"/>
  <c r="W187"/>
  <c r="BK187"/>
  <c r="N187"/>
  <c r="BE187"/>
  <c r="BI186"/>
  <c r="BH186"/>
  <c r="BG186"/>
  <c r="BF186"/>
  <c r="AA186"/>
  <c r="Y186"/>
  <c r="W186"/>
  <c r="BK186"/>
  <c r="N186"/>
  <c r="BE186"/>
  <c r="BI185"/>
  <c r="BH185"/>
  <c r="BG185"/>
  <c r="BF185"/>
  <c r="AA185"/>
  <c r="Y185"/>
  <c r="W185"/>
  <c r="BK185"/>
  <c r="N185"/>
  <c r="BE185"/>
  <c r="BI184"/>
  <c r="BH184"/>
  <c r="BG184"/>
  <c r="BF184"/>
  <c r="AA184"/>
  <c r="Y184"/>
  <c r="W184"/>
  <c r="BK184"/>
  <c r="N184"/>
  <c r="BE184"/>
  <c r="BI183"/>
  <c r="BH183"/>
  <c r="BG183"/>
  <c r="BF183"/>
  <c r="AA183"/>
  <c r="Y183"/>
  <c r="W183"/>
  <c r="BK183"/>
  <c r="N183"/>
  <c r="BE183"/>
  <c r="BI182"/>
  <c r="BH182"/>
  <c r="BG182"/>
  <c r="BF182"/>
  <c r="AA182"/>
  <c r="AA181"/>
  <c r="Y182"/>
  <c r="Y181"/>
  <c r="W182"/>
  <c r="W181"/>
  <c r="BK182"/>
  <c r="BK181"/>
  <c r="N181"/>
  <c r="N182"/>
  <c r="BE182"/>
  <c r="N96"/>
  <c r="BI180"/>
  <c r="BH180"/>
  <c r="BG180"/>
  <c r="BF180"/>
  <c r="AA180"/>
  <c r="Y180"/>
  <c r="W180"/>
  <c r="BK180"/>
  <c r="N180"/>
  <c r="BE180"/>
  <c r="BI179"/>
  <c r="BH179"/>
  <c r="BG179"/>
  <c r="BF179"/>
  <c r="AA179"/>
  <c r="Y179"/>
  <c r="W179"/>
  <c r="BK179"/>
  <c r="N179"/>
  <c r="BE179"/>
  <c r="BI175"/>
  <c r="BH175"/>
  <c r="BG175"/>
  <c r="BF175"/>
  <c r="AA175"/>
  <c r="Y175"/>
  <c r="W175"/>
  <c r="BK175"/>
  <c r="N175"/>
  <c r="BE175"/>
  <c r="BI173"/>
  <c r="BH173"/>
  <c r="BG173"/>
  <c r="BF173"/>
  <c r="AA173"/>
  <c r="AA172"/>
  <c r="Y173"/>
  <c r="Y172"/>
  <c r="W173"/>
  <c r="W172"/>
  <c r="BK173"/>
  <c r="BK172"/>
  <c r="N172"/>
  <c r="N173"/>
  <c r="BE173"/>
  <c r="N95"/>
  <c r="BI171"/>
  <c r="BH171"/>
  <c r="BG171"/>
  <c r="BF171"/>
  <c r="AA171"/>
  <c r="Y171"/>
  <c r="W171"/>
  <c r="BK171"/>
  <c r="N171"/>
  <c r="BE171"/>
  <c r="BI170"/>
  <c r="BH170"/>
  <c r="BG170"/>
  <c r="BF170"/>
  <c r="AA170"/>
  <c r="Y170"/>
  <c r="W170"/>
  <c r="BK170"/>
  <c r="N170"/>
  <c r="BE170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3"/>
  <c r="BH163"/>
  <c r="BG163"/>
  <c r="BF163"/>
  <c r="AA163"/>
  <c r="Y163"/>
  <c r="W163"/>
  <c r="BK163"/>
  <c r="N163"/>
  <c r="BE163"/>
  <c r="BI160"/>
  <c r="BH160"/>
  <c r="BG160"/>
  <c r="BF160"/>
  <c r="AA160"/>
  <c r="Y160"/>
  <c r="W160"/>
  <c r="BK160"/>
  <c r="N160"/>
  <c r="BE160"/>
  <c r="BI158"/>
  <c r="BH158"/>
  <c r="BG158"/>
  <c r="BF158"/>
  <c r="AA158"/>
  <c r="Y158"/>
  <c r="W158"/>
  <c r="BK158"/>
  <c r="N158"/>
  <c r="BE158"/>
  <c r="BI155"/>
  <c r="BH155"/>
  <c r="BG155"/>
  <c r="BF155"/>
  <c r="AA155"/>
  <c r="Y155"/>
  <c r="W155"/>
  <c r="BK155"/>
  <c r="N155"/>
  <c r="BE155"/>
  <c r="BI149"/>
  <c r="BH149"/>
  <c r="BG149"/>
  <c r="BF149"/>
  <c r="AA149"/>
  <c r="Y149"/>
  <c r="W149"/>
  <c r="BK149"/>
  <c r="N149"/>
  <c r="BE149"/>
  <c r="BI148"/>
  <c r="BH148"/>
  <c r="BG148"/>
  <c r="BF148"/>
  <c r="AA148"/>
  <c r="AA147"/>
  <c r="Y148"/>
  <c r="Y147"/>
  <c r="W148"/>
  <c r="W147"/>
  <c r="BK148"/>
  <c r="BK147"/>
  <c r="N147"/>
  <c r="N148"/>
  <c r="BE148"/>
  <c r="N94"/>
  <c r="BI146"/>
  <c r="BH146"/>
  <c r="BG146"/>
  <c r="BF146"/>
  <c r="AA146"/>
  <c r="AA145"/>
  <c r="AA144"/>
  <c r="Y146"/>
  <c r="Y145"/>
  <c r="Y144"/>
  <c r="W146"/>
  <c r="W145"/>
  <c r="W144"/>
  <c r="BK146"/>
  <c r="BK145"/>
  <c r="N145"/>
  <c r="BK144"/>
  <c r="N144"/>
  <c r="N146"/>
  <c r="BE146"/>
  <c r="N93"/>
  <c r="N92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AA139"/>
  <c r="Y140"/>
  <c r="Y139"/>
  <c r="W140"/>
  <c r="W139"/>
  <c r="BK140"/>
  <c r="BK139"/>
  <c r="N139"/>
  <c r="N140"/>
  <c r="BE140"/>
  <c r="N91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7"/>
  <c r="BH127"/>
  <c r="BG127"/>
  <c r="BF127"/>
  <c r="AA127"/>
  <c r="AA126"/>
  <c r="AA125"/>
  <c r="AA124"/>
  <c r="Y127"/>
  <c r="Y126"/>
  <c r="Y125"/>
  <c r="Y124"/>
  <c r="W127"/>
  <c r="W126"/>
  <c r="W125"/>
  <c r="W124"/>
  <c i="1" r="AU88"/>
  <c i="2" r="BK127"/>
  <c r="BK126"/>
  <c r="N126"/>
  <c r="BK125"/>
  <c r="N125"/>
  <c r="BK124"/>
  <c r="N124"/>
  <c r="N88"/>
  <c r="N127"/>
  <c r="BE127"/>
  <c r="N90"/>
  <c r="N89"/>
  <c r="M120"/>
  <c r="F120"/>
  <c r="F118"/>
  <c r="F116"/>
  <c r="BI105"/>
  <c r="BH105"/>
  <c r="BG105"/>
  <c r="BF105"/>
  <c r="N105"/>
  <c r="BE105"/>
  <c r="BI104"/>
  <c r="BH104"/>
  <c r="BG104"/>
  <c r="BF104"/>
  <c r="N104"/>
  <c r="BE104"/>
  <c r="BI103"/>
  <c r="BH103"/>
  <c r="BG103"/>
  <c r="BF103"/>
  <c r="N103"/>
  <c r="BE103"/>
  <c r="BI102"/>
  <c r="BH102"/>
  <c r="BG102"/>
  <c r="BF102"/>
  <c r="N102"/>
  <c r="BE102"/>
  <c r="BI101"/>
  <c r="BH101"/>
  <c r="BG101"/>
  <c r="BF101"/>
  <c r="N101"/>
  <c r="BE101"/>
  <c r="BI100"/>
  <c r="H36"/>
  <c i="1" r="BD88"/>
  <c i="2" r="BH100"/>
  <c r="H35"/>
  <c i="1" r="BC88"/>
  <c i="2" r="BG100"/>
  <c r="H34"/>
  <c i="1" r="BB88"/>
  <c i="2" r="BF100"/>
  <c r="M33"/>
  <c i="1" r="AW88"/>
  <c i="2" r="H33"/>
  <c i="1" r="BA88"/>
  <c i="2" r="N100"/>
  <c r="N99"/>
  <c r="L107"/>
  <c r="BE100"/>
  <c r="M32"/>
  <c i="1" r="AV88"/>
  <c i="2" r="H32"/>
  <c i="1" r="AZ88"/>
  <c i="2" r="M28"/>
  <c i="1" r="AS88"/>
  <c i="2" r="M27"/>
  <c r="M83"/>
  <c r="F83"/>
  <c r="F81"/>
  <c r="F79"/>
  <c r="M30"/>
  <c i="1" r="AG88"/>
  <c i="2" r="L38"/>
  <c r="O21"/>
  <c r="E21"/>
  <c r="M121"/>
  <c r="M84"/>
  <c r="O20"/>
  <c r="O15"/>
  <c r="E15"/>
  <c r="F121"/>
  <c r="F84"/>
  <c r="O14"/>
  <c r="O9"/>
  <c r="M118"/>
  <c r="M81"/>
  <c r="F6"/>
  <c r="F115"/>
  <c r="F78"/>
  <c i="1" r="CK94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4"/>
  <c r="CD94"/>
  <c r="AV94"/>
  <c r="BY94"/>
  <c r="AN94"/>
  <c r="AG93"/>
  <c r="CD93"/>
  <c r="AV93"/>
  <c r="BY93"/>
  <c r="AN93"/>
  <c r="AG92"/>
  <c r="CD92"/>
  <c r="AV92"/>
  <c r="BY92"/>
  <c r="AN92"/>
  <c r="AG91"/>
  <c r="AG90"/>
  <c r="AK27"/>
  <c r="AG96"/>
  <c r="CD91"/>
  <c r="W31"/>
  <c r="AV91"/>
  <c r="BY91"/>
  <c r="AK31"/>
  <c r="AN91"/>
  <c r="AN90"/>
  <c r="AT88"/>
  <c r="AN88"/>
  <c r="AN87"/>
  <c r="AN96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<sst xmlns="http://schemas.openxmlformats.org/spreadsheetml/2006/main">
  <si>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</si>
  <si>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</si>
  <si>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</si>
  <si>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</si>
  <si>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</si>
  <si>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</si>
  <si>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</si>
  <si>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</si>
  <si>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</si>
  <si>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</si>
  <si>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</si>
  <si>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</si>
  <si>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</si>
  <si>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</si>
  <si>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</si>
  <si>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</si>
  <si>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</si>
  <si>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003/2019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</si>
  <si>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</si>
  <si>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</si>
  <si>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OPRAVA ZÁMECKÉ BRÁNY V AREÁLU ZÁMKU VE STUDÉNCE</t>
  </si>
  <si>
    <t>JKSO:</t>
  </si>
  <si>
    <t/>
  </si>
  <si>
    <t>CC-CZ:</t>
  </si>
  <si>
    <t>Místo:</t>
  </si>
  <si>
    <t xml:space="preserve"> </t>
  </si>
  <si>
    <t>Datum:</t>
  </si>
  <si>
    <t>12. 3. 2019</t>
  </si>
  <si>
    <t>Objednatel:</t>
  </si>
  <si>
    <t>IČ:</t>
  </si>
  <si>
    <t>0298441</t>
  </si>
  <si>
    <t>Městský úřad Studénka, nám. Republiky 762,Studénka</t>
  </si>
  <si>
    <t>DIČ:</t>
  </si>
  <si>
    <t>Zhotovitel:</t>
  </si>
  <si>
    <t>Vyplň údaj</t>
  </si>
  <si>
    <t>Projektant:</t>
  </si>
  <si>
    <t>29295548</t>
  </si>
  <si>
    <t>PROJECT WORK s.r.o.</t>
  </si>
  <si>
    <t>True</t>
  </si>
  <si>
    <t>1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</si>
  <si>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</si>
  <si>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</si>
  <si>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</si>
  <si>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</si>
  <si>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</si>
  <si>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</si>
  <si>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</si>
  <si>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</si>
  <si>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</si>
  <si>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</si>
  <si>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</si>
  <si>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</si>
  <si>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</si>
  <si>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</si>
  <si>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</si>
  <si>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</si>
  <si>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</si>
  <si>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</si>
  <si>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</si>
  <si>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</si>
  <si>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</si>
  <si>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</si>
  <si>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</si>
  <si>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</si>
  <si>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</si>
  <si>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</si>
  <si>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</si>
  <si>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</si>
  <si>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</si>
  <si>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</si>
  <si>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</si>
  <si>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</si>
  <si>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</si>
  <si>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</si>
  <si>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</si>
  <si>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</si>
  <si>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</si>
  <si>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</si>
  <si>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</si>
  <si>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</si>
  <si>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</si>
  <si>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</si>
  <si>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</si>
  <si>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</si>
  <si>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{aadfd7d3-366f-44e4-8bee-0e4f24386abf}</t>
  </si>
  <si>
    <t>{00000000-0000-0000-0000-000000000000}</t>
  </si>
  <si>
    <t>/</t>
  </si>
  <si>
    <t>001</t>
  </si>
  <si>
    <t>Rozpočet</t>
  </si>
  <si>
    <t>{a841796a-a82b-4c11-9e29-ebec95b52947}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</si>
  <si>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</si>
  <si>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</si>
  <si>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</si>
  <si>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</si>
  <si>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</si>
  <si>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</si>
  <si>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</si>
  <si>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</si>
  <si>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</si>
  <si>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</si>
  <si>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</si>
  <si>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</si>
  <si>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</si>
  <si>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</si>
  <si>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</si>
  <si>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</si>
  <si>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</si>
  <si>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001 - Rozpočet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</si>
  <si>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</si>
  <si>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</si>
  <si>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</si>
  <si>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</si>
  <si>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</si>
  <si>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</si>
  <si>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</si>
  <si>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</si>
  <si>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</si>
  <si>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</si>
  <si>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</si>
  <si>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</si>
  <si>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</si>
  <si>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</si>
  <si>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</si>
  <si>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</si>
  <si>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</si>
  <si>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</si>
  <si>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</si>
  <si>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</si>
  <si>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</si>
  <si>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</si>
  <si>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</si>
  <si>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</si>
  <si>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</si>
  <si>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</si>
  <si>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</si>
  <si>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</si>
  <si>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</si>
  <si>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</si>
  <si>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</si>
  <si>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</si>
  <si>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</si>
  <si>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</si>
  <si>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</si>
  <si>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</si>
  <si>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</si>
  <si>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</si>
  <si>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</si>
  <si>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</si>
  <si>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941111122</t>
  </si>
  <si>
    <t>Montáž lešení řadového trubkového lehkého s podlahami zatížení do 200 kg/m2 š do 1,2 m v do 25 m</t>
  </si>
  <si>
    <t>m2</t>
  </si>
  <si>
    <t>4</t>
  </si>
  <si>
    <t>553028023</t>
  </si>
  <si>
    <t>10,53*4*11,5</t>
  </si>
  <si>
    <t>VV</t>
  </si>
  <si>
    <t>941111222</t>
  </si>
  <si>
    <t>Příplatek k lešení řadovému trubkovému lehkému s podlahami š 1,2 m v 25 m za první a ZKD den použití</t>
  </si>
  <si>
    <t>-1584484018</t>
  </si>
  <si>
    <t>3</t>
  </si>
  <si>
    <t>941111822</t>
  </si>
  <si>
    <t>Demontáž lešení řadového trubkového lehkého s podlahami zatížení do 200 kg/m2 š do 1,2 m v do 25 m</t>
  </si>
  <si>
    <t>-549270784</t>
  </si>
  <si>
    <t>944511111</t>
  </si>
  <si>
    <t>Montáž ochranné sítě z textilie z umělých vláken</t>
  </si>
  <si>
    <t>-1385739513</t>
  </si>
  <si>
    <t>5</t>
  </si>
  <si>
    <t>944511811</t>
  </si>
  <si>
    <t>Demontáž ochranné sítě z textilie z umělých vláken</t>
  </si>
  <si>
    <t>-2116225051</t>
  </si>
  <si>
    <t>6</t>
  </si>
  <si>
    <t>944711112</t>
  </si>
  <si>
    <t>Montáž záchytné stříšky š do 2 m</t>
  </si>
  <si>
    <t>m</t>
  </si>
  <si>
    <t>-1821219925</t>
  </si>
  <si>
    <t>7</t>
  </si>
  <si>
    <t>944711212</t>
  </si>
  <si>
    <t>Příplatek k záchytné stříšce š do 2 m za první a ZKD den použití</t>
  </si>
  <si>
    <t>-971755450</t>
  </si>
  <si>
    <t>8</t>
  </si>
  <si>
    <t>944711812</t>
  </si>
  <si>
    <t>Demontáž záchytné stříšky š do 2 m</t>
  </si>
  <si>
    <t>619318074</t>
  </si>
  <si>
    <t>9</t>
  </si>
  <si>
    <t>968062455</t>
  </si>
  <si>
    <t>Vybourání dřevěných dveřních zárubní pl do 2 m2</t>
  </si>
  <si>
    <t>336217954</t>
  </si>
  <si>
    <t>E</t>
  </si>
  <si>
    <t>1,1*1,1</t>
  </si>
  <si>
    <t>10</t>
  </si>
  <si>
    <t>997013153</t>
  </si>
  <si>
    <t>Vnitrostaveništní doprava suti a vybouraných hmot pro budovy v do 12 m s omezením mechanizace</t>
  </si>
  <si>
    <t>t</t>
  </si>
  <si>
    <t>1962882492</t>
  </si>
  <si>
    <t>11</t>
  </si>
  <si>
    <t>997013501</t>
  </si>
  <si>
    <t>Odvoz suti a vybouraných hmot na skládku nebo meziskládku do 1 km se složením</t>
  </si>
  <si>
    <t>-73840772</t>
  </si>
  <si>
    <t>12</t>
  </si>
  <si>
    <t>997013509</t>
  </si>
  <si>
    <t>Příplatek k odvozu suti a vybouraných hmot na skládku ZKD 1 km přes 1 km</t>
  </si>
  <si>
    <t>1476276662</t>
  </si>
  <si>
    <t>13</t>
  </si>
  <si>
    <t>997013831</t>
  </si>
  <si>
    <t>Poplatek za uložení na skládce (skládkovné) stavebního odpadu směsného kód odpadu 170 904</t>
  </si>
  <si>
    <t>-350435118</t>
  </si>
  <si>
    <t>14</t>
  </si>
  <si>
    <t>741420001.R00</t>
  </si>
  <si>
    <t>Drát nebo lano hromosvodné svodové na střeše a na fasádě</t>
  </si>
  <si>
    <t>16</t>
  </si>
  <si>
    <t>1596316925</t>
  </si>
  <si>
    <t>762331813.R00</t>
  </si>
  <si>
    <t>Oprava kcí krovů a spodní části z hranolů, výměna poškozených prvků v rozsahu d 20%</t>
  </si>
  <si>
    <t>1573466350</t>
  </si>
  <si>
    <t>762335811.R00</t>
  </si>
  <si>
    <t>Demontáž dřevěných dekorativních prvků ukončujících dřevěné obložení</t>
  </si>
  <si>
    <t>-1808498145</t>
  </si>
  <si>
    <t>2*8,13</t>
  </si>
  <si>
    <t>2,78</t>
  </si>
  <si>
    <t>2*2,88</t>
  </si>
  <si>
    <t>2,89</t>
  </si>
  <si>
    <t>Součet</t>
  </si>
  <si>
    <t>17</t>
  </si>
  <si>
    <t>762341210</t>
  </si>
  <si>
    <t>Montáž bednění střech rovných a šikmých sklonu do 60° z hrubých prken na sraz</t>
  </si>
  <si>
    <t>-1162466593</t>
  </si>
  <si>
    <t>Plocha krytiny, rozsah 20%</t>
  </si>
  <si>
    <t>94,0*0,2</t>
  </si>
  <si>
    <t>18</t>
  </si>
  <si>
    <t>M</t>
  </si>
  <si>
    <t>605151111</t>
  </si>
  <si>
    <t>řezivo jehličnaté boční prkno jakost I.-II. 2 - 3 cm</t>
  </si>
  <si>
    <t>m3</t>
  </si>
  <si>
    <t>32</t>
  </si>
  <si>
    <t>1840483107</t>
  </si>
  <si>
    <t>18,800*0,025*1,1</t>
  </si>
  <si>
    <t>19</t>
  </si>
  <si>
    <t>762341811</t>
  </si>
  <si>
    <t>Demontáž bednění střech z prken</t>
  </si>
  <si>
    <t>-941057337</t>
  </si>
  <si>
    <t>20</t>
  </si>
  <si>
    <t>762342314</t>
  </si>
  <si>
    <t>Montáž laťování na střechách složitých sklonu do 60° osové vzdálenosti do 360 mm</t>
  </si>
  <si>
    <t>-1997088716</t>
  </si>
  <si>
    <t>latě a kontralatě</t>
  </si>
  <si>
    <t>94,0*2</t>
  </si>
  <si>
    <t>762521108</t>
  </si>
  <si>
    <t>Položení podlahy z hrubých fošen na sraz</t>
  </si>
  <si>
    <t>893772775</t>
  </si>
  <si>
    <t>22</t>
  </si>
  <si>
    <t>60511021</t>
  </si>
  <si>
    <t>řezivo jehličnaté - středové SM tl. 33-100 mm, jakost II, 2 - 3,5 m</t>
  </si>
  <si>
    <t>1454497790</t>
  </si>
  <si>
    <t>podlaha - fošny 50x250</t>
  </si>
  <si>
    <t>50,200*0,05</t>
  </si>
  <si>
    <t>23</t>
  </si>
  <si>
    <t>762595001</t>
  </si>
  <si>
    <t>Spojovací prostředky pro položení dřevěných podlah a zakrytí kanálů</t>
  </si>
  <si>
    <t>1603207008</t>
  </si>
  <si>
    <t>24</t>
  </si>
  <si>
    <t>998762202</t>
  </si>
  <si>
    <t>Přesun hmot procentní pro kce tesařské v objektech v do 12 m</t>
  </si>
  <si>
    <t>%</t>
  </si>
  <si>
    <t>-92130035</t>
  </si>
  <si>
    <t>25</t>
  </si>
  <si>
    <t>764231467.R00</t>
  </si>
  <si>
    <t>Oplechování úžlabí z Cu plechu rš 650 mm</t>
  </si>
  <si>
    <t>873396856</t>
  </si>
  <si>
    <t>4*2,45</t>
  </si>
  <si>
    <t>26</t>
  </si>
  <si>
    <t>764232433</t>
  </si>
  <si>
    <t>Oplechování rovné okapové hrany z Cu plechu rš 250 mm</t>
  </si>
  <si>
    <t>1632492223</t>
  </si>
  <si>
    <t>8,13*4</t>
  </si>
  <si>
    <t>4*0,19</t>
  </si>
  <si>
    <t>27</t>
  </si>
  <si>
    <t>764237413.R00</t>
  </si>
  <si>
    <t>Oplechování vrcholu střechy z Cu plechu</t>
  </si>
  <si>
    <t>-1252375573</t>
  </si>
  <si>
    <t>28</t>
  </si>
  <si>
    <t>998764202</t>
  </si>
  <si>
    <t>Přesun hmot procentní pro konstrukce klempířské v objektech v do 12 m</t>
  </si>
  <si>
    <t>881611120</t>
  </si>
  <si>
    <t>29</t>
  </si>
  <si>
    <t>765131845</t>
  </si>
  <si>
    <t>Příplatek k cenám demontáže hřebene nebo nároží skládané vláknocementové krytiny za sklon přes 30°</t>
  </si>
  <si>
    <t>-407941446</t>
  </si>
  <si>
    <t>30</t>
  </si>
  <si>
    <t>765133001</t>
  </si>
  <si>
    <t>Krytina vláknocementová sklonu do 30° skládaná ze šablon s povrchem hladkým</t>
  </si>
  <si>
    <t>1800392128</t>
  </si>
  <si>
    <t>31</t>
  </si>
  <si>
    <t>765133021</t>
  </si>
  <si>
    <t>Nároží vláknocementové krytiny jednoduché ze šablon povrchem hladkým</t>
  </si>
  <si>
    <t>-1030259903</t>
  </si>
  <si>
    <t>765133091</t>
  </si>
  <si>
    <t>Příplatek k cenám vláknocementové krytiny ze šablon na laťování</t>
  </si>
  <si>
    <t>-659804406</t>
  </si>
  <si>
    <t>33</t>
  </si>
  <si>
    <t>765151801</t>
  </si>
  <si>
    <t>Demontáž krytiny bitumenové ze šindelů do suti</t>
  </si>
  <si>
    <t>76815165</t>
  </si>
  <si>
    <t>34</t>
  </si>
  <si>
    <t>765151805</t>
  </si>
  <si>
    <t>Demontáž hřebene nebo nároží krytiny bitumenové ze šindelů do suti</t>
  </si>
  <si>
    <t>-858628137</t>
  </si>
  <si>
    <t>35</t>
  </si>
  <si>
    <t>765151811</t>
  </si>
  <si>
    <t xml:space="preserve">Příplatek k cenám demontáže bitumenové  krytiny ze šindelů za sklon přes 30°</t>
  </si>
  <si>
    <t>2146877558</t>
  </si>
  <si>
    <t>36</t>
  </si>
  <si>
    <t>765151815</t>
  </si>
  <si>
    <t xml:space="preserve">Příplatek k cenám demontáže hřebene bitumenové  krytiny ze šindelů za sklon přes 30°</t>
  </si>
  <si>
    <t>1663545591</t>
  </si>
  <si>
    <t>37</t>
  </si>
  <si>
    <t>765191023</t>
  </si>
  <si>
    <t>Montáž pojistné hydroizolační fólie kladené ve sklonu přes 20° s lepenými spoji na bednění</t>
  </si>
  <si>
    <t>714184898</t>
  </si>
  <si>
    <t>38</t>
  </si>
  <si>
    <t>28329295</t>
  </si>
  <si>
    <t>membrána podstřešní (reakce na oheň - třída E) 150 g/m2 s aplikovanou spojovací páskou</t>
  </si>
  <si>
    <t>2009676432</t>
  </si>
  <si>
    <t>39</t>
  </si>
  <si>
    <t>765191091</t>
  </si>
  <si>
    <t>Příplatek k cenám montáže pojistné hydroizolační fólie za sklon přes 30°</t>
  </si>
  <si>
    <t>96735800</t>
  </si>
  <si>
    <t>40</t>
  </si>
  <si>
    <t>998765202</t>
  </si>
  <si>
    <t>Přesun hmot procentní pro krytiny skládané v objektech v do 12 m</t>
  </si>
  <si>
    <t>858387378</t>
  </si>
  <si>
    <t>41</t>
  </si>
  <si>
    <t>766211299.R00</t>
  </si>
  <si>
    <t>Schodiště dřevěné, vč. zábradlí</t>
  </si>
  <si>
    <t>-1747973934</t>
  </si>
  <si>
    <t>42</t>
  </si>
  <si>
    <t>766621601</t>
  </si>
  <si>
    <t>Montáž dřevěných oken plochy do 1 m2 jednoduchých pevných do dřevěné konstrukce</t>
  </si>
  <si>
    <t>kus</t>
  </si>
  <si>
    <t>372627885</t>
  </si>
  <si>
    <t>150x870</t>
  </si>
  <si>
    <t>43</t>
  </si>
  <si>
    <t>611116O1</t>
  </si>
  <si>
    <t>okno dřevěné atypické, pevné, 150x870mm</t>
  </si>
  <si>
    <t>1950376579</t>
  </si>
  <si>
    <t>44</t>
  </si>
  <si>
    <t>766621621</t>
  </si>
  <si>
    <t>Montáž dřevěných oken plochy do 1 m2 zdvojených otevíravých, sklápěcích do dřevěné konstrukce</t>
  </si>
  <si>
    <t>-858636038</t>
  </si>
  <si>
    <t>550x870mm</t>
  </si>
  <si>
    <t>630x870</t>
  </si>
  <si>
    <t>45</t>
  </si>
  <si>
    <t>611116O2</t>
  </si>
  <si>
    <t>okno dřevěné atypické, otevíravé, 550x870mm</t>
  </si>
  <si>
    <t>66701492</t>
  </si>
  <si>
    <t>46</t>
  </si>
  <si>
    <t>611116O3</t>
  </si>
  <si>
    <t>okno dřevěné atypické, otevíravé, 630x870mm</t>
  </si>
  <si>
    <t>-1783109390</t>
  </si>
  <si>
    <t>47</t>
  </si>
  <si>
    <t>766660131.R00</t>
  </si>
  <si>
    <t>Dveřní křídla otvíravá 1křídlová 1000x800mm, masivní dřevo do dřevěné rámové zárubně</t>
  </si>
  <si>
    <t>1013298304</t>
  </si>
  <si>
    <t>48</t>
  </si>
  <si>
    <t>766691610.R00</t>
  </si>
  <si>
    <t>Lišty krycí venkovní dřevěné dekorativní, ukončení dřevěného obložení</t>
  </si>
  <si>
    <t>-543017833</t>
  </si>
  <si>
    <t>49</t>
  </si>
  <si>
    <t>998766202</t>
  </si>
  <si>
    <t>Přesun hmot procentní pro konstrukce truhlářské v objektech v do 12 m</t>
  </si>
  <si>
    <t>1459213838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</si>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</sst>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7" fillId="0" borderId="0" xfId="0" applyFont="1" applyAlignment="1">
      <alignment horizontal="left" vertical="center"/>
    </xf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20" fillId="0" borderId="0" xfId="0" applyFont="1" applyBorder="1" applyAlignment="1" applyProtection="1">
      <alignment horizontal="left" vertical="center"/>
    </xf>
    <xf numFmtId="4" fontId="12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21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2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3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1" fillId="0" borderId="16" xfId="0" applyNumberFormat="1" applyFont="1" applyBorder="1" applyAlignment="1" applyProtection="1">
      <alignment vertical="center"/>
    </xf>
    <xf numFmtId="4" fontId="31" fillId="0" borderId="17" xfId="0" applyNumberFormat="1" applyFont="1" applyBorder="1" applyAlignment="1" applyProtection="1">
      <alignment vertical="center"/>
    </xf>
    <xf numFmtId="166" fontId="31" fillId="0" borderId="17" xfId="0" applyNumberFormat="1" applyFont="1" applyBorder="1" applyAlignment="1" applyProtection="1">
      <alignment vertical="center"/>
    </xf>
    <xf numFmtId="4" fontId="31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</xf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6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4" fillId="2" borderId="0" xfId="1" applyFont="1" applyFill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center"/>
    </xf>
    <xf numFmtId="4" fontId="32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6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</xf>
    <xf numFmtId="49" fontId="36" fillId="0" borderId="25" xfId="0" applyNumberFormat="1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center" vertical="center" wrapText="1"/>
    </xf>
    <xf numFmtId="167" fontId="36" fillId="0" borderId="25" xfId="0" applyNumberFormat="1" applyFont="1" applyBorder="1" applyAlignment="1" applyProtection="1">
      <alignment vertical="center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</xf>
    <xf numFmtId="4" fontId="36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wrapText="1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ht="36.96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ht="36.96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ht="14.4" customHeight="1">
      <c r="B7" s="27"/>
      <c r="C7" s="32"/>
      <c r="D7" s="39" t="s">
        <v>21</v>
      </c>
      <c r="E7" s="32"/>
      <c r="F7" s="32"/>
      <c r="G7" s="32"/>
      <c r="H7" s="32"/>
      <c r="I7" s="32"/>
      <c r="J7" s="32"/>
      <c r="K7" s="34" t="s">
        <v>22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23</v>
      </c>
      <c r="AL7" s="32"/>
      <c r="AM7" s="32"/>
      <c r="AN7" s="34" t="s">
        <v>22</v>
      </c>
      <c r="AO7" s="32"/>
      <c r="AP7" s="32"/>
      <c r="AQ7" s="30"/>
      <c r="BE7" s="38"/>
      <c r="BS7" s="23" t="s">
        <v>9</v>
      </c>
    </row>
    <row r="8" ht="14.4" customHeight="1">
      <c r="B8" s="27"/>
      <c r="C8" s="32"/>
      <c r="D8" s="39" t="s">
        <v>24</v>
      </c>
      <c r="E8" s="32"/>
      <c r="F8" s="32"/>
      <c r="G8" s="32"/>
      <c r="H8" s="32"/>
      <c r="I8" s="32"/>
      <c r="J8" s="32"/>
      <c r="K8" s="34" t="s">
        <v>25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26</v>
      </c>
      <c r="AL8" s="32"/>
      <c r="AM8" s="32"/>
      <c r="AN8" s="40" t="s">
        <v>27</v>
      </c>
      <c r="AO8" s="32"/>
      <c r="AP8" s="32"/>
      <c r="AQ8" s="30"/>
      <c r="BE8" s="38"/>
      <c r="BS8" s="23" t="s">
        <v>9</v>
      </c>
    </row>
    <row r="9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ht="14.4" customHeight="1">
      <c r="B10" s="27"/>
      <c r="C10" s="32"/>
      <c r="D10" s="39" t="s">
        <v>28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29</v>
      </c>
      <c r="AL10" s="32"/>
      <c r="AM10" s="32"/>
      <c r="AN10" s="34" t="s">
        <v>30</v>
      </c>
      <c r="AO10" s="32"/>
      <c r="AP10" s="32"/>
      <c r="AQ10" s="30"/>
      <c r="BE10" s="38"/>
      <c r="BS10" s="23" t="s">
        <v>9</v>
      </c>
    </row>
    <row r="11" ht="18.48" customHeight="1">
      <c r="B11" s="27"/>
      <c r="C11" s="32"/>
      <c r="D11" s="32"/>
      <c r="E11" s="34" t="s">
        <v>31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32</v>
      </c>
      <c r="AL11" s="32"/>
      <c r="AM11" s="32"/>
      <c r="AN11" s="34" t="s">
        <v>22</v>
      </c>
      <c r="AO11" s="32"/>
      <c r="AP11" s="32"/>
      <c r="AQ11" s="30"/>
      <c r="BE11" s="38"/>
      <c r="BS11" s="23" t="s">
        <v>9</v>
      </c>
    </row>
    <row r="12" ht="6.96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ht="14.4" customHeight="1">
      <c r="B13" s="27"/>
      <c r="C13" s="32"/>
      <c r="D13" s="39" t="s">
        <v>33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29</v>
      </c>
      <c r="AL13" s="32"/>
      <c r="AM13" s="32"/>
      <c r="AN13" s="41" t="s">
        <v>34</v>
      </c>
      <c r="AO13" s="32"/>
      <c r="AP13" s="32"/>
      <c r="AQ13" s="30"/>
      <c r="BE13" s="38"/>
      <c r="BS13" s="23" t="s">
        <v>9</v>
      </c>
    </row>
    <row r="14">
      <c r="B14" s="27"/>
      <c r="C14" s="32"/>
      <c r="D14" s="32"/>
      <c r="E14" s="41" t="s">
        <v>34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32</v>
      </c>
      <c r="AL14" s="32"/>
      <c r="AM14" s="32"/>
      <c r="AN14" s="41" t="s">
        <v>34</v>
      </c>
      <c r="AO14" s="32"/>
      <c r="AP14" s="32"/>
      <c r="AQ14" s="30"/>
      <c r="BE14" s="38"/>
      <c r="BS14" s="23" t="s">
        <v>9</v>
      </c>
    </row>
    <row r="15" ht="6.96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ht="14.4" customHeight="1">
      <c r="B16" s="27"/>
      <c r="C16" s="32"/>
      <c r="D16" s="39" t="s">
        <v>35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29</v>
      </c>
      <c r="AL16" s="32"/>
      <c r="AM16" s="32"/>
      <c r="AN16" s="34" t="s">
        <v>36</v>
      </c>
      <c r="AO16" s="32"/>
      <c r="AP16" s="32"/>
      <c r="AQ16" s="30"/>
      <c r="BE16" s="38"/>
      <c r="BS16" s="23" t="s">
        <v>6</v>
      </c>
    </row>
    <row r="17" ht="18.48" customHeight="1">
      <c r="B17" s="27"/>
      <c r="C17" s="32"/>
      <c r="D17" s="32"/>
      <c r="E17" s="34" t="s">
        <v>37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32</v>
      </c>
      <c r="AL17" s="32"/>
      <c r="AM17" s="32"/>
      <c r="AN17" s="34" t="s">
        <v>22</v>
      </c>
      <c r="AO17" s="32"/>
      <c r="AP17" s="32"/>
      <c r="AQ17" s="30"/>
      <c r="BE17" s="38"/>
      <c r="BS17" s="23" t="s">
        <v>38</v>
      </c>
    </row>
    <row r="18" ht="6.96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39</v>
      </c>
    </row>
    <row r="19" ht="14.4" customHeight="1">
      <c r="B19" s="27"/>
      <c r="C19" s="32"/>
      <c r="D19" s="39" t="s">
        <v>40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29</v>
      </c>
      <c r="AL19" s="32"/>
      <c r="AM19" s="32"/>
      <c r="AN19" s="34" t="s">
        <v>22</v>
      </c>
      <c r="AO19" s="32"/>
      <c r="AP19" s="32"/>
      <c r="AQ19" s="30"/>
      <c r="BE19" s="38"/>
      <c r="BS19" s="23" t="s">
        <v>39</v>
      </c>
    </row>
    <row r="20" ht="18.48" customHeight="1">
      <c r="B20" s="27"/>
      <c r="C20" s="32"/>
      <c r="D20" s="32"/>
      <c r="E20" s="34" t="s">
        <v>25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32</v>
      </c>
      <c r="AL20" s="32"/>
      <c r="AM20" s="32"/>
      <c r="AN20" s="34" t="s">
        <v>22</v>
      </c>
      <c r="AO20" s="32"/>
      <c r="AP20" s="32"/>
      <c r="AQ20" s="30"/>
      <c r="BE20" s="38"/>
    </row>
    <row r="21" ht="6.96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>
      <c r="B22" s="27"/>
      <c r="C22" s="32"/>
      <c r="D22" s="39" t="s">
        <v>41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ht="16.5" customHeight="1">
      <c r="B23" s="27"/>
      <c r="C23" s="32"/>
      <c r="D23" s="32"/>
      <c r="E23" s="43" t="s">
        <v>22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ht="6.96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ht="6.96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ht="14.4" customHeight="1">
      <c r="B26" s="27"/>
      <c r="C26" s="32"/>
      <c r="D26" s="45" t="s">
        <v>42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ROUND(AG87,0)</f>
        <v>0</v>
      </c>
      <c r="AL26" s="32"/>
      <c r="AM26" s="32"/>
      <c r="AN26" s="32"/>
      <c r="AO26" s="32"/>
      <c r="AP26" s="32"/>
      <c r="AQ26" s="30"/>
      <c r="BE26" s="38"/>
    </row>
    <row r="27" ht="14.4" customHeight="1">
      <c r="B27" s="27"/>
      <c r="C27" s="32"/>
      <c r="D27" s="45" t="s">
        <v>43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ROUND(AG90,0)</f>
        <v>0</v>
      </c>
      <c r="AL27" s="46"/>
      <c r="AM27" s="46"/>
      <c r="AN27" s="46"/>
      <c r="AO27" s="46"/>
      <c r="AP27" s="32"/>
      <c r="AQ27" s="30"/>
      <c r="BE27" s="38"/>
    </row>
    <row r="28" s="1" customFormat="1" ht="6.96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="1" customFormat="1" ht="25.92" customHeight="1">
      <c r="B29" s="47"/>
      <c r="C29" s="48"/>
      <c r="D29" s="50" t="s">
        <v>44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ROUND(AK26+AK27,0)</f>
        <v>0</v>
      </c>
      <c r="AL29" s="51"/>
      <c r="AM29" s="51"/>
      <c r="AN29" s="51"/>
      <c r="AO29" s="51"/>
      <c r="AP29" s="48"/>
      <c r="AQ29" s="49"/>
      <c r="BE29" s="38"/>
    </row>
    <row r="30" s="1" customFormat="1" ht="6.96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="2" customFormat="1" ht="14.4" customHeight="1">
      <c r="B31" s="53"/>
      <c r="C31" s="54"/>
      <c r="D31" s="55" t="s">
        <v>45</v>
      </c>
      <c r="E31" s="54"/>
      <c r="F31" s="55" t="s">
        <v>46</v>
      </c>
      <c r="G31" s="54"/>
      <c r="H31" s="54"/>
      <c r="I31" s="54"/>
      <c r="J31" s="54"/>
      <c r="K31" s="54"/>
      <c r="L31" s="56">
        <v>0.20999999999999999</v>
      </c>
      <c r="M31" s="54"/>
      <c r="N31" s="54"/>
      <c r="O31" s="54"/>
      <c r="P31" s="54"/>
      <c r="Q31" s="54"/>
      <c r="R31" s="54"/>
      <c r="S31" s="54"/>
      <c r="T31" s="57" t="s">
        <v>47</v>
      </c>
      <c r="U31" s="54"/>
      <c r="V31" s="54"/>
      <c r="W31" s="58">
        <f>ROUND(AZ87+SUM(CD91:CD95),0)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ROUND(AV87+SUM(BY91:BY95),0)</f>
        <v>0</v>
      </c>
      <c r="AL31" s="54"/>
      <c r="AM31" s="54"/>
      <c r="AN31" s="54"/>
      <c r="AO31" s="54"/>
      <c r="AP31" s="54"/>
      <c r="AQ31" s="59"/>
      <c r="BE31" s="38"/>
    </row>
    <row r="32" s="2" customFormat="1" ht="14.4" customHeight="1">
      <c r="B32" s="53"/>
      <c r="C32" s="54"/>
      <c r="D32" s="54"/>
      <c r="E32" s="54"/>
      <c r="F32" s="55" t="s">
        <v>48</v>
      </c>
      <c r="G32" s="54"/>
      <c r="H32" s="54"/>
      <c r="I32" s="54"/>
      <c r="J32" s="54"/>
      <c r="K32" s="54"/>
      <c r="L32" s="56">
        <v>0.14999999999999999</v>
      </c>
      <c r="M32" s="54"/>
      <c r="N32" s="54"/>
      <c r="O32" s="54"/>
      <c r="P32" s="54"/>
      <c r="Q32" s="54"/>
      <c r="R32" s="54"/>
      <c r="S32" s="54"/>
      <c r="T32" s="57" t="s">
        <v>47</v>
      </c>
      <c r="U32" s="54"/>
      <c r="V32" s="54"/>
      <c r="W32" s="58">
        <f>ROUND(BA87+SUM(CE91:CE95),0)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ROUND(AW87+SUM(BZ91:BZ95),0)</f>
        <v>0</v>
      </c>
      <c r="AL32" s="54"/>
      <c r="AM32" s="54"/>
      <c r="AN32" s="54"/>
      <c r="AO32" s="54"/>
      <c r="AP32" s="54"/>
      <c r="AQ32" s="59"/>
      <c r="BE32" s="38"/>
    </row>
    <row r="33" hidden="1" s="2" customFormat="1" ht="14.4" customHeight="1">
      <c r="B33" s="53"/>
      <c r="C33" s="54"/>
      <c r="D33" s="54"/>
      <c r="E33" s="54"/>
      <c r="F33" s="55" t="s">
        <v>49</v>
      </c>
      <c r="G33" s="54"/>
      <c r="H33" s="54"/>
      <c r="I33" s="54"/>
      <c r="J33" s="54"/>
      <c r="K33" s="54"/>
      <c r="L33" s="56">
        <v>0.20999999999999999</v>
      </c>
      <c r="M33" s="54"/>
      <c r="N33" s="54"/>
      <c r="O33" s="54"/>
      <c r="P33" s="54"/>
      <c r="Q33" s="54"/>
      <c r="R33" s="54"/>
      <c r="S33" s="54"/>
      <c r="T33" s="57" t="s">
        <v>47</v>
      </c>
      <c r="U33" s="54"/>
      <c r="V33" s="54"/>
      <c r="W33" s="58">
        <f>ROUND(BB87+SUM(CF91:CF95),0)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hidden="1" s="2" customFormat="1" ht="14.4" customHeight="1">
      <c r="B34" s="53"/>
      <c r="C34" s="54"/>
      <c r="D34" s="54"/>
      <c r="E34" s="54"/>
      <c r="F34" s="55" t="s">
        <v>50</v>
      </c>
      <c r="G34" s="54"/>
      <c r="H34" s="54"/>
      <c r="I34" s="54"/>
      <c r="J34" s="54"/>
      <c r="K34" s="54"/>
      <c r="L34" s="56">
        <v>0.14999999999999999</v>
      </c>
      <c r="M34" s="54"/>
      <c r="N34" s="54"/>
      <c r="O34" s="54"/>
      <c r="P34" s="54"/>
      <c r="Q34" s="54"/>
      <c r="R34" s="54"/>
      <c r="S34" s="54"/>
      <c r="T34" s="57" t="s">
        <v>47</v>
      </c>
      <c r="U34" s="54"/>
      <c r="V34" s="54"/>
      <c r="W34" s="58">
        <f>ROUND(BC87+SUM(CG91:CG95),0)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hidden="1" s="2" customFormat="1" ht="14.4" customHeight="1">
      <c r="B35" s="53"/>
      <c r="C35" s="54"/>
      <c r="D35" s="54"/>
      <c r="E35" s="54"/>
      <c r="F35" s="55" t="s">
        <v>51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47</v>
      </c>
      <c r="U35" s="54"/>
      <c r="V35" s="54"/>
      <c r="W35" s="58">
        <f>ROUND(BD87+SUM(CH91:CH95),0)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="1" customFormat="1" ht="6.96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="1" customFormat="1" ht="25.92" customHeight="1">
      <c r="B37" s="47"/>
      <c r="C37" s="60"/>
      <c r="D37" s="61" t="s">
        <v>52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53</v>
      </c>
      <c r="U37" s="62"/>
      <c r="V37" s="62"/>
      <c r="W37" s="62"/>
      <c r="X37" s="64" t="s">
        <v>54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="1" customFormat="1">
      <c r="B49" s="47"/>
      <c r="C49" s="48"/>
      <c r="D49" s="67" t="s">
        <v>55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56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="1" customFormat="1">
      <c r="B58" s="47"/>
      <c r="C58" s="48"/>
      <c r="D58" s="72" t="s">
        <v>57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58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57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58</v>
      </c>
      <c r="AN58" s="73"/>
      <c r="AO58" s="75"/>
      <c r="AP58" s="48"/>
      <c r="AQ58" s="49"/>
    </row>
    <row r="59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="1" customFormat="1">
      <c r="B60" s="47"/>
      <c r="C60" s="48"/>
      <c r="D60" s="67" t="s">
        <v>59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60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="1" customFormat="1">
      <c r="B69" s="47"/>
      <c r="C69" s="48"/>
      <c r="D69" s="72" t="s">
        <v>57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58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57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58</v>
      </c>
      <c r="AN69" s="73"/>
      <c r="AO69" s="75"/>
      <c r="AP69" s="48"/>
      <c r="AQ69" s="49"/>
    </row>
    <row r="70" s="1" customFormat="1" ht="6.96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="1" customFormat="1" ht="6.96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="1" customFormat="1" ht="6.96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="1" customFormat="1" ht="36.96" customHeight="1">
      <c r="B76" s="47"/>
      <c r="C76" s="28" t="s">
        <v>61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003/2019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="4" customFormat="1" ht="36.96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OPRAVA ZÁMECKÉ BRÁNY V AREÁLU ZÁMKU VE STUDÉNCE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="1" customFormat="1" ht="6.96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="1" customFormat="1">
      <c r="B80" s="47"/>
      <c r="C80" s="39" t="s">
        <v>24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 xml:space="preserve"> 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26</v>
      </c>
      <c r="AJ80" s="48"/>
      <c r="AK80" s="48"/>
      <c r="AL80" s="48"/>
      <c r="AM80" s="91" t="str">
        <f> IF(AN8= "","",AN8)</f>
        <v>12. 3. 2019</v>
      </c>
      <c r="AN80" s="48"/>
      <c r="AO80" s="48"/>
      <c r="AP80" s="48"/>
      <c r="AQ80" s="49"/>
    </row>
    <row r="81" s="1" customFormat="1" ht="6.96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="1" customFormat="1">
      <c r="B82" s="47"/>
      <c r="C82" s="39" t="s">
        <v>28</v>
      </c>
      <c r="D82" s="48"/>
      <c r="E82" s="48"/>
      <c r="F82" s="48"/>
      <c r="G82" s="48"/>
      <c r="H82" s="48"/>
      <c r="I82" s="48"/>
      <c r="J82" s="48"/>
      <c r="K82" s="48"/>
      <c r="L82" s="83" t="str">
        <f>IF(E11= "","",E11)</f>
        <v>Městský úřad Studénka, nám. Republiky 762,Studénka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35</v>
      </c>
      <c r="AJ82" s="48"/>
      <c r="AK82" s="48"/>
      <c r="AL82" s="48"/>
      <c r="AM82" s="83" t="str">
        <f>IF(E17="","",E17)</f>
        <v>PROJECT WORK s.r.o.</v>
      </c>
      <c r="AN82" s="83"/>
      <c r="AO82" s="83"/>
      <c r="AP82" s="83"/>
      <c r="AQ82" s="49"/>
      <c r="AS82" s="92" t="s">
        <v>62</v>
      </c>
      <c r="AT82" s="93"/>
      <c r="AU82" s="94"/>
      <c r="AV82" s="94"/>
      <c r="AW82" s="94"/>
      <c r="AX82" s="94"/>
      <c r="AY82" s="94"/>
      <c r="AZ82" s="94"/>
      <c r="BA82" s="94"/>
      <c r="BB82" s="94"/>
      <c r="BC82" s="94"/>
      <c r="BD82" s="95"/>
    </row>
    <row r="83" s="1" customFormat="1">
      <c r="B83" s="47"/>
      <c r="C83" s="39" t="s">
        <v>33</v>
      </c>
      <c r="D83" s="48"/>
      <c r="E83" s="48"/>
      <c r="F83" s="48"/>
      <c r="G83" s="48"/>
      <c r="H83" s="48"/>
      <c r="I83" s="48"/>
      <c r="J83" s="48"/>
      <c r="K83" s="48"/>
      <c r="L83" s="83" t="str">
        <f>IF(E14= 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40</v>
      </c>
      <c r="AJ83" s="48"/>
      <c r="AK83" s="48"/>
      <c r="AL83" s="48"/>
      <c r="AM83" s="83" t="str">
        <f>IF(E20="","",E20)</f>
        <v xml:space="preserve"> </v>
      </c>
      <c r="AN83" s="83"/>
      <c r="AO83" s="83"/>
      <c r="AP83" s="83"/>
      <c r="AQ83" s="49"/>
      <c r="AS83" s="96"/>
      <c r="AT83" s="97"/>
      <c r="AU83" s="98"/>
      <c r="AV83" s="98"/>
      <c r="AW83" s="98"/>
      <c r="AX83" s="98"/>
      <c r="AY83" s="98"/>
      <c r="AZ83" s="98"/>
      <c r="BA83" s="98"/>
      <c r="BB83" s="98"/>
      <c r="BC83" s="98"/>
      <c r="BD83" s="99"/>
    </row>
    <row r="84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100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101"/>
    </row>
    <row r="85" s="1" customFormat="1" ht="29.28" customHeight="1">
      <c r="B85" s="47"/>
      <c r="C85" s="102" t="s">
        <v>63</v>
      </c>
      <c r="D85" s="103"/>
      <c r="E85" s="103"/>
      <c r="F85" s="103"/>
      <c r="G85" s="103"/>
      <c r="H85" s="104"/>
      <c r="I85" s="105" t="s">
        <v>64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 t="s">
        <v>65</v>
      </c>
      <c r="AH85" s="103"/>
      <c r="AI85" s="103"/>
      <c r="AJ85" s="103"/>
      <c r="AK85" s="103"/>
      <c r="AL85" s="103"/>
      <c r="AM85" s="103"/>
      <c r="AN85" s="105" t="s">
        <v>66</v>
      </c>
      <c r="AO85" s="103"/>
      <c r="AP85" s="106"/>
      <c r="AQ85" s="49"/>
      <c r="AS85" s="107" t="s">
        <v>67</v>
      </c>
      <c r="AT85" s="108" t="s">
        <v>68</v>
      </c>
      <c r="AU85" s="108" t="s">
        <v>69</v>
      </c>
      <c r="AV85" s="108" t="s">
        <v>70</v>
      </c>
      <c r="AW85" s="108" t="s">
        <v>71</v>
      </c>
      <c r="AX85" s="108" t="s">
        <v>72</v>
      </c>
      <c r="AY85" s="108" t="s">
        <v>73</v>
      </c>
      <c r="AZ85" s="108" t="s">
        <v>74</v>
      </c>
      <c r="BA85" s="108" t="s">
        <v>75</v>
      </c>
      <c r="BB85" s="108" t="s">
        <v>76</v>
      </c>
      <c r="BC85" s="108" t="s">
        <v>77</v>
      </c>
      <c r="BD85" s="109" t="s">
        <v>78</v>
      </c>
    </row>
    <row r="8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10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="4" customFormat="1" ht="32.4" customHeight="1">
      <c r="B87" s="85"/>
      <c r="C87" s="111" t="s">
        <v>79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3">
        <f>ROUND(AG88,0)</f>
        <v>0</v>
      </c>
      <c r="AH87" s="113"/>
      <c r="AI87" s="113"/>
      <c r="AJ87" s="113"/>
      <c r="AK87" s="113"/>
      <c r="AL87" s="113"/>
      <c r="AM87" s="113"/>
      <c r="AN87" s="114">
        <f>SUM(AG87,AT87)</f>
        <v>0</v>
      </c>
      <c r="AO87" s="114"/>
      <c r="AP87" s="114"/>
      <c r="AQ87" s="89"/>
      <c r="AS87" s="115">
        <f>ROUND(AS88,0)</f>
        <v>0</v>
      </c>
      <c r="AT87" s="116">
        <f>ROUND(SUM(AV87:AW87),0)</f>
        <v>0</v>
      </c>
      <c r="AU87" s="117">
        <f>ROUND(AU88,5)</f>
        <v>0</v>
      </c>
      <c r="AV87" s="116">
        <f>ROUND(AZ87*L31,0)</f>
        <v>0</v>
      </c>
      <c r="AW87" s="116">
        <f>ROUND(BA87*L32,0)</f>
        <v>0</v>
      </c>
      <c r="AX87" s="116">
        <f>ROUND(BB87*L31,0)</f>
        <v>0</v>
      </c>
      <c r="AY87" s="116">
        <f>ROUND(BC87*L32,0)</f>
        <v>0</v>
      </c>
      <c r="AZ87" s="116">
        <f>ROUND(AZ88,0)</f>
        <v>0</v>
      </c>
      <c r="BA87" s="116">
        <f>ROUND(BA88,0)</f>
        <v>0</v>
      </c>
      <c r="BB87" s="116">
        <f>ROUND(BB88,0)</f>
        <v>0</v>
      </c>
      <c r="BC87" s="116">
        <f>ROUND(BC88,0)</f>
        <v>0</v>
      </c>
      <c r="BD87" s="118">
        <f>ROUND(BD88,0)</f>
        <v>0</v>
      </c>
      <c r="BS87" s="119" t="s">
        <v>80</v>
      </c>
      <c r="BT87" s="119" t="s">
        <v>81</v>
      </c>
      <c r="BU87" s="120" t="s">
        <v>82</v>
      </c>
      <c r="BV87" s="119" t="s">
        <v>83</v>
      </c>
      <c r="BW87" s="119" t="s">
        <v>84</v>
      </c>
      <c r="BX87" s="119" t="s">
        <v>85</v>
      </c>
    </row>
    <row r="88" s="5" customFormat="1" ht="16.5" customHeight="1">
      <c r="A88" s="121" t="s">
        <v>86</v>
      </c>
      <c r="B88" s="122"/>
      <c r="C88" s="123"/>
      <c r="D88" s="124" t="s">
        <v>87</v>
      </c>
      <c r="E88" s="124"/>
      <c r="F88" s="124"/>
      <c r="G88" s="124"/>
      <c r="H88" s="124"/>
      <c r="I88" s="125"/>
      <c r="J88" s="124" t="s">
        <v>88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'001 - Rozpočet'!M30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'001 - Rozpočet'!M28</f>
        <v>0</v>
      </c>
      <c r="AT88" s="129">
        <f>ROUND(SUM(AV88:AW88),0)</f>
        <v>0</v>
      </c>
      <c r="AU88" s="130">
        <f>'001 - Rozpočet'!W124</f>
        <v>0</v>
      </c>
      <c r="AV88" s="129">
        <f>'001 - Rozpočet'!M32</f>
        <v>0</v>
      </c>
      <c r="AW88" s="129">
        <f>'001 - Rozpočet'!M33</f>
        <v>0</v>
      </c>
      <c r="AX88" s="129">
        <f>'001 - Rozpočet'!M34</f>
        <v>0</v>
      </c>
      <c r="AY88" s="129">
        <f>'001 - Rozpočet'!M35</f>
        <v>0</v>
      </c>
      <c r="AZ88" s="129">
        <f>'001 - Rozpočet'!H32</f>
        <v>0</v>
      </c>
      <c r="BA88" s="129">
        <f>'001 - Rozpočet'!H33</f>
        <v>0</v>
      </c>
      <c r="BB88" s="129">
        <f>'001 - Rozpočet'!H34</f>
        <v>0</v>
      </c>
      <c r="BC88" s="129">
        <f>'001 - Rozpočet'!H35</f>
        <v>0</v>
      </c>
      <c r="BD88" s="131">
        <f>'001 - Rozpočet'!H36</f>
        <v>0</v>
      </c>
      <c r="BT88" s="132" t="s">
        <v>39</v>
      </c>
      <c r="BV88" s="132" t="s">
        <v>83</v>
      </c>
      <c r="BW88" s="132" t="s">
        <v>89</v>
      </c>
      <c r="BX88" s="132" t="s">
        <v>84</v>
      </c>
    </row>
    <row r="89">
      <c r="B89" s="2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0"/>
    </row>
    <row r="90" s="1" customFormat="1" ht="30" customHeight="1">
      <c r="B90" s="47"/>
      <c r="C90" s="111" t="s">
        <v>90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114">
        <f>ROUND(SUM(AG91:AG94),0)</f>
        <v>0</v>
      </c>
      <c r="AH90" s="114"/>
      <c r="AI90" s="114"/>
      <c r="AJ90" s="114"/>
      <c r="AK90" s="114"/>
      <c r="AL90" s="114"/>
      <c r="AM90" s="114"/>
      <c r="AN90" s="114">
        <f>ROUND(SUM(AN91:AN94),0)</f>
        <v>0</v>
      </c>
      <c r="AO90" s="114"/>
      <c r="AP90" s="114"/>
      <c r="AQ90" s="49"/>
      <c r="AS90" s="107" t="s">
        <v>91</v>
      </c>
      <c r="AT90" s="108" t="s">
        <v>92</v>
      </c>
      <c r="AU90" s="108" t="s">
        <v>45</v>
      </c>
      <c r="AV90" s="109" t="s">
        <v>68</v>
      </c>
    </row>
    <row r="91" s="1" customFormat="1" ht="19.92" customHeight="1">
      <c r="B91" s="47"/>
      <c r="C91" s="48"/>
      <c r="D91" s="133" t="s">
        <v>93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134">
        <f>ROUND(AG87*AS91,0)</f>
        <v>0</v>
      </c>
      <c r="AH91" s="135"/>
      <c r="AI91" s="135"/>
      <c r="AJ91" s="135"/>
      <c r="AK91" s="135"/>
      <c r="AL91" s="135"/>
      <c r="AM91" s="135"/>
      <c r="AN91" s="135">
        <f>ROUND(AG91+AV91,0)</f>
        <v>0</v>
      </c>
      <c r="AO91" s="135"/>
      <c r="AP91" s="135"/>
      <c r="AQ91" s="49"/>
      <c r="AS91" s="136">
        <v>0</v>
      </c>
      <c r="AT91" s="137" t="s">
        <v>94</v>
      </c>
      <c r="AU91" s="137" t="s">
        <v>46</v>
      </c>
      <c r="AV91" s="138">
        <f>ROUND(IF(AU91="základní",AG91*L31,IF(AU91="snížená",AG91*L32,0)),0)</f>
        <v>0</v>
      </c>
      <c r="BV91" s="23" t="s">
        <v>95</v>
      </c>
      <c r="BY91" s="139">
        <f>IF(AU91="základní",AV91,0)</f>
        <v>0</v>
      </c>
      <c r="BZ91" s="139">
        <f>IF(AU91="snížená",AV91,0)</f>
        <v>0</v>
      </c>
      <c r="CA91" s="139">
        <v>0</v>
      </c>
      <c r="CB91" s="139">
        <v>0</v>
      </c>
      <c r="CC91" s="139">
        <v>0</v>
      </c>
      <c r="CD91" s="139">
        <f>IF(AU91="základní",AG91,0)</f>
        <v>0</v>
      </c>
      <c r="CE91" s="139">
        <f>IF(AU91="snížená",AG91,0)</f>
        <v>0</v>
      </c>
      <c r="CF91" s="139">
        <f>IF(AU91="zákl. přenesená",AG91,0)</f>
        <v>0</v>
      </c>
      <c r="CG91" s="139">
        <f>IF(AU91="sníž. přenesená",AG91,0)</f>
        <v>0</v>
      </c>
      <c r="CH91" s="139">
        <f>IF(AU91="nulová",AG91,0)</f>
        <v>0</v>
      </c>
      <c r="CI91" s="23">
        <f>IF(AU91="základní",1,IF(AU91="snížená",2,IF(AU91="zákl. přenesená",4,IF(AU91="sníž. přenesená",5,3))))</f>
        <v>1</v>
      </c>
      <c r="CJ91" s="23">
        <f>IF(AT91="stavební čast",1,IF(8891="investiční čast",2,3))</f>
        <v>1</v>
      </c>
      <c r="CK91" s="23" t="str">
        <f>IF(D91="Vyplň vlastní","","x")</f>
        <v>x</v>
      </c>
    </row>
    <row r="92" s="1" customFormat="1" ht="19.92" customHeight="1">
      <c r="B92" s="47"/>
      <c r="C92" s="48"/>
      <c r="D92" s="140" t="s">
        <v>96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48"/>
      <c r="AD92" s="48"/>
      <c r="AE92" s="48"/>
      <c r="AF92" s="48"/>
      <c r="AG92" s="134">
        <f>AG87*AS92</f>
        <v>0</v>
      </c>
      <c r="AH92" s="135"/>
      <c r="AI92" s="135"/>
      <c r="AJ92" s="135"/>
      <c r="AK92" s="135"/>
      <c r="AL92" s="135"/>
      <c r="AM92" s="135"/>
      <c r="AN92" s="135">
        <f>AG92+AV92</f>
        <v>0</v>
      </c>
      <c r="AO92" s="135"/>
      <c r="AP92" s="135"/>
      <c r="AQ92" s="49"/>
      <c r="AS92" s="141">
        <v>0</v>
      </c>
      <c r="AT92" s="142" t="s">
        <v>94</v>
      </c>
      <c r="AU92" s="142" t="s">
        <v>46</v>
      </c>
      <c r="AV92" s="143">
        <f>ROUND(IF(AU92="nulová",0,IF(OR(AU92="základní",AU92="zákl. přenesená"),AG92*L31,AG92*L32)),0)</f>
        <v>0</v>
      </c>
      <c r="BV92" s="23" t="s">
        <v>97</v>
      </c>
      <c r="BY92" s="139">
        <f>IF(AU92="základní",AV92,0)</f>
        <v>0</v>
      </c>
      <c r="BZ92" s="139">
        <f>IF(AU92="snížená",AV92,0)</f>
        <v>0</v>
      </c>
      <c r="CA92" s="139">
        <f>IF(AU92="zákl. přenesená",AV92,0)</f>
        <v>0</v>
      </c>
      <c r="CB92" s="139">
        <f>IF(AU92="sníž. přenesená",AV92,0)</f>
        <v>0</v>
      </c>
      <c r="CC92" s="139">
        <f>IF(AU92="nulová",AV92,0)</f>
        <v>0</v>
      </c>
      <c r="CD92" s="139">
        <f>IF(AU92="základní",AG92,0)</f>
        <v>0</v>
      </c>
      <c r="CE92" s="139">
        <f>IF(AU92="snížená",AG92,0)</f>
        <v>0</v>
      </c>
      <c r="CF92" s="139">
        <f>IF(AU92="zákl. přenesená",AG92,0)</f>
        <v>0</v>
      </c>
      <c r="CG92" s="139">
        <f>IF(AU92="sníž. přenesená",AG92,0)</f>
        <v>0</v>
      </c>
      <c r="CH92" s="139">
        <f>IF(AU92="nulová",AG92,0)</f>
        <v>0</v>
      </c>
      <c r="CI92" s="23">
        <f>IF(AU92="základní",1,IF(AU92="snížená",2,IF(AU92="zákl. přenesená",4,IF(AU92="sníž. přenesená",5,3))))</f>
        <v>1</v>
      </c>
      <c r="CJ92" s="23">
        <f>IF(AT92="stavební čast",1,IF(8892="investiční čast",2,3))</f>
        <v>1</v>
      </c>
      <c r="CK92" s="23" t="str">
        <f>IF(D92="Vyplň vlastní","","x")</f>
        <v/>
      </c>
    </row>
    <row r="93" s="1" customFormat="1" ht="19.92" customHeight="1">
      <c r="B93" s="47"/>
      <c r="C93" s="48"/>
      <c r="D93" s="140" t="s">
        <v>96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48"/>
      <c r="AD93" s="48"/>
      <c r="AE93" s="48"/>
      <c r="AF93" s="48"/>
      <c r="AG93" s="134">
        <f>AG87*AS93</f>
        <v>0</v>
      </c>
      <c r="AH93" s="135"/>
      <c r="AI93" s="135"/>
      <c r="AJ93" s="135"/>
      <c r="AK93" s="135"/>
      <c r="AL93" s="135"/>
      <c r="AM93" s="135"/>
      <c r="AN93" s="135">
        <f>AG93+AV93</f>
        <v>0</v>
      </c>
      <c r="AO93" s="135"/>
      <c r="AP93" s="135"/>
      <c r="AQ93" s="49"/>
      <c r="AS93" s="141">
        <v>0</v>
      </c>
      <c r="AT93" s="142" t="s">
        <v>94</v>
      </c>
      <c r="AU93" s="142" t="s">
        <v>46</v>
      </c>
      <c r="AV93" s="143">
        <f>ROUND(IF(AU93="nulová",0,IF(OR(AU93="základní",AU93="zákl. přenesená"),AG93*L31,AG93*L32)),0)</f>
        <v>0</v>
      </c>
      <c r="BV93" s="23" t="s">
        <v>97</v>
      </c>
      <c r="BY93" s="139">
        <f>IF(AU93="základní",AV93,0)</f>
        <v>0</v>
      </c>
      <c r="BZ93" s="139">
        <f>IF(AU93="snížená",AV93,0)</f>
        <v>0</v>
      </c>
      <c r="CA93" s="139">
        <f>IF(AU93="zákl. přenesená",AV93,0)</f>
        <v>0</v>
      </c>
      <c r="CB93" s="139">
        <f>IF(AU93="sníž. přenesená",AV93,0)</f>
        <v>0</v>
      </c>
      <c r="CC93" s="139">
        <f>IF(AU93="nulová",AV93,0)</f>
        <v>0</v>
      </c>
      <c r="CD93" s="139">
        <f>IF(AU93="základní",AG93,0)</f>
        <v>0</v>
      </c>
      <c r="CE93" s="139">
        <f>IF(AU93="snížená",AG93,0)</f>
        <v>0</v>
      </c>
      <c r="CF93" s="139">
        <f>IF(AU93="zákl. přenesená",AG93,0)</f>
        <v>0</v>
      </c>
      <c r="CG93" s="139">
        <f>IF(AU93="sníž. přenesená",AG93,0)</f>
        <v>0</v>
      </c>
      <c r="CH93" s="139">
        <f>IF(AU93="nulová",AG93,0)</f>
        <v>0</v>
      </c>
      <c r="CI93" s="23">
        <f>IF(AU93="základní",1,IF(AU93="snížená",2,IF(AU93="zákl. přenesená",4,IF(AU93="sníž. přenesená",5,3))))</f>
        <v>1</v>
      </c>
      <c r="CJ93" s="23">
        <f>IF(AT93="stavební čast",1,IF(8893="investiční čast",2,3))</f>
        <v>1</v>
      </c>
      <c r="CK93" s="23" t="str">
        <f>IF(D93="Vyplň vlastní","","x")</f>
        <v/>
      </c>
    </row>
    <row r="94" s="1" customFormat="1" ht="19.92" customHeight="1">
      <c r="B94" s="47"/>
      <c r="C94" s="48"/>
      <c r="D94" s="140" t="s">
        <v>96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48"/>
      <c r="AD94" s="48"/>
      <c r="AE94" s="48"/>
      <c r="AF94" s="48"/>
      <c r="AG94" s="134">
        <f>AG87*AS94</f>
        <v>0</v>
      </c>
      <c r="AH94" s="135"/>
      <c r="AI94" s="135"/>
      <c r="AJ94" s="135"/>
      <c r="AK94" s="135"/>
      <c r="AL94" s="135"/>
      <c r="AM94" s="135"/>
      <c r="AN94" s="135">
        <f>AG94+AV94</f>
        <v>0</v>
      </c>
      <c r="AO94" s="135"/>
      <c r="AP94" s="135"/>
      <c r="AQ94" s="49"/>
      <c r="AS94" s="144">
        <v>0</v>
      </c>
      <c r="AT94" s="145" t="s">
        <v>94</v>
      </c>
      <c r="AU94" s="145" t="s">
        <v>46</v>
      </c>
      <c r="AV94" s="146">
        <f>ROUND(IF(AU94="nulová",0,IF(OR(AU94="základní",AU94="zákl. přenesená"),AG94*L31,AG94*L32)),0)</f>
        <v>0</v>
      </c>
      <c r="BV94" s="23" t="s">
        <v>97</v>
      </c>
      <c r="BY94" s="139">
        <f>IF(AU94="základní",AV94,0)</f>
        <v>0</v>
      </c>
      <c r="BZ94" s="139">
        <f>IF(AU94="snížená",AV94,0)</f>
        <v>0</v>
      </c>
      <c r="CA94" s="139">
        <f>IF(AU94="zákl. přenesená",AV94,0)</f>
        <v>0</v>
      </c>
      <c r="CB94" s="139">
        <f>IF(AU94="sníž. přenesená",AV94,0)</f>
        <v>0</v>
      </c>
      <c r="CC94" s="139">
        <f>IF(AU94="nulová",AV94,0)</f>
        <v>0</v>
      </c>
      <c r="CD94" s="139">
        <f>IF(AU94="základní",AG94,0)</f>
        <v>0</v>
      </c>
      <c r="CE94" s="139">
        <f>IF(AU94="snížená",AG94,0)</f>
        <v>0</v>
      </c>
      <c r="CF94" s="139">
        <f>IF(AU94="zákl. přenesená",AG94,0)</f>
        <v>0</v>
      </c>
      <c r="CG94" s="139">
        <f>IF(AU94="sníž. přenesená",AG94,0)</f>
        <v>0</v>
      </c>
      <c r="CH94" s="139">
        <f>IF(AU94="nulová",AG94,0)</f>
        <v>0</v>
      </c>
      <c r="CI94" s="23">
        <f>IF(AU94="základní",1,IF(AU94="snížená",2,IF(AU94="zákl. přenesená",4,IF(AU94="sníž. přenesená",5,3))))</f>
        <v>1</v>
      </c>
      <c r="CJ94" s="23">
        <f>IF(AT94="stavební čast",1,IF(8894="investiční čast",2,3))</f>
        <v>1</v>
      </c>
      <c r="CK94" s="23" t="str">
        <f>IF(D94="Vyplň vlastní","","x")</f>
        <v/>
      </c>
    </row>
    <row r="95" s="1" customFormat="1" ht="10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9"/>
    </row>
    <row r="96" s="1" customFormat="1" ht="30" customHeight="1">
      <c r="B96" s="47"/>
      <c r="C96" s="147" t="s">
        <v>98</v>
      </c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9">
        <f>ROUND(AG87+AG90,0)</f>
        <v>0</v>
      </c>
      <c r="AH96" s="149"/>
      <c r="AI96" s="149"/>
      <c r="AJ96" s="149"/>
      <c r="AK96" s="149"/>
      <c r="AL96" s="149"/>
      <c r="AM96" s="149"/>
      <c r="AN96" s="149">
        <f>AN87+AN90</f>
        <v>0</v>
      </c>
      <c r="AO96" s="149"/>
      <c r="AP96" s="149"/>
      <c r="AQ96" s="49"/>
    </row>
    <row r="97" s="1" customFormat="1" ht="6.96" customHeight="1">
      <c r="B97" s="76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8"/>
    </row>
  </sheetData>
  <sheetProtection sheet="1" formatColumns="0" formatRows="0" objects="1" scenarios="1" spinCount="10" saltValue="el/+0zN7VOdRG/iO0S74tI40ElfCycOVC/9knHNgbnQP6hfbsspp6jBU+iglHCaa1R4MybLdl299GqM9bCD2Xw==" hashValue="Tk183lXEa7jUr+7OXU/Hfnomc0T/Fch1/Jsnp/hpvicbEuxiRWyzi+BGFwg63ZFZPUpXAWUDQicup5vx3Sy+lQ==" algorithmName="SHA-512" password="CC35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01 - Rozpočet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0"/>
      <c r="B1" s="14"/>
      <c r="C1" s="14"/>
      <c r="D1" s="15" t="s">
        <v>1</v>
      </c>
      <c r="E1" s="14"/>
      <c r="F1" s="16" t="s">
        <v>99</v>
      </c>
      <c r="G1" s="16"/>
      <c r="H1" s="151" t="s">
        <v>100</v>
      </c>
      <c r="I1" s="151"/>
      <c r="J1" s="151"/>
      <c r="K1" s="151"/>
      <c r="L1" s="16" t="s">
        <v>101</v>
      </c>
      <c r="M1" s="14"/>
      <c r="N1" s="14"/>
      <c r="O1" s="15" t="s">
        <v>102</v>
      </c>
      <c r="P1" s="14"/>
      <c r="Q1" s="14"/>
      <c r="R1" s="14"/>
      <c r="S1" s="16" t="s">
        <v>103</v>
      </c>
      <c r="T1" s="16"/>
      <c r="U1" s="150"/>
      <c r="V1" s="150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89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104</v>
      </c>
    </row>
    <row r="4" ht="36.96" customHeight="1">
      <c r="B4" s="27"/>
      <c r="C4" s="28" t="s">
        <v>105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2" t="str">
        <f>'Rekapitulace stavby'!K6</f>
        <v>OPRAVA ZÁMECKÉ BRÁNY V AREÁLU ZÁMKU VE STUDÉNCE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106</v>
      </c>
      <c r="E7" s="48"/>
      <c r="F7" s="37" t="s">
        <v>107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3" t="str">
        <f>'Rekapitulace stavby'!AN8</f>
        <v>12. 3. 2019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30</v>
      </c>
      <c r="P11" s="34"/>
      <c r="Q11" s="48"/>
      <c r="R11" s="49"/>
    </row>
    <row r="12" s="1" customFormat="1" ht="18" customHeight="1">
      <c r="B12" s="47"/>
      <c r="C12" s="48"/>
      <c r="D12" s="48"/>
      <c r="E12" s="34" t="s">
        <v>31</v>
      </c>
      <c r="F12" s="48"/>
      <c r="G12" s="48"/>
      <c r="H12" s="48"/>
      <c r="I12" s="48"/>
      <c r="J12" s="48"/>
      <c r="K12" s="48"/>
      <c r="L12" s="48"/>
      <c r="M12" s="39" t="s">
        <v>32</v>
      </c>
      <c r="N12" s="48"/>
      <c r="O12" s="34" t="s">
        <v>22</v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33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4"/>
      <c r="G15" s="154"/>
      <c r="H15" s="154"/>
      <c r="I15" s="154"/>
      <c r="J15" s="154"/>
      <c r="K15" s="154"/>
      <c r="L15" s="154"/>
      <c r="M15" s="39" t="s">
        <v>32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35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36</v>
      </c>
      <c r="P17" s="34"/>
      <c r="Q17" s="48"/>
      <c r="R17" s="49"/>
    </row>
    <row r="18" s="1" customFormat="1" ht="18" customHeight="1">
      <c r="B18" s="47"/>
      <c r="C18" s="48"/>
      <c r="D18" s="48"/>
      <c r="E18" s="34" t="s">
        <v>37</v>
      </c>
      <c r="F18" s="48"/>
      <c r="G18" s="48"/>
      <c r="H18" s="48"/>
      <c r="I18" s="48"/>
      <c r="J18" s="48"/>
      <c r="K18" s="48"/>
      <c r="L18" s="48"/>
      <c r="M18" s="39" t="s">
        <v>32</v>
      </c>
      <c r="N18" s="48"/>
      <c r="O18" s="34" t="s">
        <v>22</v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40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32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5" t="s">
        <v>108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93</v>
      </c>
      <c r="E28" s="48"/>
      <c r="F28" s="48"/>
      <c r="G28" s="48"/>
      <c r="H28" s="48"/>
      <c r="I28" s="48"/>
      <c r="J28" s="48"/>
      <c r="K28" s="48"/>
      <c r="L28" s="48"/>
      <c r="M28" s="46">
        <f>N99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56" t="s">
        <v>44</v>
      </c>
      <c r="E30" s="48"/>
      <c r="F30" s="48"/>
      <c r="G30" s="48"/>
      <c r="H30" s="48"/>
      <c r="I30" s="48"/>
      <c r="J30" s="48"/>
      <c r="K30" s="48"/>
      <c r="L30" s="48"/>
      <c r="M30" s="157">
        <f>ROUND(M27+M28,0)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45</v>
      </c>
      <c r="E32" s="55" t="s">
        <v>46</v>
      </c>
      <c r="F32" s="56">
        <v>0.20999999999999999</v>
      </c>
      <c r="G32" s="158" t="s">
        <v>47</v>
      </c>
      <c r="H32" s="159">
        <f>(SUM(BE99:BE106)+SUM(BE124:BE210))</f>
        <v>0</v>
      </c>
      <c r="I32" s="48"/>
      <c r="J32" s="48"/>
      <c r="K32" s="48"/>
      <c r="L32" s="48"/>
      <c r="M32" s="159">
        <f>ROUND((SUM(BE99:BE106)+SUM(BE124:BE210)), 0)*F32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48</v>
      </c>
      <c r="F33" s="56">
        <v>0.14999999999999999</v>
      </c>
      <c r="G33" s="158" t="s">
        <v>47</v>
      </c>
      <c r="H33" s="159">
        <f>(SUM(BF99:BF106)+SUM(BF124:BF210))</f>
        <v>0</v>
      </c>
      <c r="I33" s="48"/>
      <c r="J33" s="48"/>
      <c r="K33" s="48"/>
      <c r="L33" s="48"/>
      <c r="M33" s="159">
        <f>ROUND((SUM(BF99:BF106)+SUM(BF124:BF210)), 0)*F33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49</v>
      </c>
      <c r="F34" s="56">
        <v>0.20999999999999999</v>
      </c>
      <c r="G34" s="158" t="s">
        <v>47</v>
      </c>
      <c r="H34" s="159">
        <f>(SUM(BG99:BG106)+SUM(BG124:BG210))</f>
        <v>0</v>
      </c>
      <c r="I34" s="48"/>
      <c r="J34" s="48"/>
      <c r="K34" s="48"/>
      <c r="L34" s="48"/>
      <c r="M34" s="159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50</v>
      </c>
      <c r="F35" s="56">
        <v>0.14999999999999999</v>
      </c>
      <c r="G35" s="158" t="s">
        <v>47</v>
      </c>
      <c r="H35" s="159">
        <f>(SUM(BH99:BH106)+SUM(BH124:BH210))</f>
        <v>0</v>
      </c>
      <c r="I35" s="48"/>
      <c r="J35" s="48"/>
      <c r="K35" s="48"/>
      <c r="L35" s="48"/>
      <c r="M35" s="159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51</v>
      </c>
      <c r="F36" s="56">
        <v>0</v>
      </c>
      <c r="G36" s="158" t="s">
        <v>47</v>
      </c>
      <c r="H36" s="159">
        <f>(SUM(BI99:BI106)+SUM(BI124:BI210))</f>
        <v>0</v>
      </c>
      <c r="I36" s="48"/>
      <c r="J36" s="48"/>
      <c r="K36" s="48"/>
      <c r="L36" s="48"/>
      <c r="M36" s="159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48"/>
      <c r="D38" s="160" t="s">
        <v>52</v>
      </c>
      <c r="E38" s="104"/>
      <c r="F38" s="104"/>
      <c r="G38" s="161" t="s">
        <v>53</v>
      </c>
      <c r="H38" s="162" t="s">
        <v>54</v>
      </c>
      <c r="I38" s="104"/>
      <c r="J38" s="104"/>
      <c r="K38" s="104"/>
      <c r="L38" s="163">
        <f>SUM(M30:M36)</f>
        <v>0</v>
      </c>
      <c r="M38" s="163"/>
      <c r="N38" s="163"/>
      <c r="O38" s="163"/>
      <c r="P38" s="164"/>
      <c r="Q38" s="148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55</v>
      </c>
      <c r="E50" s="68"/>
      <c r="F50" s="68"/>
      <c r="G50" s="68"/>
      <c r="H50" s="69"/>
      <c r="I50" s="48"/>
      <c r="J50" s="67" t="s">
        <v>56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57</v>
      </c>
      <c r="E59" s="73"/>
      <c r="F59" s="73"/>
      <c r="G59" s="74" t="s">
        <v>58</v>
      </c>
      <c r="H59" s="75"/>
      <c r="I59" s="48"/>
      <c r="J59" s="72" t="s">
        <v>57</v>
      </c>
      <c r="K59" s="73"/>
      <c r="L59" s="73"/>
      <c r="M59" s="73"/>
      <c r="N59" s="74" t="s">
        <v>58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59</v>
      </c>
      <c r="E61" s="68"/>
      <c r="F61" s="68"/>
      <c r="G61" s="68"/>
      <c r="H61" s="69"/>
      <c r="I61" s="48"/>
      <c r="J61" s="67" t="s">
        <v>60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57</v>
      </c>
      <c r="E70" s="73"/>
      <c r="F70" s="73"/>
      <c r="G70" s="74" t="s">
        <v>58</v>
      </c>
      <c r="H70" s="75"/>
      <c r="I70" s="48"/>
      <c r="J70" s="72" t="s">
        <v>57</v>
      </c>
      <c r="K70" s="73"/>
      <c r="L70" s="73"/>
      <c r="M70" s="73"/>
      <c r="N70" s="74" t="s">
        <v>58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5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7"/>
    </row>
    <row r="76" s="1" customFormat="1" ht="36.96" customHeight="1">
      <c r="B76" s="47"/>
      <c r="C76" s="28" t="s">
        <v>109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68"/>
      <c r="U76" s="168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68"/>
      <c r="U77" s="168"/>
    </row>
    <row r="78" s="1" customFormat="1" ht="30" customHeight="1">
      <c r="B78" s="47"/>
      <c r="C78" s="39" t="s">
        <v>19</v>
      </c>
      <c r="D78" s="48"/>
      <c r="E78" s="48"/>
      <c r="F78" s="152" t="str">
        <f>F6</f>
        <v>OPRAVA ZÁMECKÉ BRÁNY V AREÁLU ZÁMKU VE STUDÉNCE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68"/>
      <c r="U78" s="168"/>
    </row>
    <row r="79" s="1" customFormat="1" ht="36.96" customHeight="1">
      <c r="B79" s="47"/>
      <c r="C79" s="86" t="s">
        <v>106</v>
      </c>
      <c r="D79" s="48"/>
      <c r="E79" s="48"/>
      <c r="F79" s="88" t="str">
        <f>F7</f>
        <v>001 - Rozpočet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68"/>
      <c r="U79" s="168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68"/>
      <c r="U80" s="168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12. 3. 2019</v>
      </c>
      <c r="N81" s="91"/>
      <c r="O81" s="91"/>
      <c r="P81" s="91"/>
      <c r="Q81" s="48"/>
      <c r="R81" s="49"/>
      <c r="T81" s="168"/>
      <c r="U81" s="168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68"/>
      <c r="U82" s="168"/>
    </row>
    <row r="83" s="1" customFormat="1">
      <c r="B83" s="47"/>
      <c r="C83" s="39" t="s">
        <v>28</v>
      </c>
      <c r="D83" s="48"/>
      <c r="E83" s="48"/>
      <c r="F83" s="34" t="str">
        <f>E12</f>
        <v>Městský úřad Studénka, nám. Republiky 762,Studénka</v>
      </c>
      <c r="G83" s="48"/>
      <c r="H83" s="48"/>
      <c r="I83" s="48"/>
      <c r="J83" s="48"/>
      <c r="K83" s="39" t="s">
        <v>35</v>
      </c>
      <c r="L83" s="48"/>
      <c r="M83" s="34" t="str">
        <f>E18</f>
        <v>PROJECT WORK s.r.o.</v>
      </c>
      <c r="N83" s="34"/>
      <c r="O83" s="34"/>
      <c r="P83" s="34"/>
      <c r="Q83" s="34"/>
      <c r="R83" s="49"/>
      <c r="T83" s="168"/>
      <c r="U83" s="168"/>
    </row>
    <row r="84" s="1" customFormat="1" ht="14.4" customHeight="1">
      <c r="B84" s="47"/>
      <c r="C84" s="39" t="s">
        <v>33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40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68"/>
      <c r="U84" s="168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68"/>
      <c r="U85" s="168"/>
    </row>
    <row r="86" s="1" customFormat="1" ht="29.28" customHeight="1">
      <c r="B86" s="47"/>
      <c r="C86" s="169" t="s">
        <v>110</v>
      </c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69" t="s">
        <v>111</v>
      </c>
      <c r="O86" s="148"/>
      <c r="P86" s="148"/>
      <c r="Q86" s="148"/>
      <c r="R86" s="49"/>
      <c r="T86" s="168"/>
      <c r="U86" s="168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68"/>
      <c r="U87" s="168"/>
    </row>
    <row r="88" s="1" customFormat="1" ht="29.28" customHeight="1">
      <c r="B88" s="47"/>
      <c r="C88" s="170" t="s">
        <v>112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N124</f>
        <v>0</v>
      </c>
      <c r="O88" s="171"/>
      <c r="P88" s="171"/>
      <c r="Q88" s="171"/>
      <c r="R88" s="49"/>
      <c r="T88" s="168"/>
      <c r="U88" s="168"/>
      <c r="AU88" s="23" t="s">
        <v>113</v>
      </c>
    </row>
    <row r="89" s="6" customFormat="1" ht="24.96" customHeight="1">
      <c r="B89" s="172"/>
      <c r="C89" s="173"/>
      <c r="D89" s="174" t="s">
        <v>114</v>
      </c>
      <c r="E89" s="173"/>
      <c r="F89" s="173"/>
      <c r="G89" s="173"/>
      <c r="H89" s="173"/>
      <c r="I89" s="173"/>
      <c r="J89" s="173"/>
      <c r="K89" s="173"/>
      <c r="L89" s="173"/>
      <c r="M89" s="173"/>
      <c r="N89" s="175">
        <f>N125</f>
        <v>0</v>
      </c>
      <c r="O89" s="173"/>
      <c r="P89" s="173"/>
      <c r="Q89" s="173"/>
      <c r="R89" s="176"/>
      <c r="T89" s="177"/>
      <c r="U89" s="177"/>
    </row>
    <row r="90" s="7" customFormat="1" ht="19.92" customHeight="1">
      <c r="B90" s="178"/>
      <c r="C90" s="179"/>
      <c r="D90" s="133" t="s">
        <v>115</v>
      </c>
      <c r="E90" s="179"/>
      <c r="F90" s="179"/>
      <c r="G90" s="179"/>
      <c r="H90" s="179"/>
      <c r="I90" s="179"/>
      <c r="J90" s="179"/>
      <c r="K90" s="179"/>
      <c r="L90" s="179"/>
      <c r="M90" s="179"/>
      <c r="N90" s="135">
        <f>N126</f>
        <v>0</v>
      </c>
      <c r="O90" s="179"/>
      <c r="P90" s="179"/>
      <c r="Q90" s="179"/>
      <c r="R90" s="180"/>
      <c r="T90" s="181"/>
      <c r="U90" s="181"/>
    </row>
    <row r="91" s="7" customFormat="1" ht="19.92" customHeight="1">
      <c r="B91" s="178"/>
      <c r="C91" s="179"/>
      <c r="D91" s="133" t="s">
        <v>116</v>
      </c>
      <c r="E91" s="179"/>
      <c r="F91" s="179"/>
      <c r="G91" s="179"/>
      <c r="H91" s="179"/>
      <c r="I91" s="179"/>
      <c r="J91" s="179"/>
      <c r="K91" s="179"/>
      <c r="L91" s="179"/>
      <c r="M91" s="179"/>
      <c r="N91" s="135">
        <f>N139</f>
        <v>0</v>
      </c>
      <c r="O91" s="179"/>
      <c r="P91" s="179"/>
      <c r="Q91" s="179"/>
      <c r="R91" s="180"/>
      <c r="T91" s="181"/>
      <c r="U91" s="181"/>
    </row>
    <row r="92" s="6" customFormat="1" ht="24.96" customHeight="1">
      <c r="B92" s="172"/>
      <c r="C92" s="173"/>
      <c r="D92" s="174" t="s">
        <v>117</v>
      </c>
      <c r="E92" s="173"/>
      <c r="F92" s="173"/>
      <c r="G92" s="173"/>
      <c r="H92" s="173"/>
      <c r="I92" s="173"/>
      <c r="J92" s="173"/>
      <c r="K92" s="173"/>
      <c r="L92" s="173"/>
      <c r="M92" s="173"/>
      <c r="N92" s="175">
        <f>N144</f>
        <v>0</v>
      </c>
      <c r="O92" s="173"/>
      <c r="P92" s="173"/>
      <c r="Q92" s="173"/>
      <c r="R92" s="176"/>
      <c r="T92" s="177"/>
      <c r="U92" s="177"/>
    </row>
    <row r="93" s="7" customFormat="1" ht="19.92" customHeight="1">
      <c r="B93" s="178"/>
      <c r="C93" s="179"/>
      <c r="D93" s="133" t="s">
        <v>118</v>
      </c>
      <c r="E93" s="179"/>
      <c r="F93" s="179"/>
      <c r="G93" s="179"/>
      <c r="H93" s="179"/>
      <c r="I93" s="179"/>
      <c r="J93" s="179"/>
      <c r="K93" s="179"/>
      <c r="L93" s="179"/>
      <c r="M93" s="179"/>
      <c r="N93" s="135">
        <f>N145</f>
        <v>0</v>
      </c>
      <c r="O93" s="179"/>
      <c r="P93" s="179"/>
      <c r="Q93" s="179"/>
      <c r="R93" s="180"/>
      <c r="T93" s="181"/>
      <c r="U93" s="181"/>
    </row>
    <row r="94" s="7" customFormat="1" ht="19.92" customHeight="1">
      <c r="B94" s="178"/>
      <c r="C94" s="179"/>
      <c r="D94" s="133" t="s">
        <v>119</v>
      </c>
      <c r="E94" s="179"/>
      <c r="F94" s="179"/>
      <c r="G94" s="179"/>
      <c r="H94" s="179"/>
      <c r="I94" s="179"/>
      <c r="J94" s="179"/>
      <c r="K94" s="179"/>
      <c r="L94" s="179"/>
      <c r="M94" s="179"/>
      <c r="N94" s="135">
        <f>N147</f>
        <v>0</v>
      </c>
      <c r="O94" s="179"/>
      <c r="P94" s="179"/>
      <c r="Q94" s="179"/>
      <c r="R94" s="180"/>
      <c r="T94" s="181"/>
      <c r="U94" s="181"/>
    </row>
    <row r="95" s="7" customFormat="1" ht="19.92" customHeight="1">
      <c r="B95" s="178"/>
      <c r="C95" s="179"/>
      <c r="D95" s="133" t="s">
        <v>120</v>
      </c>
      <c r="E95" s="179"/>
      <c r="F95" s="179"/>
      <c r="G95" s="179"/>
      <c r="H95" s="179"/>
      <c r="I95" s="179"/>
      <c r="J95" s="179"/>
      <c r="K95" s="179"/>
      <c r="L95" s="179"/>
      <c r="M95" s="179"/>
      <c r="N95" s="135">
        <f>N172</f>
        <v>0</v>
      </c>
      <c r="O95" s="179"/>
      <c r="P95" s="179"/>
      <c r="Q95" s="179"/>
      <c r="R95" s="180"/>
      <c r="T95" s="181"/>
      <c r="U95" s="181"/>
    </row>
    <row r="96" s="7" customFormat="1" ht="19.92" customHeight="1">
      <c r="B96" s="178"/>
      <c r="C96" s="179"/>
      <c r="D96" s="133" t="s">
        <v>121</v>
      </c>
      <c r="E96" s="179"/>
      <c r="F96" s="179"/>
      <c r="G96" s="179"/>
      <c r="H96" s="179"/>
      <c r="I96" s="179"/>
      <c r="J96" s="179"/>
      <c r="K96" s="179"/>
      <c r="L96" s="179"/>
      <c r="M96" s="179"/>
      <c r="N96" s="135">
        <f>N181</f>
        <v>0</v>
      </c>
      <c r="O96" s="179"/>
      <c r="P96" s="179"/>
      <c r="Q96" s="179"/>
      <c r="R96" s="180"/>
      <c r="T96" s="181"/>
      <c r="U96" s="181"/>
    </row>
    <row r="97" s="7" customFormat="1" ht="19.92" customHeight="1">
      <c r="B97" s="178"/>
      <c r="C97" s="179"/>
      <c r="D97" s="133" t="s">
        <v>122</v>
      </c>
      <c r="E97" s="179"/>
      <c r="F97" s="179"/>
      <c r="G97" s="179"/>
      <c r="H97" s="179"/>
      <c r="I97" s="179"/>
      <c r="J97" s="179"/>
      <c r="K97" s="179"/>
      <c r="L97" s="179"/>
      <c r="M97" s="179"/>
      <c r="N97" s="135">
        <f>N194</f>
        <v>0</v>
      </c>
      <c r="O97" s="179"/>
      <c r="P97" s="179"/>
      <c r="Q97" s="179"/>
      <c r="R97" s="180"/>
      <c r="T97" s="181"/>
      <c r="U97" s="181"/>
    </row>
    <row r="98" s="1" customFormat="1" ht="21.84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9"/>
      <c r="T98" s="168"/>
      <c r="U98" s="168"/>
    </row>
    <row r="99" s="1" customFormat="1" ht="29.28" customHeight="1">
      <c r="B99" s="47"/>
      <c r="C99" s="170" t="s">
        <v>123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171">
        <f>ROUND(N100+N101+N102+N103+N104+N105,0)</f>
        <v>0</v>
      </c>
      <c r="O99" s="182"/>
      <c r="P99" s="182"/>
      <c r="Q99" s="182"/>
      <c r="R99" s="49"/>
      <c r="T99" s="183"/>
      <c r="U99" s="184" t="s">
        <v>45</v>
      </c>
    </row>
    <row r="100" s="1" customFormat="1" ht="18" customHeight="1">
      <c r="B100" s="47"/>
      <c r="C100" s="48"/>
      <c r="D100" s="140" t="s">
        <v>124</v>
      </c>
      <c r="E100" s="133"/>
      <c r="F100" s="133"/>
      <c r="G100" s="133"/>
      <c r="H100" s="133"/>
      <c r="I100" s="48"/>
      <c r="J100" s="48"/>
      <c r="K100" s="48"/>
      <c r="L100" s="48"/>
      <c r="M100" s="48"/>
      <c r="N100" s="134">
        <f>ROUND(N88*T100,0)</f>
        <v>0</v>
      </c>
      <c r="O100" s="135"/>
      <c r="P100" s="135"/>
      <c r="Q100" s="135"/>
      <c r="R100" s="49"/>
      <c r="S100" s="185"/>
      <c r="T100" s="186"/>
      <c r="U100" s="187" t="s">
        <v>46</v>
      </c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8" t="s">
        <v>125</v>
      </c>
      <c r="AZ100" s="185"/>
      <c r="BA100" s="185"/>
      <c r="BB100" s="185"/>
      <c r="BC100" s="185"/>
      <c r="BD100" s="185"/>
      <c r="BE100" s="189">
        <f>IF(U100="základní",N100,0)</f>
        <v>0</v>
      </c>
      <c r="BF100" s="189">
        <f>IF(U100="snížená",N100,0)</f>
        <v>0</v>
      </c>
      <c r="BG100" s="189">
        <f>IF(U100="zákl. přenesená",N100,0)</f>
        <v>0</v>
      </c>
      <c r="BH100" s="189">
        <f>IF(U100="sníž. přenesená",N100,0)</f>
        <v>0</v>
      </c>
      <c r="BI100" s="189">
        <f>IF(U100="nulová",N100,0)</f>
        <v>0</v>
      </c>
      <c r="BJ100" s="188" t="s">
        <v>39</v>
      </c>
      <c r="BK100" s="185"/>
      <c r="BL100" s="185"/>
      <c r="BM100" s="185"/>
    </row>
    <row r="101" s="1" customFormat="1" ht="18" customHeight="1">
      <c r="B101" s="47"/>
      <c r="C101" s="48"/>
      <c r="D101" s="140" t="s">
        <v>126</v>
      </c>
      <c r="E101" s="133"/>
      <c r="F101" s="133"/>
      <c r="G101" s="133"/>
      <c r="H101" s="133"/>
      <c r="I101" s="48"/>
      <c r="J101" s="48"/>
      <c r="K101" s="48"/>
      <c r="L101" s="48"/>
      <c r="M101" s="48"/>
      <c r="N101" s="134">
        <f>ROUND(N88*T101,0)</f>
        <v>0</v>
      </c>
      <c r="O101" s="135"/>
      <c r="P101" s="135"/>
      <c r="Q101" s="135"/>
      <c r="R101" s="49"/>
      <c r="S101" s="185"/>
      <c r="T101" s="186"/>
      <c r="U101" s="187" t="s">
        <v>46</v>
      </c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8" t="s">
        <v>125</v>
      </c>
      <c r="AZ101" s="185"/>
      <c r="BA101" s="185"/>
      <c r="BB101" s="185"/>
      <c r="BC101" s="185"/>
      <c r="BD101" s="185"/>
      <c r="BE101" s="189">
        <f>IF(U101="základní",N101,0)</f>
        <v>0</v>
      </c>
      <c r="BF101" s="189">
        <f>IF(U101="snížená",N101,0)</f>
        <v>0</v>
      </c>
      <c r="BG101" s="189">
        <f>IF(U101="zákl. přenesená",N101,0)</f>
        <v>0</v>
      </c>
      <c r="BH101" s="189">
        <f>IF(U101="sníž. přenesená",N101,0)</f>
        <v>0</v>
      </c>
      <c r="BI101" s="189">
        <f>IF(U101="nulová",N101,0)</f>
        <v>0</v>
      </c>
      <c r="BJ101" s="188" t="s">
        <v>39</v>
      </c>
      <c r="BK101" s="185"/>
      <c r="BL101" s="185"/>
      <c r="BM101" s="185"/>
    </row>
    <row r="102" s="1" customFormat="1" ht="18" customHeight="1">
      <c r="B102" s="47"/>
      <c r="C102" s="48"/>
      <c r="D102" s="140" t="s">
        <v>127</v>
      </c>
      <c r="E102" s="133"/>
      <c r="F102" s="133"/>
      <c r="G102" s="133"/>
      <c r="H102" s="133"/>
      <c r="I102" s="48"/>
      <c r="J102" s="48"/>
      <c r="K102" s="48"/>
      <c r="L102" s="48"/>
      <c r="M102" s="48"/>
      <c r="N102" s="134">
        <f>ROUND(N88*T102,0)</f>
        <v>0</v>
      </c>
      <c r="O102" s="135"/>
      <c r="P102" s="135"/>
      <c r="Q102" s="135"/>
      <c r="R102" s="49"/>
      <c r="S102" s="185"/>
      <c r="T102" s="186"/>
      <c r="U102" s="187" t="s">
        <v>46</v>
      </c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8" t="s">
        <v>125</v>
      </c>
      <c r="AZ102" s="185"/>
      <c r="BA102" s="185"/>
      <c r="BB102" s="185"/>
      <c r="BC102" s="185"/>
      <c r="BD102" s="185"/>
      <c r="BE102" s="189">
        <f>IF(U102="základní",N102,0)</f>
        <v>0</v>
      </c>
      <c r="BF102" s="189">
        <f>IF(U102="snížená",N102,0)</f>
        <v>0</v>
      </c>
      <c r="BG102" s="189">
        <f>IF(U102="zákl. přenesená",N102,0)</f>
        <v>0</v>
      </c>
      <c r="BH102" s="189">
        <f>IF(U102="sníž. přenesená",N102,0)</f>
        <v>0</v>
      </c>
      <c r="BI102" s="189">
        <f>IF(U102="nulová",N102,0)</f>
        <v>0</v>
      </c>
      <c r="BJ102" s="188" t="s">
        <v>39</v>
      </c>
      <c r="BK102" s="185"/>
      <c r="BL102" s="185"/>
      <c r="BM102" s="185"/>
    </row>
    <row r="103" s="1" customFormat="1" ht="18" customHeight="1">
      <c r="B103" s="47"/>
      <c r="C103" s="48"/>
      <c r="D103" s="140" t="s">
        <v>128</v>
      </c>
      <c r="E103" s="133"/>
      <c r="F103" s="133"/>
      <c r="G103" s="133"/>
      <c r="H103" s="133"/>
      <c r="I103" s="48"/>
      <c r="J103" s="48"/>
      <c r="K103" s="48"/>
      <c r="L103" s="48"/>
      <c r="M103" s="48"/>
      <c r="N103" s="134">
        <f>ROUND(N88*T103,0)</f>
        <v>0</v>
      </c>
      <c r="O103" s="135"/>
      <c r="P103" s="135"/>
      <c r="Q103" s="135"/>
      <c r="R103" s="49"/>
      <c r="S103" s="185"/>
      <c r="T103" s="186"/>
      <c r="U103" s="187" t="s">
        <v>46</v>
      </c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8" t="s">
        <v>125</v>
      </c>
      <c r="AZ103" s="185"/>
      <c r="BA103" s="185"/>
      <c r="BB103" s="185"/>
      <c r="BC103" s="185"/>
      <c r="BD103" s="185"/>
      <c r="BE103" s="189">
        <f>IF(U103="základní",N103,0)</f>
        <v>0</v>
      </c>
      <c r="BF103" s="189">
        <f>IF(U103="snížená",N103,0)</f>
        <v>0</v>
      </c>
      <c r="BG103" s="189">
        <f>IF(U103="zákl. přenesená",N103,0)</f>
        <v>0</v>
      </c>
      <c r="BH103" s="189">
        <f>IF(U103="sníž. přenesená",N103,0)</f>
        <v>0</v>
      </c>
      <c r="BI103" s="189">
        <f>IF(U103="nulová",N103,0)</f>
        <v>0</v>
      </c>
      <c r="BJ103" s="188" t="s">
        <v>39</v>
      </c>
      <c r="BK103" s="185"/>
      <c r="BL103" s="185"/>
      <c r="BM103" s="185"/>
    </row>
    <row r="104" s="1" customFormat="1" ht="18" customHeight="1">
      <c r="B104" s="47"/>
      <c r="C104" s="48"/>
      <c r="D104" s="140" t="s">
        <v>129</v>
      </c>
      <c r="E104" s="133"/>
      <c r="F104" s="133"/>
      <c r="G104" s="133"/>
      <c r="H104" s="133"/>
      <c r="I104" s="48"/>
      <c r="J104" s="48"/>
      <c r="K104" s="48"/>
      <c r="L104" s="48"/>
      <c r="M104" s="48"/>
      <c r="N104" s="134">
        <f>ROUND(N88*T104,0)</f>
        <v>0</v>
      </c>
      <c r="O104" s="135"/>
      <c r="P104" s="135"/>
      <c r="Q104" s="135"/>
      <c r="R104" s="49"/>
      <c r="S104" s="185"/>
      <c r="T104" s="186"/>
      <c r="U104" s="187" t="s">
        <v>46</v>
      </c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8" t="s">
        <v>125</v>
      </c>
      <c r="AZ104" s="185"/>
      <c r="BA104" s="185"/>
      <c r="BB104" s="185"/>
      <c r="BC104" s="185"/>
      <c r="BD104" s="185"/>
      <c r="BE104" s="189">
        <f>IF(U104="základní",N104,0)</f>
        <v>0</v>
      </c>
      <c r="BF104" s="189">
        <f>IF(U104="snížená",N104,0)</f>
        <v>0</v>
      </c>
      <c r="BG104" s="189">
        <f>IF(U104="zákl. přenesená",N104,0)</f>
        <v>0</v>
      </c>
      <c r="BH104" s="189">
        <f>IF(U104="sníž. přenesená",N104,0)</f>
        <v>0</v>
      </c>
      <c r="BI104" s="189">
        <f>IF(U104="nulová",N104,0)</f>
        <v>0</v>
      </c>
      <c r="BJ104" s="188" t="s">
        <v>39</v>
      </c>
      <c r="BK104" s="185"/>
      <c r="BL104" s="185"/>
      <c r="BM104" s="185"/>
    </row>
    <row r="105" s="1" customFormat="1" ht="18" customHeight="1">
      <c r="B105" s="47"/>
      <c r="C105" s="48"/>
      <c r="D105" s="133" t="s">
        <v>130</v>
      </c>
      <c r="E105" s="48"/>
      <c r="F105" s="48"/>
      <c r="G105" s="48"/>
      <c r="H105" s="48"/>
      <c r="I105" s="48"/>
      <c r="J105" s="48"/>
      <c r="K105" s="48"/>
      <c r="L105" s="48"/>
      <c r="M105" s="48"/>
      <c r="N105" s="134">
        <f>ROUND(N88*T105,0)</f>
        <v>0</v>
      </c>
      <c r="O105" s="135"/>
      <c r="P105" s="135"/>
      <c r="Q105" s="135"/>
      <c r="R105" s="49"/>
      <c r="S105" s="185"/>
      <c r="T105" s="190"/>
      <c r="U105" s="191" t="s">
        <v>46</v>
      </c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8" t="s">
        <v>131</v>
      </c>
      <c r="AZ105" s="185"/>
      <c r="BA105" s="185"/>
      <c r="BB105" s="185"/>
      <c r="BC105" s="185"/>
      <c r="BD105" s="185"/>
      <c r="BE105" s="189">
        <f>IF(U105="základní",N105,0)</f>
        <v>0</v>
      </c>
      <c r="BF105" s="189">
        <f>IF(U105="snížená",N105,0)</f>
        <v>0</v>
      </c>
      <c r="BG105" s="189">
        <f>IF(U105="zákl. přenesená",N105,0)</f>
        <v>0</v>
      </c>
      <c r="BH105" s="189">
        <f>IF(U105="sníž. přenesená",N105,0)</f>
        <v>0</v>
      </c>
      <c r="BI105" s="189">
        <f>IF(U105="nulová",N105,0)</f>
        <v>0</v>
      </c>
      <c r="BJ105" s="188" t="s">
        <v>39</v>
      </c>
      <c r="BK105" s="185"/>
      <c r="BL105" s="185"/>
      <c r="BM105" s="185"/>
    </row>
    <row r="106" s="1" customForma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9"/>
      <c r="T106" s="168"/>
      <c r="U106" s="168"/>
    </row>
    <row r="107" s="1" customFormat="1" ht="29.28" customHeight="1">
      <c r="B107" s="47"/>
      <c r="C107" s="147" t="s">
        <v>98</v>
      </c>
      <c r="D107" s="148"/>
      <c r="E107" s="148"/>
      <c r="F107" s="148"/>
      <c r="G107" s="148"/>
      <c r="H107" s="148"/>
      <c r="I107" s="148"/>
      <c r="J107" s="148"/>
      <c r="K107" s="148"/>
      <c r="L107" s="149">
        <f>ROUND(SUM(N88+N99),0)</f>
        <v>0</v>
      </c>
      <c r="M107" s="149"/>
      <c r="N107" s="149"/>
      <c r="O107" s="149"/>
      <c r="P107" s="149"/>
      <c r="Q107" s="149"/>
      <c r="R107" s="49"/>
      <c r="T107" s="168"/>
      <c r="U107" s="168"/>
    </row>
    <row r="108" s="1" customFormat="1" ht="6.96" customHeight="1">
      <c r="B108" s="76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8"/>
      <c r="T108" s="168"/>
      <c r="U108" s="168"/>
    </row>
    <row r="112" s="1" customFormat="1" ht="6.96" customHeight="1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1"/>
    </row>
    <row r="113" s="1" customFormat="1" ht="36.96" customHeight="1">
      <c r="B113" s="47"/>
      <c r="C113" s="28" t="s">
        <v>132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="1" customFormat="1" ht="6.96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="1" customFormat="1" ht="30" customHeight="1">
      <c r="B115" s="47"/>
      <c r="C115" s="39" t="s">
        <v>19</v>
      </c>
      <c r="D115" s="48"/>
      <c r="E115" s="48"/>
      <c r="F115" s="152" t="str">
        <f>F6</f>
        <v>OPRAVA ZÁMECKÉ BRÁNY V AREÁLU ZÁMKU VE STUDÉNCE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8"/>
      <c r="R115" s="49"/>
    </row>
    <row r="116" s="1" customFormat="1" ht="36.96" customHeight="1">
      <c r="B116" s="47"/>
      <c r="C116" s="86" t="s">
        <v>106</v>
      </c>
      <c r="D116" s="48"/>
      <c r="E116" s="48"/>
      <c r="F116" s="88" t="str">
        <f>F7</f>
        <v>001 - Rozpočet</v>
      </c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="1" customFormat="1" ht="6.96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="1" customFormat="1" ht="18" customHeight="1">
      <c r="B118" s="47"/>
      <c r="C118" s="39" t="s">
        <v>24</v>
      </c>
      <c r="D118" s="48"/>
      <c r="E118" s="48"/>
      <c r="F118" s="34" t="str">
        <f>F9</f>
        <v xml:space="preserve"> </v>
      </c>
      <c r="G118" s="48"/>
      <c r="H118" s="48"/>
      <c r="I118" s="48"/>
      <c r="J118" s="48"/>
      <c r="K118" s="39" t="s">
        <v>26</v>
      </c>
      <c r="L118" s="48"/>
      <c r="M118" s="91" t="str">
        <f>IF(O9="","",O9)</f>
        <v>12. 3. 2019</v>
      </c>
      <c r="N118" s="91"/>
      <c r="O118" s="91"/>
      <c r="P118" s="91"/>
      <c r="Q118" s="48"/>
      <c r="R118" s="49"/>
    </row>
    <row r="119" s="1" customFormat="1" ht="6.96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="1" customFormat="1">
      <c r="B120" s="47"/>
      <c r="C120" s="39" t="s">
        <v>28</v>
      </c>
      <c r="D120" s="48"/>
      <c r="E120" s="48"/>
      <c r="F120" s="34" t="str">
        <f>E12</f>
        <v>Městský úřad Studénka, nám. Republiky 762,Studénka</v>
      </c>
      <c r="G120" s="48"/>
      <c r="H120" s="48"/>
      <c r="I120" s="48"/>
      <c r="J120" s="48"/>
      <c r="K120" s="39" t="s">
        <v>35</v>
      </c>
      <c r="L120" s="48"/>
      <c r="M120" s="34" t="str">
        <f>E18</f>
        <v>PROJECT WORK s.r.o.</v>
      </c>
      <c r="N120" s="34"/>
      <c r="O120" s="34"/>
      <c r="P120" s="34"/>
      <c r="Q120" s="34"/>
      <c r="R120" s="49"/>
    </row>
    <row r="121" s="1" customFormat="1" ht="14.4" customHeight="1">
      <c r="B121" s="47"/>
      <c r="C121" s="39" t="s">
        <v>33</v>
      </c>
      <c r="D121" s="48"/>
      <c r="E121" s="48"/>
      <c r="F121" s="34" t="str">
        <f>IF(E15="","",E15)</f>
        <v>Vyplň údaj</v>
      </c>
      <c r="G121" s="48"/>
      <c r="H121" s="48"/>
      <c r="I121" s="48"/>
      <c r="J121" s="48"/>
      <c r="K121" s="39" t="s">
        <v>40</v>
      </c>
      <c r="L121" s="48"/>
      <c r="M121" s="34" t="str">
        <f>E21</f>
        <v xml:space="preserve"> </v>
      </c>
      <c r="N121" s="34"/>
      <c r="O121" s="34"/>
      <c r="P121" s="34"/>
      <c r="Q121" s="34"/>
      <c r="R121" s="49"/>
    </row>
    <row r="122" s="1" customFormat="1" ht="10.32" customHeight="1"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9"/>
    </row>
    <row r="123" s="8" customFormat="1" ht="29.28" customHeight="1">
      <c r="B123" s="192"/>
      <c r="C123" s="193" t="s">
        <v>133</v>
      </c>
      <c r="D123" s="194" t="s">
        <v>134</v>
      </c>
      <c r="E123" s="194" t="s">
        <v>63</v>
      </c>
      <c r="F123" s="194" t="s">
        <v>135</v>
      </c>
      <c r="G123" s="194"/>
      <c r="H123" s="194"/>
      <c r="I123" s="194"/>
      <c r="J123" s="194" t="s">
        <v>136</v>
      </c>
      <c r="K123" s="194" t="s">
        <v>137</v>
      </c>
      <c r="L123" s="194" t="s">
        <v>138</v>
      </c>
      <c r="M123" s="194"/>
      <c r="N123" s="194" t="s">
        <v>111</v>
      </c>
      <c r="O123" s="194"/>
      <c r="P123" s="194"/>
      <c r="Q123" s="195"/>
      <c r="R123" s="196"/>
      <c r="T123" s="107" t="s">
        <v>139</v>
      </c>
      <c r="U123" s="108" t="s">
        <v>45</v>
      </c>
      <c r="V123" s="108" t="s">
        <v>140</v>
      </c>
      <c r="W123" s="108" t="s">
        <v>141</v>
      </c>
      <c r="X123" s="108" t="s">
        <v>142</v>
      </c>
      <c r="Y123" s="108" t="s">
        <v>143</v>
      </c>
      <c r="Z123" s="108" t="s">
        <v>144</v>
      </c>
      <c r="AA123" s="109" t="s">
        <v>145</v>
      </c>
    </row>
    <row r="124" s="1" customFormat="1" ht="29.28" customHeight="1">
      <c r="B124" s="47"/>
      <c r="C124" s="111" t="s">
        <v>108</v>
      </c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197">
        <f>BK124</f>
        <v>0</v>
      </c>
      <c r="O124" s="198"/>
      <c r="P124" s="198"/>
      <c r="Q124" s="198"/>
      <c r="R124" s="49"/>
      <c r="T124" s="110"/>
      <c r="U124" s="68"/>
      <c r="V124" s="68"/>
      <c r="W124" s="199">
        <f>W125+W144+W211</f>
        <v>0</v>
      </c>
      <c r="X124" s="68"/>
      <c r="Y124" s="199">
        <f>Y125+Y144+Y211</f>
        <v>3.4379515</v>
      </c>
      <c r="Z124" s="68"/>
      <c r="AA124" s="200">
        <f>AA125+AA144+AA211</f>
        <v>3.5476199999999998</v>
      </c>
      <c r="AT124" s="23" t="s">
        <v>80</v>
      </c>
      <c r="AU124" s="23" t="s">
        <v>113</v>
      </c>
      <c r="BK124" s="201">
        <f>BK125+BK144+BK211</f>
        <v>0</v>
      </c>
    </row>
    <row r="125" s="9" customFormat="1" ht="37.44" customHeight="1">
      <c r="B125" s="202"/>
      <c r="C125" s="203"/>
      <c r="D125" s="204" t="s">
        <v>114</v>
      </c>
      <c r="E125" s="204"/>
      <c r="F125" s="204"/>
      <c r="G125" s="204"/>
      <c r="H125" s="204"/>
      <c r="I125" s="204"/>
      <c r="J125" s="204"/>
      <c r="K125" s="204"/>
      <c r="L125" s="204"/>
      <c r="M125" s="204"/>
      <c r="N125" s="205">
        <f>BK125</f>
        <v>0</v>
      </c>
      <c r="O125" s="175"/>
      <c r="P125" s="175"/>
      <c r="Q125" s="175"/>
      <c r="R125" s="206"/>
      <c r="T125" s="207"/>
      <c r="U125" s="203"/>
      <c r="V125" s="203"/>
      <c r="W125" s="208">
        <f>W126+W139</f>
        <v>0</v>
      </c>
      <c r="X125" s="203"/>
      <c r="Y125" s="208">
        <f>Y126+Y139</f>
        <v>0</v>
      </c>
      <c r="Z125" s="203"/>
      <c r="AA125" s="209">
        <f>AA126+AA139</f>
        <v>0.10647999999999999</v>
      </c>
      <c r="AR125" s="210" t="s">
        <v>39</v>
      </c>
      <c r="AT125" s="211" t="s">
        <v>80</v>
      </c>
      <c r="AU125" s="211" t="s">
        <v>81</v>
      </c>
      <c r="AY125" s="210" t="s">
        <v>146</v>
      </c>
      <c r="BK125" s="212">
        <f>BK126+BK139</f>
        <v>0</v>
      </c>
    </row>
    <row r="126" s="9" customFormat="1" ht="19.92" customHeight="1">
      <c r="B126" s="202"/>
      <c r="C126" s="203"/>
      <c r="D126" s="213" t="s">
        <v>115</v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4">
        <f>BK126</f>
        <v>0</v>
      </c>
      <c r="O126" s="215"/>
      <c r="P126" s="215"/>
      <c r="Q126" s="215"/>
      <c r="R126" s="206"/>
      <c r="T126" s="207"/>
      <c r="U126" s="203"/>
      <c r="V126" s="203"/>
      <c r="W126" s="208">
        <f>SUM(W127:W138)</f>
        <v>0</v>
      </c>
      <c r="X126" s="203"/>
      <c r="Y126" s="208">
        <f>SUM(Y127:Y138)</f>
        <v>0</v>
      </c>
      <c r="Z126" s="203"/>
      <c r="AA126" s="209">
        <f>SUM(AA127:AA138)</f>
        <v>0.10647999999999999</v>
      </c>
      <c r="AR126" s="210" t="s">
        <v>39</v>
      </c>
      <c r="AT126" s="211" t="s">
        <v>80</v>
      </c>
      <c r="AU126" s="211" t="s">
        <v>39</v>
      </c>
      <c r="AY126" s="210" t="s">
        <v>146</v>
      </c>
      <c r="BK126" s="212">
        <f>SUM(BK127:BK138)</f>
        <v>0</v>
      </c>
    </row>
    <row r="127" s="1" customFormat="1" ht="38.25" customHeight="1">
      <c r="B127" s="47"/>
      <c r="C127" s="216" t="s">
        <v>39</v>
      </c>
      <c r="D127" s="216" t="s">
        <v>147</v>
      </c>
      <c r="E127" s="217" t="s">
        <v>148</v>
      </c>
      <c r="F127" s="218" t="s">
        <v>149</v>
      </c>
      <c r="G127" s="218"/>
      <c r="H127" s="218"/>
      <c r="I127" s="218"/>
      <c r="J127" s="219" t="s">
        <v>150</v>
      </c>
      <c r="K127" s="220">
        <v>484.38</v>
      </c>
      <c r="L127" s="221">
        <v>0</v>
      </c>
      <c r="M127" s="222"/>
      <c r="N127" s="223">
        <f>ROUND(L127*K127,1)</f>
        <v>0</v>
      </c>
      <c r="O127" s="223"/>
      <c r="P127" s="223"/>
      <c r="Q127" s="223"/>
      <c r="R127" s="49"/>
      <c r="T127" s="224" t="s">
        <v>22</v>
      </c>
      <c r="U127" s="57" t="s">
        <v>46</v>
      </c>
      <c r="V127" s="48"/>
      <c r="W127" s="225">
        <f>V127*K127</f>
        <v>0</v>
      </c>
      <c r="X127" s="225">
        <v>0</v>
      </c>
      <c r="Y127" s="225">
        <f>X127*K127</f>
        <v>0</v>
      </c>
      <c r="Z127" s="225">
        <v>0</v>
      </c>
      <c r="AA127" s="226">
        <f>Z127*K127</f>
        <v>0</v>
      </c>
      <c r="AR127" s="23" t="s">
        <v>151</v>
      </c>
      <c r="AT127" s="23" t="s">
        <v>147</v>
      </c>
      <c r="AU127" s="23" t="s">
        <v>104</v>
      </c>
      <c r="AY127" s="23" t="s">
        <v>146</v>
      </c>
      <c r="BE127" s="139">
        <f>IF(U127="základní",N127,0)</f>
        <v>0</v>
      </c>
      <c r="BF127" s="139">
        <f>IF(U127="snížená",N127,0)</f>
        <v>0</v>
      </c>
      <c r="BG127" s="139">
        <f>IF(U127="zákl. přenesená",N127,0)</f>
        <v>0</v>
      </c>
      <c r="BH127" s="139">
        <f>IF(U127="sníž. přenesená",N127,0)</f>
        <v>0</v>
      </c>
      <c r="BI127" s="139">
        <f>IF(U127="nulová",N127,0)</f>
        <v>0</v>
      </c>
      <c r="BJ127" s="23" t="s">
        <v>39</v>
      </c>
      <c r="BK127" s="139">
        <f>ROUND(L127*K127,1)</f>
        <v>0</v>
      </c>
      <c r="BL127" s="23" t="s">
        <v>151</v>
      </c>
      <c r="BM127" s="23" t="s">
        <v>152</v>
      </c>
    </row>
    <row r="128" s="10" customFormat="1" ht="16.5" customHeight="1">
      <c r="B128" s="227"/>
      <c r="C128" s="228"/>
      <c r="D128" s="228"/>
      <c r="E128" s="229" t="s">
        <v>22</v>
      </c>
      <c r="F128" s="230" t="s">
        <v>153</v>
      </c>
      <c r="G128" s="231"/>
      <c r="H128" s="231"/>
      <c r="I128" s="231"/>
      <c r="J128" s="228"/>
      <c r="K128" s="232">
        <v>484.38</v>
      </c>
      <c r="L128" s="228"/>
      <c r="M128" s="228"/>
      <c r="N128" s="228"/>
      <c r="O128" s="228"/>
      <c r="P128" s="228"/>
      <c r="Q128" s="228"/>
      <c r="R128" s="233"/>
      <c r="T128" s="234"/>
      <c r="U128" s="228"/>
      <c r="V128" s="228"/>
      <c r="W128" s="228"/>
      <c r="X128" s="228"/>
      <c r="Y128" s="228"/>
      <c r="Z128" s="228"/>
      <c r="AA128" s="235"/>
      <c r="AT128" s="236" t="s">
        <v>154</v>
      </c>
      <c r="AU128" s="236" t="s">
        <v>104</v>
      </c>
      <c r="AV128" s="10" t="s">
        <v>104</v>
      </c>
      <c r="AW128" s="10" t="s">
        <v>38</v>
      </c>
      <c r="AX128" s="10" t="s">
        <v>39</v>
      </c>
      <c r="AY128" s="236" t="s">
        <v>146</v>
      </c>
    </row>
    <row r="129" s="1" customFormat="1" ht="38.25" customHeight="1">
      <c r="B129" s="47"/>
      <c r="C129" s="216" t="s">
        <v>104</v>
      </c>
      <c r="D129" s="216" t="s">
        <v>147</v>
      </c>
      <c r="E129" s="217" t="s">
        <v>155</v>
      </c>
      <c r="F129" s="218" t="s">
        <v>156</v>
      </c>
      <c r="G129" s="218"/>
      <c r="H129" s="218"/>
      <c r="I129" s="218"/>
      <c r="J129" s="219" t="s">
        <v>150</v>
      </c>
      <c r="K129" s="220">
        <v>14531.4</v>
      </c>
      <c r="L129" s="221">
        <v>0</v>
      </c>
      <c r="M129" s="222"/>
      <c r="N129" s="223">
        <f>ROUND(L129*K129,1)</f>
        <v>0</v>
      </c>
      <c r="O129" s="223"/>
      <c r="P129" s="223"/>
      <c r="Q129" s="223"/>
      <c r="R129" s="49"/>
      <c r="T129" s="224" t="s">
        <v>22</v>
      </c>
      <c r="U129" s="57" t="s">
        <v>46</v>
      </c>
      <c r="V129" s="48"/>
      <c r="W129" s="225">
        <f>V129*K129</f>
        <v>0</v>
      </c>
      <c r="X129" s="225">
        <v>0</v>
      </c>
      <c r="Y129" s="225">
        <f>X129*K129</f>
        <v>0</v>
      </c>
      <c r="Z129" s="225">
        <v>0</v>
      </c>
      <c r="AA129" s="226">
        <f>Z129*K129</f>
        <v>0</v>
      </c>
      <c r="AR129" s="23" t="s">
        <v>151</v>
      </c>
      <c r="AT129" s="23" t="s">
        <v>147</v>
      </c>
      <c r="AU129" s="23" t="s">
        <v>104</v>
      </c>
      <c r="AY129" s="23" t="s">
        <v>146</v>
      </c>
      <c r="BE129" s="139">
        <f>IF(U129="základní",N129,0)</f>
        <v>0</v>
      </c>
      <c r="BF129" s="139">
        <f>IF(U129="snížená",N129,0)</f>
        <v>0</v>
      </c>
      <c r="BG129" s="139">
        <f>IF(U129="zákl. přenesená",N129,0)</f>
        <v>0</v>
      </c>
      <c r="BH129" s="139">
        <f>IF(U129="sníž. přenesená",N129,0)</f>
        <v>0</v>
      </c>
      <c r="BI129" s="139">
        <f>IF(U129="nulová",N129,0)</f>
        <v>0</v>
      </c>
      <c r="BJ129" s="23" t="s">
        <v>39</v>
      </c>
      <c r="BK129" s="139">
        <f>ROUND(L129*K129,1)</f>
        <v>0</v>
      </c>
      <c r="BL129" s="23" t="s">
        <v>151</v>
      </c>
      <c r="BM129" s="23" t="s">
        <v>157</v>
      </c>
    </row>
    <row r="130" s="1" customFormat="1" ht="38.25" customHeight="1">
      <c r="B130" s="47"/>
      <c r="C130" s="216" t="s">
        <v>158</v>
      </c>
      <c r="D130" s="216" t="s">
        <v>147</v>
      </c>
      <c r="E130" s="217" t="s">
        <v>159</v>
      </c>
      <c r="F130" s="218" t="s">
        <v>160</v>
      </c>
      <c r="G130" s="218"/>
      <c r="H130" s="218"/>
      <c r="I130" s="218"/>
      <c r="J130" s="219" t="s">
        <v>150</v>
      </c>
      <c r="K130" s="220">
        <v>484.38</v>
      </c>
      <c r="L130" s="221">
        <v>0</v>
      </c>
      <c r="M130" s="222"/>
      <c r="N130" s="223">
        <f>ROUND(L130*K130,1)</f>
        <v>0</v>
      </c>
      <c r="O130" s="223"/>
      <c r="P130" s="223"/>
      <c r="Q130" s="223"/>
      <c r="R130" s="49"/>
      <c r="T130" s="224" t="s">
        <v>22</v>
      </c>
      <c r="U130" s="57" t="s">
        <v>46</v>
      </c>
      <c r="V130" s="48"/>
      <c r="W130" s="225">
        <f>V130*K130</f>
        <v>0</v>
      </c>
      <c r="X130" s="225">
        <v>0</v>
      </c>
      <c r="Y130" s="225">
        <f>X130*K130</f>
        <v>0</v>
      </c>
      <c r="Z130" s="225">
        <v>0</v>
      </c>
      <c r="AA130" s="226">
        <f>Z130*K130</f>
        <v>0</v>
      </c>
      <c r="AR130" s="23" t="s">
        <v>151</v>
      </c>
      <c r="AT130" s="23" t="s">
        <v>147</v>
      </c>
      <c r="AU130" s="23" t="s">
        <v>104</v>
      </c>
      <c r="AY130" s="23" t="s">
        <v>146</v>
      </c>
      <c r="BE130" s="139">
        <f>IF(U130="základní",N130,0)</f>
        <v>0</v>
      </c>
      <c r="BF130" s="139">
        <f>IF(U130="snížená",N130,0)</f>
        <v>0</v>
      </c>
      <c r="BG130" s="139">
        <f>IF(U130="zákl. přenesená",N130,0)</f>
        <v>0</v>
      </c>
      <c r="BH130" s="139">
        <f>IF(U130="sníž. přenesená",N130,0)</f>
        <v>0</v>
      </c>
      <c r="BI130" s="139">
        <f>IF(U130="nulová",N130,0)</f>
        <v>0</v>
      </c>
      <c r="BJ130" s="23" t="s">
        <v>39</v>
      </c>
      <c r="BK130" s="139">
        <f>ROUND(L130*K130,1)</f>
        <v>0</v>
      </c>
      <c r="BL130" s="23" t="s">
        <v>151</v>
      </c>
      <c r="BM130" s="23" t="s">
        <v>161</v>
      </c>
    </row>
    <row r="131" s="1" customFormat="1" ht="25.5" customHeight="1">
      <c r="B131" s="47"/>
      <c r="C131" s="216" t="s">
        <v>151</v>
      </c>
      <c r="D131" s="216" t="s">
        <v>147</v>
      </c>
      <c r="E131" s="217" t="s">
        <v>162</v>
      </c>
      <c r="F131" s="218" t="s">
        <v>163</v>
      </c>
      <c r="G131" s="218"/>
      <c r="H131" s="218"/>
      <c r="I131" s="218"/>
      <c r="J131" s="219" t="s">
        <v>150</v>
      </c>
      <c r="K131" s="220">
        <v>484.38</v>
      </c>
      <c r="L131" s="221">
        <v>0</v>
      </c>
      <c r="M131" s="222"/>
      <c r="N131" s="223">
        <f>ROUND(L131*K131,1)</f>
        <v>0</v>
      </c>
      <c r="O131" s="223"/>
      <c r="P131" s="223"/>
      <c r="Q131" s="223"/>
      <c r="R131" s="49"/>
      <c r="T131" s="224" t="s">
        <v>22</v>
      </c>
      <c r="U131" s="57" t="s">
        <v>46</v>
      </c>
      <c r="V131" s="48"/>
      <c r="W131" s="225">
        <f>V131*K131</f>
        <v>0</v>
      </c>
      <c r="X131" s="225">
        <v>0</v>
      </c>
      <c r="Y131" s="225">
        <f>X131*K131</f>
        <v>0</v>
      </c>
      <c r="Z131" s="225">
        <v>0</v>
      </c>
      <c r="AA131" s="226">
        <f>Z131*K131</f>
        <v>0</v>
      </c>
      <c r="AR131" s="23" t="s">
        <v>151</v>
      </c>
      <c r="AT131" s="23" t="s">
        <v>147</v>
      </c>
      <c r="AU131" s="23" t="s">
        <v>104</v>
      </c>
      <c r="AY131" s="23" t="s">
        <v>146</v>
      </c>
      <c r="BE131" s="139">
        <f>IF(U131="základní",N131,0)</f>
        <v>0</v>
      </c>
      <c r="BF131" s="139">
        <f>IF(U131="snížená",N131,0)</f>
        <v>0</v>
      </c>
      <c r="BG131" s="139">
        <f>IF(U131="zákl. přenesená",N131,0)</f>
        <v>0</v>
      </c>
      <c r="BH131" s="139">
        <f>IF(U131="sníž. přenesená",N131,0)</f>
        <v>0</v>
      </c>
      <c r="BI131" s="139">
        <f>IF(U131="nulová",N131,0)</f>
        <v>0</v>
      </c>
      <c r="BJ131" s="23" t="s">
        <v>39</v>
      </c>
      <c r="BK131" s="139">
        <f>ROUND(L131*K131,1)</f>
        <v>0</v>
      </c>
      <c r="BL131" s="23" t="s">
        <v>151</v>
      </c>
      <c r="BM131" s="23" t="s">
        <v>164</v>
      </c>
    </row>
    <row r="132" s="1" customFormat="1" ht="25.5" customHeight="1">
      <c r="B132" s="47"/>
      <c r="C132" s="216" t="s">
        <v>165</v>
      </c>
      <c r="D132" s="216" t="s">
        <v>147</v>
      </c>
      <c r="E132" s="217" t="s">
        <v>166</v>
      </c>
      <c r="F132" s="218" t="s">
        <v>167</v>
      </c>
      <c r="G132" s="218"/>
      <c r="H132" s="218"/>
      <c r="I132" s="218"/>
      <c r="J132" s="219" t="s">
        <v>150</v>
      </c>
      <c r="K132" s="220">
        <v>484.38</v>
      </c>
      <c r="L132" s="221">
        <v>0</v>
      </c>
      <c r="M132" s="222"/>
      <c r="N132" s="223">
        <f>ROUND(L132*K132,1)</f>
        <v>0</v>
      </c>
      <c r="O132" s="223"/>
      <c r="P132" s="223"/>
      <c r="Q132" s="223"/>
      <c r="R132" s="49"/>
      <c r="T132" s="224" t="s">
        <v>22</v>
      </c>
      <c r="U132" s="57" t="s">
        <v>46</v>
      </c>
      <c r="V132" s="48"/>
      <c r="W132" s="225">
        <f>V132*K132</f>
        <v>0</v>
      </c>
      <c r="X132" s="225">
        <v>0</v>
      </c>
      <c r="Y132" s="225">
        <f>X132*K132</f>
        <v>0</v>
      </c>
      <c r="Z132" s="225">
        <v>0</v>
      </c>
      <c r="AA132" s="226">
        <f>Z132*K132</f>
        <v>0</v>
      </c>
      <c r="AR132" s="23" t="s">
        <v>151</v>
      </c>
      <c r="AT132" s="23" t="s">
        <v>147</v>
      </c>
      <c r="AU132" s="23" t="s">
        <v>104</v>
      </c>
      <c r="AY132" s="23" t="s">
        <v>146</v>
      </c>
      <c r="BE132" s="139">
        <f>IF(U132="základní",N132,0)</f>
        <v>0</v>
      </c>
      <c r="BF132" s="139">
        <f>IF(U132="snížená",N132,0)</f>
        <v>0</v>
      </c>
      <c r="BG132" s="139">
        <f>IF(U132="zákl. přenesená",N132,0)</f>
        <v>0</v>
      </c>
      <c r="BH132" s="139">
        <f>IF(U132="sníž. přenesená",N132,0)</f>
        <v>0</v>
      </c>
      <c r="BI132" s="139">
        <f>IF(U132="nulová",N132,0)</f>
        <v>0</v>
      </c>
      <c r="BJ132" s="23" t="s">
        <v>39</v>
      </c>
      <c r="BK132" s="139">
        <f>ROUND(L132*K132,1)</f>
        <v>0</v>
      </c>
      <c r="BL132" s="23" t="s">
        <v>151</v>
      </c>
      <c r="BM132" s="23" t="s">
        <v>168</v>
      </c>
    </row>
    <row r="133" s="1" customFormat="1" ht="16.5" customHeight="1">
      <c r="B133" s="47"/>
      <c r="C133" s="216" t="s">
        <v>169</v>
      </c>
      <c r="D133" s="216" t="s">
        <v>147</v>
      </c>
      <c r="E133" s="217" t="s">
        <v>170</v>
      </c>
      <c r="F133" s="218" t="s">
        <v>171</v>
      </c>
      <c r="G133" s="218"/>
      <c r="H133" s="218"/>
      <c r="I133" s="218"/>
      <c r="J133" s="219" t="s">
        <v>172</v>
      </c>
      <c r="K133" s="220">
        <v>12</v>
      </c>
      <c r="L133" s="221">
        <v>0</v>
      </c>
      <c r="M133" s="222"/>
      <c r="N133" s="223">
        <f>ROUND(L133*K133,1)</f>
        <v>0</v>
      </c>
      <c r="O133" s="223"/>
      <c r="P133" s="223"/>
      <c r="Q133" s="223"/>
      <c r="R133" s="49"/>
      <c r="T133" s="224" t="s">
        <v>22</v>
      </c>
      <c r="U133" s="57" t="s">
        <v>46</v>
      </c>
      <c r="V133" s="48"/>
      <c r="W133" s="225">
        <f>V133*K133</f>
        <v>0</v>
      </c>
      <c r="X133" s="225">
        <v>0</v>
      </c>
      <c r="Y133" s="225">
        <f>X133*K133</f>
        <v>0</v>
      </c>
      <c r="Z133" s="225">
        <v>0</v>
      </c>
      <c r="AA133" s="226">
        <f>Z133*K133</f>
        <v>0</v>
      </c>
      <c r="AR133" s="23" t="s">
        <v>151</v>
      </c>
      <c r="AT133" s="23" t="s">
        <v>147</v>
      </c>
      <c r="AU133" s="23" t="s">
        <v>104</v>
      </c>
      <c r="AY133" s="23" t="s">
        <v>146</v>
      </c>
      <c r="BE133" s="139">
        <f>IF(U133="základní",N133,0)</f>
        <v>0</v>
      </c>
      <c r="BF133" s="139">
        <f>IF(U133="snížená",N133,0)</f>
        <v>0</v>
      </c>
      <c r="BG133" s="139">
        <f>IF(U133="zákl. přenesená",N133,0)</f>
        <v>0</v>
      </c>
      <c r="BH133" s="139">
        <f>IF(U133="sníž. přenesená",N133,0)</f>
        <v>0</v>
      </c>
      <c r="BI133" s="139">
        <f>IF(U133="nulová",N133,0)</f>
        <v>0</v>
      </c>
      <c r="BJ133" s="23" t="s">
        <v>39</v>
      </c>
      <c r="BK133" s="139">
        <f>ROUND(L133*K133,1)</f>
        <v>0</v>
      </c>
      <c r="BL133" s="23" t="s">
        <v>151</v>
      </c>
      <c r="BM133" s="23" t="s">
        <v>173</v>
      </c>
    </row>
    <row r="134" s="1" customFormat="1" ht="25.5" customHeight="1">
      <c r="B134" s="47"/>
      <c r="C134" s="216" t="s">
        <v>174</v>
      </c>
      <c r="D134" s="216" t="s">
        <v>147</v>
      </c>
      <c r="E134" s="217" t="s">
        <v>175</v>
      </c>
      <c r="F134" s="218" t="s">
        <v>176</v>
      </c>
      <c r="G134" s="218"/>
      <c r="H134" s="218"/>
      <c r="I134" s="218"/>
      <c r="J134" s="219" t="s">
        <v>172</v>
      </c>
      <c r="K134" s="220">
        <v>12</v>
      </c>
      <c r="L134" s="221">
        <v>0</v>
      </c>
      <c r="M134" s="222"/>
      <c r="N134" s="223">
        <f>ROUND(L134*K134,1)</f>
        <v>0</v>
      </c>
      <c r="O134" s="223"/>
      <c r="P134" s="223"/>
      <c r="Q134" s="223"/>
      <c r="R134" s="49"/>
      <c r="T134" s="224" t="s">
        <v>22</v>
      </c>
      <c r="U134" s="57" t="s">
        <v>46</v>
      </c>
      <c r="V134" s="48"/>
      <c r="W134" s="225">
        <f>V134*K134</f>
        <v>0</v>
      </c>
      <c r="X134" s="225">
        <v>0</v>
      </c>
      <c r="Y134" s="225">
        <f>X134*K134</f>
        <v>0</v>
      </c>
      <c r="Z134" s="225">
        <v>0</v>
      </c>
      <c r="AA134" s="226">
        <f>Z134*K134</f>
        <v>0</v>
      </c>
      <c r="AR134" s="23" t="s">
        <v>151</v>
      </c>
      <c r="AT134" s="23" t="s">
        <v>147</v>
      </c>
      <c r="AU134" s="23" t="s">
        <v>104</v>
      </c>
      <c r="AY134" s="23" t="s">
        <v>146</v>
      </c>
      <c r="BE134" s="139">
        <f>IF(U134="základní",N134,0)</f>
        <v>0</v>
      </c>
      <c r="BF134" s="139">
        <f>IF(U134="snížená",N134,0)</f>
        <v>0</v>
      </c>
      <c r="BG134" s="139">
        <f>IF(U134="zákl. přenesená",N134,0)</f>
        <v>0</v>
      </c>
      <c r="BH134" s="139">
        <f>IF(U134="sníž. přenesená",N134,0)</f>
        <v>0</v>
      </c>
      <c r="BI134" s="139">
        <f>IF(U134="nulová",N134,0)</f>
        <v>0</v>
      </c>
      <c r="BJ134" s="23" t="s">
        <v>39</v>
      </c>
      <c r="BK134" s="139">
        <f>ROUND(L134*K134,1)</f>
        <v>0</v>
      </c>
      <c r="BL134" s="23" t="s">
        <v>151</v>
      </c>
      <c r="BM134" s="23" t="s">
        <v>177</v>
      </c>
    </row>
    <row r="135" s="1" customFormat="1" ht="16.5" customHeight="1">
      <c r="B135" s="47"/>
      <c r="C135" s="216" t="s">
        <v>178</v>
      </c>
      <c r="D135" s="216" t="s">
        <v>147</v>
      </c>
      <c r="E135" s="217" t="s">
        <v>179</v>
      </c>
      <c r="F135" s="218" t="s">
        <v>180</v>
      </c>
      <c r="G135" s="218"/>
      <c r="H135" s="218"/>
      <c r="I135" s="218"/>
      <c r="J135" s="219" t="s">
        <v>172</v>
      </c>
      <c r="K135" s="220">
        <v>12</v>
      </c>
      <c r="L135" s="221">
        <v>0</v>
      </c>
      <c r="M135" s="222"/>
      <c r="N135" s="223">
        <f>ROUND(L135*K135,1)</f>
        <v>0</v>
      </c>
      <c r="O135" s="223"/>
      <c r="P135" s="223"/>
      <c r="Q135" s="223"/>
      <c r="R135" s="49"/>
      <c r="T135" s="224" t="s">
        <v>22</v>
      </c>
      <c r="U135" s="57" t="s">
        <v>46</v>
      </c>
      <c r="V135" s="48"/>
      <c r="W135" s="225">
        <f>V135*K135</f>
        <v>0</v>
      </c>
      <c r="X135" s="225">
        <v>0</v>
      </c>
      <c r="Y135" s="225">
        <f>X135*K135</f>
        <v>0</v>
      </c>
      <c r="Z135" s="225">
        <v>0</v>
      </c>
      <c r="AA135" s="226">
        <f>Z135*K135</f>
        <v>0</v>
      </c>
      <c r="AR135" s="23" t="s">
        <v>151</v>
      </c>
      <c r="AT135" s="23" t="s">
        <v>147</v>
      </c>
      <c r="AU135" s="23" t="s">
        <v>104</v>
      </c>
      <c r="AY135" s="23" t="s">
        <v>146</v>
      </c>
      <c r="BE135" s="139">
        <f>IF(U135="základní",N135,0)</f>
        <v>0</v>
      </c>
      <c r="BF135" s="139">
        <f>IF(U135="snížená",N135,0)</f>
        <v>0</v>
      </c>
      <c r="BG135" s="139">
        <f>IF(U135="zákl. přenesená",N135,0)</f>
        <v>0</v>
      </c>
      <c r="BH135" s="139">
        <f>IF(U135="sníž. přenesená",N135,0)</f>
        <v>0</v>
      </c>
      <c r="BI135" s="139">
        <f>IF(U135="nulová",N135,0)</f>
        <v>0</v>
      </c>
      <c r="BJ135" s="23" t="s">
        <v>39</v>
      </c>
      <c r="BK135" s="139">
        <f>ROUND(L135*K135,1)</f>
        <v>0</v>
      </c>
      <c r="BL135" s="23" t="s">
        <v>151</v>
      </c>
      <c r="BM135" s="23" t="s">
        <v>181</v>
      </c>
    </row>
    <row r="136" s="1" customFormat="1" ht="25.5" customHeight="1">
      <c r="B136" s="47"/>
      <c r="C136" s="216" t="s">
        <v>182</v>
      </c>
      <c r="D136" s="216" t="s">
        <v>147</v>
      </c>
      <c r="E136" s="217" t="s">
        <v>183</v>
      </c>
      <c r="F136" s="218" t="s">
        <v>184</v>
      </c>
      <c r="G136" s="218"/>
      <c r="H136" s="218"/>
      <c r="I136" s="218"/>
      <c r="J136" s="219" t="s">
        <v>150</v>
      </c>
      <c r="K136" s="220">
        <v>1.21</v>
      </c>
      <c r="L136" s="221">
        <v>0</v>
      </c>
      <c r="M136" s="222"/>
      <c r="N136" s="223">
        <f>ROUND(L136*K136,1)</f>
        <v>0</v>
      </c>
      <c r="O136" s="223"/>
      <c r="P136" s="223"/>
      <c r="Q136" s="223"/>
      <c r="R136" s="49"/>
      <c r="T136" s="224" t="s">
        <v>22</v>
      </c>
      <c r="U136" s="57" t="s">
        <v>46</v>
      </c>
      <c r="V136" s="48"/>
      <c r="W136" s="225">
        <f>V136*K136</f>
        <v>0</v>
      </c>
      <c r="X136" s="225">
        <v>0</v>
      </c>
      <c r="Y136" s="225">
        <f>X136*K136</f>
        <v>0</v>
      </c>
      <c r="Z136" s="225">
        <v>0.087999999999999995</v>
      </c>
      <c r="AA136" s="226">
        <f>Z136*K136</f>
        <v>0.10647999999999999</v>
      </c>
      <c r="AR136" s="23" t="s">
        <v>151</v>
      </c>
      <c r="AT136" s="23" t="s">
        <v>147</v>
      </c>
      <c r="AU136" s="23" t="s">
        <v>104</v>
      </c>
      <c r="AY136" s="23" t="s">
        <v>146</v>
      </c>
      <c r="BE136" s="139">
        <f>IF(U136="základní",N136,0)</f>
        <v>0</v>
      </c>
      <c r="BF136" s="139">
        <f>IF(U136="snížená",N136,0)</f>
        <v>0</v>
      </c>
      <c r="BG136" s="139">
        <f>IF(U136="zákl. přenesená",N136,0)</f>
        <v>0</v>
      </c>
      <c r="BH136" s="139">
        <f>IF(U136="sníž. přenesená",N136,0)</f>
        <v>0</v>
      </c>
      <c r="BI136" s="139">
        <f>IF(U136="nulová",N136,0)</f>
        <v>0</v>
      </c>
      <c r="BJ136" s="23" t="s">
        <v>39</v>
      </c>
      <c r="BK136" s="139">
        <f>ROUND(L136*K136,1)</f>
        <v>0</v>
      </c>
      <c r="BL136" s="23" t="s">
        <v>151</v>
      </c>
      <c r="BM136" s="23" t="s">
        <v>185</v>
      </c>
    </row>
    <row r="137" s="11" customFormat="1" ht="16.5" customHeight="1">
      <c r="B137" s="237"/>
      <c r="C137" s="238"/>
      <c r="D137" s="238"/>
      <c r="E137" s="239" t="s">
        <v>22</v>
      </c>
      <c r="F137" s="240" t="s">
        <v>186</v>
      </c>
      <c r="G137" s="241"/>
      <c r="H137" s="241"/>
      <c r="I137" s="241"/>
      <c r="J137" s="238"/>
      <c r="K137" s="239" t="s">
        <v>22</v>
      </c>
      <c r="L137" s="238"/>
      <c r="M137" s="238"/>
      <c r="N137" s="238"/>
      <c r="O137" s="238"/>
      <c r="P137" s="238"/>
      <c r="Q137" s="238"/>
      <c r="R137" s="242"/>
      <c r="T137" s="243"/>
      <c r="U137" s="238"/>
      <c r="V137" s="238"/>
      <c r="W137" s="238"/>
      <c r="X137" s="238"/>
      <c r="Y137" s="238"/>
      <c r="Z137" s="238"/>
      <c r="AA137" s="244"/>
      <c r="AT137" s="245" t="s">
        <v>154</v>
      </c>
      <c r="AU137" s="245" t="s">
        <v>104</v>
      </c>
      <c r="AV137" s="11" t="s">
        <v>39</v>
      </c>
      <c r="AW137" s="11" t="s">
        <v>38</v>
      </c>
      <c r="AX137" s="11" t="s">
        <v>81</v>
      </c>
      <c r="AY137" s="245" t="s">
        <v>146</v>
      </c>
    </row>
    <row r="138" s="10" customFormat="1" ht="16.5" customHeight="1">
      <c r="B138" s="227"/>
      <c r="C138" s="228"/>
      <c r="D138" s="228"/>
      <c r="E138" s="229" t="s">
        <v>22</v>
      </c>
      <c r="F138" s="246" t="s">
        <v>187</v>
      </c>
      <c r="G138" s="228"/>
      <c r="H138" s="228"/>
      <c r="I138" s="228"/>
      <c r="J138" s="228"/>
      <c r="K138" s="232">
        <v>1.21</v>
      </c>
      <c r="L138" s="228"/>
      <c r="M138" s="228"/>
      <c r="N138" s="228"/>
      <c r="O138" s="228"/>
      <c r="P138" s="228"/>
      <c r="Q138" s="228"/>
      <c r="R138" s="233"/>
      <c r="T138" s="234"/>
      <c r="U138" s="228"/>
      <c r="V138" s="228"/>
      <c r="W138" s="228"/>
      <c r="X138" s="228"/>
      <c r="Y138" s="228"/>
      <c r="Z138" s="228"/>
      <c r="AA138" s="235"/>
      <c r="AT138" s="236" t="s">
        <v>154</v>
      </c>
      <c r="AU138" s="236" t="s">
        <v>104</v>
      </c>
      <c r="AV138" s="10" t="s">
        <v>104</v>
      </c>
      <c r="AW138" s="10" t="s">
        <v>38</v>
      </c>
      <c r="AX138" s="10" t="s">
        <v>39</v>
      </c>
      <c r="AY138" s="236" t="s">
        <v>146</v>
      </c>
    </row>
    <row r="139" s="9" customFormat="1" ht="29.88" customHeight="1">
      <c r="B139" s="202"/>
      <c r="C139" s="203"/>
      <c r="D139" s="213" t="s">
        <v>116</v>
      </c>
      <c r="E139" s="213"/>
      <c r="F139" s="213"/>
      <c r="G139" s="213"/>
      <c r="H139" s="213"/>
      <c r="I139" s="213"/>
      <c r="J139" s="213"/>
      <c r="K139" s="213"/>
      <c r="L139" s="213"/>
      <c r="M139" s="213"/>
      <c r="N139" s="214">
        <f>BK139</f>
        <v>0</v>
      </c>
      <c r="O139" s="215"/>
      <c r="P139" s="215"/>
      <c r="Q139" s="215"/>
      <c r="R139" s="206"/>
      <c r="T139" s="207"/>
      <c r="U139" s="203"/>
      <c r="V139" s="203"/>
      <c r="W139" s="208">
        <f>SUM(W140:W143)</f>
        <v>0</v>
      </c>
      <c r="X139" s="203"/>
      <c r="Y139" s="208">
        <f>SUM(Y140:Y143)</f>
        <v>0</v>
      </c>
      <c r="Z139" s="203"/>
      <c r="AA139" s="209">
        <f>SUM(AA140:AA143)</f>
        <v>0</v>
      </c>
      <c r="AR139" s="210" t="s">
        <v>39</v>
      </c>
      <c r="AT139" s="211" t="s">
        <v>80</v>
      </c>
      <c r="AU139" s="211" t="s">
        <v>39</v>
      </c>
      <c r="AY139" s="210" t="s">
        <v>146</v>
      </c>
      <c r="BK139" s="212">
        <f>SUM(BK140:BK143)</f>
        <v>0</v>
      </c>
    </row>
    <row r="140" s="1" customFormat="1" ht="38.25" customHeight="1">
      <c r="B140" s="47"/>
      <c r="C140" s="216" t="s">
        <v>188</v>
      </c>
      <c r="D140" s="216" t="s">
        <v>147</v>
      </c>
      <c r="E140" s="217" t="s">
        <v>189</v>
      </c>
      <c r="F140" s="218" t="s">
        <v>190</v>
      </c>
      <c r="G140" s="218"/>
      <c r="H140" s="218"/>
      <c r="I140" s="218"/>
      <c r="J140" s="219" t="s">
        <v>191</v>
      </c>
      <c r="K140" s="220">
        <v>3.548</v>
      </c>
      <c r="L140" s="221">
        <v>0</v>
      </c>
      <c r="M140" s="222"/>
      <c r="N140" s="223">
        <f>ROUND(L140*K140,1)</f>
        <v>0</v>
      </c>
      <c r="O140" s="223"/>
      <c r="P140" s="223"/>
      <c r="Q140" s="223"/>
      <c r="R140" s="49"/>
      <c r="T140" s="224" t="s">
        <v>22</v>
      </c>
      <c r="U140" s="57" t="s">
        <v>46</v>
      </c>
      <c r="V140" s="48"/>
      <c r="W140" s="225">
        <f>V140*K140</f>
        <v>0</v>
      </c>
      <c r="X140" s="225">
        <v>0</v>
      </c>
      <c r="Y140" s="225">
        <f>X140*K140</f>
        <v>0</v>
      </c>
      <c r="Z140" s="225">
        <v>0</v>
      </c>
      <c r="AA140" s="226">
        <f>Z140*K140</f>
        <v>0</v>
      </c>
      <c r="AR140" s="23" t="s">
        <v>151</v>
      </c>
      <c r="AT140" s="23" t="s">
        <v>147</v>
      </c>
      <c r="AU140" s="23" t="s">
        <v>104</v>
      </c>
      <c r="AY140" s="23" t="s">
        <v>146</v>
      </c>
      <c r="BE140" s="139">
        <f>IF(U140="základní",N140,0)</f>
        <v>0</v>
      </c>
      <c r="BF140" s="139">
        <f>IF(U140="snížená",N140,0)</f>
        <v>0</v>
      </c>
      <c r="BG140" s="139">
        <f>IF(U140="zákl. přenesená",N140,0)</f>
        <v>0</v>
      </c>
      <c r="BH140" s="139">
        <f>IF(U140="sníž. přenesená",N140,0)</f>
        <v>0</v>
      </c>
      <c r="BI140" s="139">
        <f>IF(U140="nulová",N140,0)</f>
        <v>0</v>
      </c>
      <c r="BJ140" s="23" t="s">
        <v>39</v>
      </c>
      <c r="BK140" s="139">
        <f>ROUND(L140*K140,1)</f>
        <v>0</v>
      </c>
      <c r="BL140" s="23" t="s">
        <v>151</v>
      </c>
      <c r="BM140" s="23" t="s">
        <v>192</v>
      </c>
    </row>
    <row r="141" s="1" customFormat="1" ht="38.25" customHeight="1">
      <c r="B141" s="47"/>
      <c r="C141" s="216" t="s">
        <v>193</v>
      </c>
      <c r="D141" s="216" t="s">
        <v>147</v>
      </c>
      <c r="E141" s="217" t="s">
        <v>194</v>
      </c>
      <c r="F141" s="218" t="s">
        <v>195</v>
      </c>
      <c r="G141" s="218"/>
      <c r="H141" s="218"/>
      <c r="I141" s="218"/>
      <c r="J141" s="219" t="s">
        <v>191</v>
      </c>
      <c r="K141" s="220">
        <v>3.548</v>
      </c>
      <c r="L141" s="221">
        <v>0</v>
      </c>
      <c r="M141" s="222"/>
      <c r="N141" s="223">
        <f>ROUND(L141*K141,1)</f>
        <v>0</v>
      </c>
      <c r="O141" s="223"/>
      <c r="P141" s="223"/>
      <c r="Q141" s="223"/>
      <c r="R141" s="49"/>
      <c r="T141" s="224" t="s">
        <v>22</v>
      </c>
      <c r="U141" s="57" t="s">
        <v>46</v>
      </c>
      <c r="V141" s="48"/>
      <c r="W141" s="225">
        <f>V141*K141</f>
        <v>0</v>
      </c>
      <c r="X141" s="225">
        <v>0</v>
      </c>
      <c r="Y141" s="225">
        <f>X141*K141</f>
        <v>0</v>
      </c>
      <c r="Z141" s="225">
        <v>0</v>
      </c>
      <c r="AA141" s="226">
        <f>Z141*K141</f>
        <v>0</v>
      </c>
      <c r="AR141" s="23" t="s">
        <v>151</v>
      </c>
      <c r="AT141" s="23" t="s">
        <v>147</v>
      </c>
      <c r="AU141" s="23" t="s">
        <v>104</v>
      </c>
      <c r="AY141" s="23" t="s">
        <v>146</v>
      </c>
      <c r="BE141" s="139">
        <f>IF(U141="základní",N141,0)</f>
        <v>0</v>
      </c>
      <c r="BF141" s="139">
        <f>IF(U141="snížená",N141,0)</f>
        <v>0</v>
      </c>
      <c r="BG141" s="139">
        <f>IF(U141="zákl. přenesená",N141,0)</f>
        <v>0</v>
      </c>
      <c r="BH141" s="139">
        <f>IF(U141="sníž. přenesená",N141,0)</f>
        <v>0</v>
      </c>
      <c r="BI141" s="139">
        <f>IF(U141="nulová",N141,0)</f>
        <v>0</v>
      </c>
      <c r="BJ141" s="23" t="s">
        <v>39</v>
      </c>
      <c r="BK141" s="139">
        <f>ROUND(L141*K141,1)</f>
        <v>0</v>
      </c>
      <c r="BL141" s="23" t="s">
        <v>151</v>
      </c>
      <c r="BM141" s="23" t="s">
        <v>196</v>
      </c>
    </row>
    <row r="142" s="1" customFormat="1" ht="25.5" customHeight="1">
      <c r="B142" s="47"/>
      <c r="C142" s="216" t="s">
        <v>197</v>
      </c>
      <c r="D142" s="216" t="s">
        <v>147</v>
      </c>
      <c r="E142" s="217" t="s">
        <v>198</v>
      </c>
      <c r="F142" s="218" t="s">
        <v>199</v>
      </c>
      <c r="G142" s="218"/>
      <c r="H142" s="218"/>
      <c r="I142" s="218"/>
      <c r="J142" s="219" t="s">
        <v>191</v>
      </c>
      <c r="K142" s="220">
        <v>35.479999999999997</v>
      </c>
      <c r="L142" s="221">
        <v>0</v>
      </c>
      <c r="M142" s="222"/>
      <c r="N142" s="223">
        <f>ROUND(L142*K142,1)</f>
        <v>0</v>
      </c>
      <c r="O142" s="223"/>
      <c r="P142" s="223"/>
      <c r="Q142" s="223"/>
      <c r="R142" s="49"/>
      <c r="T142" s="224" t="s">
        <v>22</v>
      </c>
      <c r="U142" s="57" t="s">
        <v>46</v>
      </c>
      <c r="V142" s="48"/>
      <c r="W142" s="225">
        <f>V142*K142</f>
        <v>0</v>
      </c>
      <c r="X142" s="225">
        <v>0</v>
      </c>
      <c r="Y142" s="225">
        <f>X142*K142</f>
        <v>0</v>
      </c>
      <c r="Z142" s="225">
        <v>0</v>
      </c>
      <c r="AA142" s="226">
        <f>Z142*K142</f>
        <v>0</v>
      </c>
      <c r="AR142" s="23" t="s">
        <v>151</v>
      </c>
      <c r="AT142" s="23" t="s">
        <v>147</v>
      </c>
      <c r="AU142" s="23" t="s">
        <v>104</v>
      </c>
      <c r="AY142" s="23" t="s">
        <v>146</v>
      </c>
      <c r="BE142" s="139">
        <f>IF(U142="základní",N142,0)</f>
        <v>0</v>
      </c>
      <c r="BF142" s="139">
        <f>IF(U142="snížená",N142,0)</f>
        <v>0</v>
      </c>
      <c r="BG142" s="139">
        <f>IF(U142="zákl. přenesená",N142,0)</f>
        <v>0</v>
      </c>
      <c r="BH142" s="139">
        <f>IF(U142="sníž. přenesená",N142,0)</f>
        <v>0</v>
      </c>
      <c r="BI142" s="139">
        <f>IF(U142="nulová",N142,0)</f>
        <v>0</v>
      </c>
      <c r="BJ142" s="23" t="s">
        <v>39</v>
      </c>
      <c r="BK142" s="139">
        <f>ROUND(L142*K142,1)</f>
        <v>0</v>
      </c>
      <c r="BL142" s="23" t="s">
        <v>151</v>
      </c>
      <c r="BM142" s="23" t="s">
        <v>200</v>
      </c>
    </row>
    <row r="143" s="1" customFormat="1" ht="38.25" customHeight="1">
      <c r="B143" s="47"/>
      <c r="C143" s="216" t="s">
        <v>201</v>
      </c>
      <c r="D143" s="216" t="s">
        <v>147</v>
      </c>
      <c r="E143" s="217" t="s">
        <v>202</v>
      </c>
      <c r="F143" s="218" t="s">
        <v>203</v>
      </c>
      <c r="G143" s="218"/>
      <c r="H143" s="218"/>
      <c r="I143" s="218"/>
      <c r="J143" s="219" t="s">
        <v>191</v>
      </c>
      <c r="K143" s="220">
        <v>3.548</v>
      </c>
      <c r="L143" s="221">
        <v>0</v>
      </c>
      <c r="M143" s="222"/>
      <c r="N143" s="223">
        <f>ROUND(L143*K143,1)</f>
        <v>0</v>
      </c>
      <c r="O143" s="223"/>
      <c r="P143" s="223"/>
      <c r="Q143" s="223"/>
      <c r="R143" s="49"/>
      <c r="T143" s="224" t="s">
        <v>22</v>
      </c>
      <c r="U143" s="57" t="s">
        <v>46</v>
      </c>
      <c r="V143" s="48"/>
      <c r="W143" s="225">
        <f>V143*K143</f>
        <v>0</v>
      </c>
      <c r="X143" s="225">
        <v>0</v>
      </c>
      <c r="Y143" s="225">
        <f>X143*K143</f>
        <v>0</v>
      </c>
      <c r="Z143" s="225">
        <v>0</v>
      </c>
      <c r="AA143" s="226">
        <f>Z143*K143</f>
        <v>0</v>
      </c>
      <c r="AR143" s="23" t="s">
        <v>151</v>
      </c>
      <c r="AT143" s="23" t="s">
        <v>147</v>
      </c>
      <c r="AU143" s="23" t="s">
        <v>104</v>
      </c>
      <c r="AY143" s="23" t="s">
        <v>146</v>
      </c>
      <c r="BE143" s="139">
        <f>IF(U143="základní",N143,0)</f>
        <v>0</v>
      </c>
      <c r="BF143" s="139">
        <f>IF(U143="snížená",N143,0)</f>
        <v>0</v>
      </c>
      <c r="BG143" s="139">
        <f>IF(U143="zákl. přenesená",N143,0)</f>
        <v>0</v>
      </c>
      <c r="BH143" s="139">
        <f>IF(U143="sníž. přenesená",N143,0)</f>
        <v>0</v>
      </c>
      <c r="BI143" s="139">
        <f>IF(U143="nulová",N143,0)</f>
        <v>0</v>
      </c>
      <c r="BJ143" s="23" t="s">
        <v>39</v>
      </c>
      <c r="BK143" s="139">
        <f>ROUND(L143*K143,1)</f>
        <v>0</v>
      </c>
      <c r="BL143" s="23" t="s">
        <v>151</v>
      </c>
      <c r="BM143" s="23" t="s">
        <v>204</v>
      </c>
    </row>
    <row r="144" s="9" customFormat="1" ht="37.44" customHeight="1">
      <c r="B144" s="202"/>
      <c r="C144" s="203"/>
      <c r="D144" s="204" t="s">
        <v>117</v>
      </c>
      <c r="E144" s="204"/>
      <c r="F144" s="204"/>
      <c r="G144" s="204"/>
      <c r="H144" s="204"/>
      <c r="I144" s="204"/>
      <c r="J144" s="204"/>
      <c r="K144" s="204"/>
      <c r="L144" s="204"/>
      <c r="M144" s="204"/>
      <c r="N144" s="247">
        <f>BK144</f>
        <v>0</v>
      </c>
      <c r="O144" s="248"/>
      <c r="P144" s="248"/>
      <c r="Q144" s="248"/>
      <c r="R144" s="206"/>
      <c r="T144" s="207"/>
      <c r="U144" s="203"/>
      <c r="V144" s="203"/>
      <c r="W144" s="208">
        <f>W145+W147+W172+W181+W194</f>
        <v>0</v>
      </c>
      <c r="X144" s="203"/>
      <c r="Y144" s="208">
        <f>Y145+Y147+Y172+Y181+Y194</f>
        <v>3.4379515</v>
      </c>
      <c r="Z144" s="203"/>
      <c r="AA144" s="209">
        <f>AA145+AA147+AA172+AA181+AA194</f>
        <v>3.4411399999999999</v>
      </c>
      <c r="AR144" s="210" t="s">
        <v>104</v>
      </c>
      <c r="AT144" s="211" t="s">
        <v>80</v>
      </c>
      <c r="AU144" s="211" t="s">
        <v>81</v>
      </c>
      <c r="AY144" s="210" t="s">
        <v>146</v>
      </c>
      <c r="BK144" s="212">
        <f>BK145+BK147+BK172+BK181+BK194</f>
        <v>0</v>
      </c>
    </row>
    <row r="145" s="9" customFormat="1" ht="19.92" customHeight="1">
      <c r="B145" s="202"/>
      <c r="C145" s="203"/>
      <c r="D145" s="213" t="s">
        <v>118</v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4">
        <f>BK145</f>
        <v>0</v>
      </c>
      <c r="O145" s="215"/>
      <c r="P145" s="215"/>
      <c r="Q145" s="215"/>
      <c r="R145" s="206"/>
      <c r="T145" s="207"/>
      <c r="U145" s="203"/>
      <c r="V145" s="203"/>
      <c r="W145" s="208">
        <f>W146</f>
        <v>0</v>
      </c>
      <c r="X145" s="203"/>
      <c r="Y145" s="208">
        <f>Y146</f>
        <v>0</v>
      </c>
      <c r="Z145" s="203"/>
      <c r="AA145" s="209">
        <f>AA146</f>
        <v>0</v>
      </c>
      <c r="AR145" s="210" t="s">
        <v>104</v>
      </c>
      <c r="AT145" s="211" t="s">
        <v>80</v>
      </c>
      <c r="AU145" s="211" t="s">
        <v>39</v>
      </c>
      <c r="AY145" s="210" t="s">
        <v>146</v>
      </c>
      <c r="BK145" s="212">
        <f>BK146</f>
        <v>0</v>
      </c>
    </row>
    <row r="146" s="1" customFormat="1" ht="25.5" customHeight="1">
      <c r="B146" s="47"/>
      <c r="C146" s="216" t="s">
        <v>205</v>
      </c>
      <c r="D146" s="216" t="s">
        <v>147</v>
      </c>
      <c r="E146" s="217" t="s">
        <v>206</v>
      </c>
      <c r="F146" s="218" t="s">
        <v>207</v>
      </c>
      <c r="G146" s="218"/>
      <c r="H146" s="218"/>
      <c r="I146" s="218"/>
      <c r="J146" s="219" t="s">
        <v>172</v>
      </c>
      <c r="K146" s="220">
        <v>25</v>
      </c>
      <c r="L146" s="221">
        <v>0</v>
      </c>
      <c r="M146" s="222"/>
      <c r="N146" s="223">
        <f>ROUND(L146*K146,1)</f>
        <v>0</v>
      </c>
      <c r="O146" s="223"/>
      <c r="P146" s="223"/>
      <c r="Q146" s="223"/>
      <c r="R146" s="49"/>
      <c r="T146" s="224" t="s">
        <v>22</v>
      </c>
      <c r="U146" s="57" t="s">
        <v>46</v>
      </c>
      <c r="V146" s="48"/>
      <c r="W146" s="225">
        <f>V146*K146</f>
        <v>0</v>
      </c>
      <c r="X146" s="225">
        <v>0</v>
      </c>
      <c r="Y146" s="225">
        <f>X146*K146</f>
        <v>0</v>
      </c>
      <c r="Z146" s="225">
        <v>0</v>
      </c>
      <c r="AA146" s="226">
        <f>Z146*K146</f>
        <v>0</v>
      </c>
      <c r="AR146" s="23" t="s">
        <v>208</v>
      </c>
      <c r="AT146" s="23" t="s">
        <v>147</v>
      </c>
      <c r="AU146" s="23" t="s">
        <v>104</v>
      </c>
      <c r="AY146" s="23" t="s">
        <v>146</v>
      </c>
      <c r="BE146" s="139">
        <f>IF(U146="základní",N146,0)</f>
        <v>0</v>
      </c>
      <c r="BF146" s="139">
        <f>IF(U146="snížená",N146,0)</f>
        <v>0</v>
      </c>
      <c r="BG146" s="139">
        <f>IF(U146="zákl. přenesená",N146,0)</f>
        <v>0</v>
      </c>
      <c r="BH146" s="139">
        <f>IF(U146="sníž. přenesená",N146,0)</f>
        <v>0</v>
      </c>
      <c r="BI146" s="139">
        <f>IF(U146="nulová",N146,0)</f>
        <v>0</v>
      </c>
      <c r="BJ146" s="23" t="s">
        <v>39</v>
      </c>
      <c r="BK146" s="139">
        <f>ROUND(L146*K146,1)</f>
        <v>0</v>
      </c>
      <c r="BL146" s="23" t="s">
        <v>208</v>
      </c>
      <c r="BM146" s="23" t="s">
        <v>209</v>
      </c>
    </row>
    <row r="147" s="9" customFormat="1" ht="29.88" customHeight="1">
      <c r="B147" s="202"/>
      <c r="C147" s="203"/>
      <c r="D147" s="213" t="s">
        <v>119</v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49">
        <f>BK147</f>
        <v>0</v>
      </c>
      <c r="O147" s="250"/>
      <c r="P147" s="250"/>
      <c r="Q147" s="250"/>
      <c r="R147" s="206"/>
      <c r="T147" s="207"/>
      <c r="U147" s="203"/>
      <c r="V147" s="203"/>
      <c r="W147" s="208">
        <f>SUM(W148:W171)</f>
        <v>0</v>
      </c>
      <c r="X147" s="203"/>
      <c r="Y147" s="208">
        <f>SUM(Y148:Y171)</f>
        <v>1.6748900000000002</v>
      </c>
      <c r="Z147" s="203"/>
      <c r="AA147" s="209">
        <f>SUM(AA148:AA171)</f>
        <v>2.5481400000000001</v>
      </c>
      <c r="AR147" s="210" t="s">
        <v>104</v>
      </c>
      <c r="AT147" s="211" t="s">
        <v>80</v>
      </c>
      <c r="AU147" s="211" t="s">
        <v>39</v>
      </c>
      <c r="AY147" s="210" t="s">
        <v>146</v>
      </c>
      <c r="BK147" s="212">
        <f>SUM(BK148:BK171)</f>
        <v>0</v>
      </c>
    </row>
    <row r="148" s="1" customFormat="1" ht="38.25" customHeight="1">
      <c r="B148" s="47"/>
      <c r="C148" s="216" t="s">
        <v>11</v>
      </c>
      <c r="D148" s="216" t="s">
        <v>147</v>
      </c>
      <c r="E148" s="217" t="s">
        <v>210</v>
      </c>
      <c r="F148" s="218" t="s">
        <v>211</v>
      </c>
      <c r="G148" s="218"/>
      <c r="H148" s="218"/>
      <c r="I148" s="218"/>
      <c r="J148" s="219" t="s">
        <v>172</v>
      </c>
      <c r="K148" s="220">
        <v>350</v>
      </c>
      <c r="L148" s="221">
        <v>0</v>
      </c>
      <c r="M148" s="222"/>
      <c r="N148" s="223">
        <f>ROUND(L148*K148,1)</f>
        <v>0</v>
      </c>
      <c r="O148" s="223"/>
      <c r="P148" s="223"/>
      <c r="Q148" s="223"/>
      <c r="R148" s="49"/>
      <c r="T148" s="224" t="s">
        <v>22</v>
      </c>
      <c r="U148" s="57" t="s">
        <v>46</v>
      </c>
      <c r="V148" s="48"/>
      <c r="W148" s="225">
        <f>V148*K148</f>
        <v>0</v>
      </c>
      <c r="X148" s="225">
        <v>0</v>
      </c>
      <c r="Y148" s="225">
        <f>X148*K148</f>
        <v>0</v>
      </c>
      <c r="Z148" s="225">
        <v>0.0060000000000000001</v>
      </c>
      <c r="AA148" s="226">
        <f>Z148*K148</f>
        <v>2.1000000000000001</v>
      </c>
      <c r="AR148" s="23" t="s">
        <v>151</v>
      </c>
      <c r="AT148" s="23" t="s">
        <v>147</v>
      </c>
      <c r="AU148" s="23" t="s">
        <v>104</v>
      </c>
      <c r="AY148" s="23" t="s">
        <v>146</v>
      </c>
      <c r="BE148" s="139">
        <f>IF(U148="základní",N148,0)</f>
        <v>0</v>
      </c>
      <c r="BF148" s="139">
        <f>IF(U148="snížená",N148,0)</f>
        <v>0</v>
      </c>
      <c r="BG148" s="139">
        <f>IF(U148="zákl. přenesená",N148,0)</f>
        <v>0</v>
      </c>
      <c r="BH148" s="139">
        <f>IF(U148="sníž. přenesená",N148,0)</f>
        <v>0</v>
      </c>
      <c r="BI148" s="139">
        <f>IF(U148="nulová",N148,0)</f>
        <v>0</v>
      </c>
      <c r="BJ148" s="23" t="s">
        <v>39</v>
      </c>
      <c r="BK148" s="139">
        <f>ROUND(L148*K148,1)</f>
        <v>0</v>
      </c>
      <c r="BL148" s="23" t="s">
        <v>151</v>
      </c>
      <c r="BM148" s="23" t="s">
        <v>212</v>
      </c>
    </row>
    <row r="149" s="1" customFormat="1" ht="25.5" customHeight="1">
      <c r="B149" s="47"/>
      <c r="C149" s="216" t="s">
        <v>208</v>
      </c>
      <c r="D149" s="216" t="s">
        <v>147</v>
      </c>
      <c r="E149" s="217" t="s">
        <v>213</v>
      </c>
      <c r="F149" s="218" t="s">
        <v>214</v>
      </c>
      <c r="G149" s="218"/>
      <c r="H149" s="218"/>
      <c r="I149" s="218"/>
      <c r="J149" s="219" t="s">
        <v>172</v>
      </c>
      <c r="K149" s="220">
        <v>27.690000000000001</v>
      </c>
      <c r="L149" s="221">
        <v>0</v>
      </c>
      <c r="M149" s="222"/>
      <c r="N149" s="223">
        <f>ROUND(L149*K149,1)</f>
        <v>0</v>
      </c>
      <c r="O149" s="223"/>
      <c r="P149" s="223"/>
      <c r="Q149" s="223"/>
      <c r="R149" s="49"/>
      <c r="T149" s="224" t="s">
        <v>22</v>
      </c>
      <c r="U149" s="57" t="s">
        <v>46</v>
      </c>
      <c r="V149" s="48"/>
      <c r="W149" s="225">
        <f>V149*K149</f>
        <v>0</v>
      </c>
      <c r="X149" s="225">
        <v>0</v>
      </c>
      <c r="Y149" s="225">
        <f>X149*K149</f>
        <v>0</v>
      </c>
      <c r="Z149" s="225">
        <v>0.0060000000000000001</v>
      </c>
      <c r="AA149" s="226">
        <f>Z149*K149</f>
        <v>0.16614000000000001</v>
      </c>
      <c r="AR149" s="23" t="s">
        <v>208</v>
      </c>
      <c r="AT149" s="23" t="s">
        <v>147</v>
      </c>
      <c r="AU149" s="23" t="s">
        <v>104</v>
      </c>
      <c r="AY149" s="23" t="s">
        <v>146</v>
      </c>
      <c r="BE149" s="139">
        <f>IF(U149="základní",N149,0)</f>
        <v>0</v>
      </c>
      <c r="BF149" s="139">
        <f>IF(U149="snížená",N149,0)</f>
        <v>0</v>
      </c>
      <c r="BG149" s="139">
        <f>IF(U149="zákl. přenesená",N149,0)</f>
        <v>0</v>
      </c>
      <c r="BH149" s="139">
        <f>IF(U149="sníž. přenesená",N149,0)</f>
        <v>0</v>
      </c>
      <c r="BI149" s="139">
        <f>IF(U149="nulová",N149,0)</f>
        <v>0</v>
      </c>
      <c r="BJ149" s="23" t="s">
        <v>39</v>
      </c>
      <c r="BK149" s="139">
        <f>ROUND(L149*K149,1)</f>
        <v>0</v>
      </c>
      <c r="BL149" s="23" t="s">
        <v>208</v>
      </c>
      <c r="BM149" s="23" t="s">
        <v>215</v>
      </c>
    </row>
    <row r="150" s="10" customFormat="1" ht="16.5" customHeight="1">
      <c r="B150" s="227"/>
      <c r="C150" s="228"/>
      <c r="D150" s="228"/>
      <c r="E150" s="229" t="s">
        <v>22</v>
      </c>
      <c r="F150" s="230" t="s">
        <v>216</v>
      </c>
      <c r="G150" s="231"/>
      <c r="H150" s="231"/>
      <c r="I150" s="231"/>
      <c r="J150" s="228"/>
      <c r="K150" s="232">
        <v>16.260000000000002</v>
      </c>
      <c r="L150" s="228"/>
      <c r="M150" s="228"/>
      <c r="N150" s="228"/>
      <c r="O150" s="228"/>
      <c r="P150" s="228"/>
      <c r="Q150" s="228"/>
      <c r="R150" s="233"/>
      <c r="T150" s="234"/>
      <c r="U150" s="228"/>
      <c r="V150" s="228"/>
      <c r="W150" s="228"/>
      <c r="X150" s="228"/>
      <c r="Y150" s="228"/>
      <c r="Z150" s="228"/>
      <c r="AA150" s="235"/>
      <c r="AT150" s="236" t="s">
        <v>154</v>
      </c>
      <c r="AU150" s="236" t="s">
        <v>104</v>
      </c>
      <c r="AV150" s="10" t="s">
        <v>104</v>
      </c>
      <c r="AW150" s="10" t="s">
        <v>38</v>
      </c>
      <c r="AX150" s="10" t="s">
        <v>81</v>
      </c>
      <c r="AY150" s="236" t="s">
        <v>146</v>
      </c>
    </row>
    <row r="151" s="10" customFormat="1" ht="16.5" customHeight="1">
      <c r="B151" s="227"/>
      <c r="C151" s="228"/>
      <c r="D151" s="228"/>
      <c r="E151" s="229" t="s">
        <v>22</v>
      </c>
      <c r="F151" s="246" t="s">
        <v>217</v>
      </c>
      <c r="G151" s="228"/>
      <c r="H151" s="228"/>
      <c r="I151" s="228"/>
      <c r="J151" s="228"/>
      <c r="K151" s="232">
        <v>2.7799999999999998</v>
      </c>
      <c r="L151" s="228"/>
      <c r="M151" s="228"/>
      <c r="N151" s="228"/>
      <c r="O151" s="228"/>
      <c r="P151" s="228"/>
      <c r="Q151" s="228"/>
      <c r="R151" s="233"/>
      <c r="T151" s="234"/>
      <c r="U151" s="228"/>
      <c r="V151" s="228"/>
      <c r="W151" s="228"/>
      <c r="X151" s="228"/>
      <c r="Y151" s="228"/>
      <c r="Z151" s="228"/>
      <c r="AA151" s="235"/>
      <c r="AT151" s="236" t="s">
        <v>154</v>
      </c>
      <c r="AU151" s="236" t="s">
        <v>104</v>
      </c>
      <c r="AV151" s="10" t="s">
        <v>104</v>
      </c>
      <c r="AW151" s="10" t="s">
        <v>38</v>
      </c>
      <c r="AX151" s="10" t="s">
        <v>81</v>
      </c>
      <c r="AY151" s="236" t="s">
        <v>146</v>
      </c>
    </row>
    <row r="152" s="10" customFormat="1" ht="16.5" customHeight="1">
      <c r="B152" s="227"/>
      <c r="C152" s="228"/>
      <c r="D152" s="228"/>
      <c r="E152" s="229" t="s">
        <v>22</v>
      </c>
      <c r="F152" s="246" t="s">
        <v>218</v>
      </c>
      <c r="G152" s="228"/>
      <c r="H152" s="228"/>
      <c r="I152" s="228"/>
      <c r="J152" s="228"/>
      <c r="K152" s="232">
        <v>5.7599999999999998</v>
      </c>
      <c r="L152" s="228"/>
      <c r="M152" s="228"/>
      <c r="N152" s="228"/>
      <c r="O152" s="228"/>
      <c r="P152" s="228"/>
      <c r="Q152" s="228"/>
      <c r="R152" s="233"/>
      <c r="T152" s="234"/>
      <c r="U152" s="228"/>
      <c r="V152" s="228"/>
      <c r="W152" s="228"/>
      <c r="X152" s="228"/>
      <c r="Y152" s="228"/>
      <c r="Z152" s="228"/>
      <c r="AA152" s="235"/>
      <c r="AT152" s="236" t="s">
        <v>154</v>
      </c>
      <c r="AU152" s="236" t="s">
        <v>104</v>
      </c>
      <c r="AV152" s="10" t="s">
        <v>104</v>
      </c>
      <c r="AW152" s="10" t="s">
        <v>38</v>
      </c>
      <c r="AX152" s="10" t="s">
        <v>81</v>
      </c>
      <c r="AY152" s="236" t="s">
        <v>146</v>
      </c>
    </row>
    <row r="153" s="10" customFormat="1" ht="16.5" customHeight="1">
      <c r="B153" s="227"/>
      <c r="C153" s="228"/>
      <c r="D153" s="228"/>
      <c r="E153" s="229" t="s">
        <v>22</v>
      </c>
      <c r="F153" s="246" t="s">
        <v>219</v>
      </c>
      <c r="G153" s="228"/>
      <c r="H153" s="228"/>
      <c r="I153" s="228"/>
      <c r="J153" s="228"/>
      <c r="K153" s="232">
        <v>2.8900000000000001</v>
      </c>
      <c r="L153" s="228"/>
      <c r="M153" s="228"/>
      <c r="N153" s="228"/>
      <c r="O153" s="228"/>
      <c r="P153" s="228"/>
      <c r="Q153" s="228"/>
      <c r="R153" s="233"/>
      <c r="T153" s="234"/>
      <c r="U153" s="228"/>
      <c r="V153" s="228"/>
      <c r="W153" s="228"/>
      <c r="X153" s="228"/>
      <c r="Y153" s="228"/>
      <c r="Z153" s="228"/>
      <c r="AA153" s="235"/>
      <c r="AT153" s="236" t="s">
        <v>154</v>
      </c>
      <c r="AU153" s="236" t="s">
        <v>104</v>
      </c>
      <c r="AV153" s="10" t="s">
        <v>104</v>
      </c>
      <c r="AW153" s="10" t="s">
        <v>38</v>
      </c>
      <c r="AX153" s="10" t="s">
        <v>81</v>
      </c>
      <c r="AY153" s="236" t="s">
        <v>146</v>
      </c>
    </row>
    <row r="154" s="12" customFormat="1" ht="16.5" customHeight="1">
      <c r="B154" s="251"/>
      <c r="C154" s="252"/>
      <c r="D154" s="252"/>
      <c r="E154" s="253" t="s">
        <v>22</v>
      </c>
      <c r="F154" s="254" t="s">
        <v>220</v>
      </c>
      <c r="G154" s="252"/>
      <c r="H154" s="252"/>
      <c r="I154" s="252"/>
      <c r="J154" s="252"/>
      <c r="K154" s="255">
        <v>27.690000000000001</v>
      </c>
      <c r="L154" s="252"/>
      <c r="M154" s="252"/>
      <c r="N154" s="252"/>
      <c r="O154" s="252"/>
      <c r="P154" s="252"/>
      <c r="Q154" s="252"/>
      <c r="R154" s="256"/>
      <c r="T154" s="257"/>
      <c r="U154" s="252"/>
      <c r="V154" s="252"/>
      <c r="W154" s="252"/>
      <c r="X154" s="252"/>
      <c r="Y154" s="252"/>
      <c r="Z154" s="252"/>
      <c r="AA154" s="258"/>
      <c r="AT154" s="259" t="s">
        <v>154</v>
      </c>
      <c r="AU154" s="259" t="s">
        <v>104</v>
      </c>
      <c r="AV154" s="12" t="s">
        <v>151</v>
      </c>
      <c r="AW154" s="12" t="s">
        <v>38</v>
      </c>
      <c r="AX154" s="12" t="s">
        <v>39</v>
      </c>
      <c r="AY154" s="259" t="s">
        <v>146</v>
      </c>
    </row>
    <row r="155" s="1" customFormat="1" ht="25.5" customHeight="1">
      <c r="B155" s="47"/>
      <c r="C155" s="216" t="s">
        <v>221</v>
      </c>
      <c r="D155" s="216" t="s">
        <v>147</v>
      </c>
      <c r="E155" s="217" t="s">
        <v>222</v>
      </c>
      <c r="F155" s="218" t="s">
        <v>223</v>
      </c>
      <c r="G155" s="218"/>
      <c r="H155" s="218"/>
      <c r="I155" s="218"/>
      <c r="J155" s="219" t="s">
        <v>150</v>
      </c>
      <c r="K155" s="220">
        <v>18.800000000000001</v>
      </c>
      <c r="L155" s="221">
        <v>0</v>
      </c>
      <c r="M155" s="222"/>
      <c r="N155" s="223">
        <f>ROUND(L155*K155,1)</f>
        <v>0</v>
      </c>
      <c r="O155" s="223"/>
      <c r="P155" s="223"/>
      <c r="Q155" s="223"/>
      <c r="R155" s="49"/>
      <c r="T155" s="224" t="s">
        <v>22</v>
      </c>
      <c r="U155" s="57" t="s">
        <v>46</v>
      </c>
      <c r="V155" s="48"/>
      <c r="W155" s="225">
        <f>V155*K155</f>
        <v>0</v>
      </c>
      <c r="X155" s="225">
        <v>0</v>
      </c>
      <c r="Y155" s="225">
        <f>X155*K155</f>
        <v>0</v>
      </c>
      <c r="Z155" s="225">
        <v>0</v>
      </c>
      <c r="AA155" s="226">
        <f>Z155*K155</f>
        <v>0</v>
      </c>
      <c r="AR155" s="23" t="s">
        <v>208</v>
      </c>
      <c r="AT155" s="23" t="s">
        <v>147</v>
      </c>
      <c r="AU155" s="23" t="s">
        <v>104</v>
      </c>
      <c r="AY155" s="23" t="s">
        <v>146</v>
      </c>
      <c r="BE155" s="139">
        <f>IF(U155="základní",N155,0)</f>
        <v>0</v>
      </c>
      <c r="BF155" s="139">
        <f>IF(U155="snížená",N155,0)</f>
        <v>0</v>
      </c>
      <c r="BG155" s="139">
        <f>IF(U155="zákl. přenesená",N155,0)</f>
        <v>0</v>
      </c>
      <c r="BH155" s="139">
        <f>IF(U155="sníž. přenesená",N155,0)</f>
        <v>0</v>
      </c>
      <c r="BI155" s="139">
        <f>IF(U155="nulová",N155,0)</f>
        <v>0</v>
      </c>
      <c r="BJ155" s="23" t="s">
        <v>39</v>
      </c>
      <c r="BK155" s="139">
        <f>ROUND(L155*K155,1)</f>
        <v>0</v>
      </c>
      <c r="BL155" s="23" t="s">
        <v>208</v>
      </c>
      <c r="BM155" s="23" t="s">
        <v>224</v>
      </c>
    </row>
    <row r="156" s="11" customFormat="1" ht="16.5" customHeight="1">
      <c r="B156" s="237"/>
      <c r="C156" s="238"/>
      <c r="D156" s="238"/>
      <c r="E156" s="239" t="s">
        <v>22</v>
      </c>
      <c r="F156" s="240" t="s">
        <v>225</v>
      </c>
      <c r="G156" s="241"/>
      <c r="H156" s="241"/>
      <c r="I156" s="241"/>
      <c r="J156" s="238"/>
      <c r="K156" s="239" t="s">
        <v>22</v>
      </c>
      <c r="L156" s="238"/>
      <c r="M156" s="238"/>
      <c r="N156" s="238"/>
      <c r="O156" s="238"/>
      <c r="P156" s="238"/>
      <c r="Q156" s="238"/>
      <c r="R156" s="242"/>
      <c r="T156" s="243"/>
      <c r="U156" s="238"/>
      <c r="V156" s="238"/>
      <c r="W156" s="238"/>
      <c r="X156" s="238"/>
      <c r="Y156" s="238"/>
      <c r="Z156" s="238"/>
      <c r="AA156" s="244"/>
      <c r="AT156" s="245" t="s">
        <v>154</v>
      </c>
      <c r="AU156" s="245" t="s">
        <v>104</v>
      </c>
      <c r="AV156" s="11" t="s">
        <v>39</v>
      </c>
      <c r="AW156" s="11" t="s">
        <v>38</v>
      </c>
      <c r="AX156" s="11" t="s">
        <v>81</v>
      </c>
      <c r="AY156" s="245" t="s">
        <v>146</v>
      </c>
    </row>
    <row r="157" s="10" customFormat="1" ht="16.5" customHeight="1">
      <c r="B157" s="227"/>
      <c r="C157" s="228"/>
      <c r="D157" s="228"/>
      <c r="E157" s="229" t="s">
        <v>22</v>
      </c>
      <c r="F157" s="246" t="s">
        <v>226</v>
      </c>
      <c r="G157" s="228"/>
      <c r="H157" s="228"/>
      <c r="I157" s="228"/>
      <c r="J157" s="228"/>
      <c r="K157" s="232">
        <v>18.800000000000001</v>
      </c>
      <c r="L157" s="228"/>
      <c r="M157" s="228"/>
      <c r="N157" s="228"/>
      <c r="O157" s="228"/>
      <c r="P157" s="228"/>
      <c r="Q157" s="228"/>
      <c r="R157" s="233"/>
      <c r="T157" s="234"/>
      <c r="U157" s="228"/>
      <c r="V157" s="228"/>
      <c r="W157" s="228"/>
      <c r="X157" s="228"/>
      <c r="Y157" s="228"/>
      <c r="Z157" s="228"/>
      <c r="AA157" s="235"/>
      <c r="AT157" s="236" t="s">
        <v>154</v>
      </c>
      <c r="AU157" s="236" t="s">
        <v>104</v>
      </c>
      <c r="AV157" s="10" t="s">
        <v>104</v>
      </c>
      <c r="AW157" s="10" t="s">
        <v>38</v>
      </c>
      <c r="AX157" s="10" t="s">
        <v>39</v>
      </c>
      <c r="AY157" s="236" t="s">
        <v>146</v>
      </c>
    </row>
    <row r="158" s="1" customFormat="1" ht="25.5" customHeight="1">
      <c r="B158" s="47"/>
      <c r="C158" s="260" t="s">
        <v>227</v>
      </c>
      <c r="D158" s="260" t="s">
        <v>228</v>
      </c>
      <c r="E158" s="261" t="s">
        <v>229</v>
      </c>
      <c r="F158" s="262" t="s">
        <v>230</v>
      </c>
      <c r="G158" s="262"/>
      <c r="H158" s="262"/>
      <c r="I158" s="262"/>
      <c r="J158" s="263" t="s">
        <v>231</v>
      </c>
      <c r="K158" s="264">
        <v>0.51700000000000002</v>
      </c>
      <c r="L158" s="265">
        <v>0</v>
      </c>
      <c r="M158" s="266"/>
      <c r="N158" s="267">
        <f>ROUND(L158*K158,1)</f>
        <v>0</v>
      </c>
      <c r="O158" s="223"/>
      <c r="P158" s="223"/>
      <c r="Q158" s="223"/>
      <c r="R158" s="49"/>
      <c r="T158" s="224" t="s">
        <v>22</v>
      </c>
      <c r="U158" s="57" t="s">
        <v>46</v>
      </c>
      <c r="V158" s="48"/>
      <c r="W158" s="225">
        <f>V158*K158</f>
        <v>0</v>
      </c>
      <c r="X158" s="225">
        <v>0.55000000000000004</v>
      </c>
      <c r="Y158" s="225">
        <f>X158*K158</f>
        <v>0.28435000000000005</v>
      </c>
      <c r="Z158" s="225">
        <v>0</v>
      </c>
      <c r="AA158" s="226">
        <f>Z158*K158</f>
        <v>0</v>
      </c>
      <c r="AR158" s="23" t="s">
        <v>232</v>
      </c>
      <c r="AT158" s="23" t="s">
        <v>228</v>
      </c>
      <c r="AU158" s="23" t="s">
        <v>104</v>
      </c>
      <c r="AY158" s="23" t="s">
        <v>146</v>
      </c>
      <c r="BE158" s="139">
        <f>IF(U158="základní",N158,0)</f>
        <v>0</v>
      </c>
      <c r="BF158" s="139">
        <f>IF(U158="snížená",N158,0)</f>
        <v>0</v>
      </c>
      <c r="BG158" s="139">
        <f>IF(U158="zákl. přenesená",N158,0)</f>
        <v>0</v>
      </c>
      <c r="BH158" s="139">
        <f>IF(U158="sníž. přenesená",N158,0)</f>
        <v>0</v>
      </c>
      <c r="BI158" s="139">
        <f>IF(U158="nulová",N158,0)</f>
        <v>0</v>
      </c>
      <c r="BJ158" s="23" t="s">
        <v>39</v>
      </c>
      <c r="BK158" s="139">
        <f>ROUND(L158*K158,1)</f>
        <v>0</v>
      </c>
      <c r="BL158" s="23" t="s">
        <v>208</v>
      </c>
      <c r="BM158" s="23" t="s">
        <v>233</v>
      </c>
    </row>
    <row r="159" s="10" customFormat="1" ht="16.5" customHeight="1">
      <c r="B159" s="227"/>
      <c r="C159" s="228"/>
      <c r="D159" s="228"/>
      <c r="E159" s="229" t="s">
        <v>22</v>
      </c>
      <c r="F159" s="230" t="s">
        <v>234</v>
      </c>
      <c r="G159" s="231"/>
      <c r="H159" s="231"/>
      <c r="I159" s="231"/>
      <c r="J159" s="228"/>
      <c r="K159" s="232">
        <v>0.51700000000000002</v>
      </c>
      <c r="L159" s="228"/>
      <c r="M159" s="228"/>
      <c r="N159" s="228"/>
      <c r="O159" s="228"/>
      <c r="P159" s="228"/>
      <c r="Q159" s="228"/>
      <c r="R159" s="233"/>
      <c r="T159" s="234"/>
      <c r="U159" s="228"/>
      <c r="V159" s="228"/>
      <c r="W159" s="228"/>
      <c r="X159" s="228"/>
      <c r="Y159" s="228"/>
      <c r="Z159" s="228"/>
      <c r="AA159" s="235"/>
      <c r="AT159" s="236" t="s">
        <v>154</v>
      </c>
      <c r="AU159" s="236" t="s">
        <v>104</v>
      </c>
      <c r="AV159" s="10" t="s">
        <v>104</v>
      </c>
      <c r="AW159" s="10" t="s">
        <v>38</v>
      </c>
      <c r="AX159" s="10" t="s">
        <v>39</v>
      </c>
      <c r="AY159" s="236" t="s">
        <v>146</v>
      </c>
    </row>
    <row r="160" s="1" customFormat="1" ht="16.5" customHeight="1">
      <c r="B160" s="47"/>
      <c r="C160" s="216" t="s">
        <v>235</v>
      </c>
      <c r="D160" s="216" t="s">
        <v>147</v>
      </c>
      <c r="E160" s="217" t="s">
        <v>236</v>
      </c>
      <c r="F160" s="218" t="s">
        <v>237</v>
      </c>
      <c r="G160" s="218"/>
      <c r="H160" s="218"/>
      <c r="I160" s="218"/>
      <c r="J160" s="219" t="s">
        <v>150</v>
      </c>
      <c r="K160" s="220">
        <v>18.800000000000001</v>
      </c>
      <c r="L160" s="221">
        <v>0</v>
      </c>
      <c r="M160" s="222"/>
      <c r="N160" s="223">
        <f>ROUND(L160*K160,1)</f>
        <v>0</v>
      </c>
      <c r="O160" s="223"/>
      <c r="P160" s="223"/>
      <c r="Q160" s="223"/>
      <c r="R160" s="49"/>
      <c r="T160" s="224" t="s">
        <v>22</v>
      </c>
      <c r="U160" s="57" t="s">
        <v>46</v>
      </c>
      <c r="V160" s="48"/>
      <c r="W160" s="225">
        <f>V160*K160</f>
        <v>0</v>
      </c>
      <c r="X160" s="225">
        <v>0</v>
      </c>
      <c r="Y160" s="225">
        <f>X160*K160</f>
        <v>0</v>
      </c>
      <c r="Z160" s="225">
        <v>0.014999999999999999</v>
      </c>
      <c r="AA160" s="226">
        <f>Z160*K160</f>
        <v>0.28199999999999997</v>
      </c>
      <c r="AR160" s="23" t="s">
        <v>208</v>
      </c>
      <c r="AT160" s="23" t="s">
        <v>147</v>
      </c>
      <c r="AU160" s="23" t="s">
        <v>104</v>
      </c>
      <c r="AY160" s="23" t="s">
        <v>146</v>
      </c>
      <c r="BE160" s="139">
        <f>IF(U160="základní",N160,0)</f>
        <v>0</v>
      </c>
      <c r="BF160" s="139">
        <f>IF(U160="snížená",N160,0)</f>
        <v>0</v>
      </c>
      <c r="BG160" s="139">
        <f>IF(U160="zákl. přenesená",N160,0)</f>
        <v>0</v>
      </c>
      <c r="BH160" s="139">
        <f>IF(U160="sníž. přenesená",N160,0)</f>
        <v>0</v>
      </c>
      <c r="BI160" s="139">
        <f>IF(U160="nulová",N160,0)</f>
        <v>0</v>
      </c>
      <c r="BJ160" s="23" t="s">
        <v>39</v>
      </c>
      <c r="BK160" s="139">
        <f>ROUND(L160*K160,1)</f>
        <v>0</v>
      </c>
      <c r="BL160" s="23" t="s">
        <v>208</v>
      </c>
      <c r="BM160" s="23" t="s">
        <v>238</v>
      </c>
    </row>
    <row r="161" s="11" customFormat="1" ht="16.5" customHeight="1">
      <c r="B161" s="237"/>
      <c r="C161" s="238"/>
      <c r="D161" s="238"/>
      <c r="E161" s="239" t="s">
        <v>22</v>
      </c>
      <c r="F161" s="240" t="s">
        <v>225</v>
      </c>
      <c r="G161" s="241"/>
      <c r="H161" s="241"/>
      <c r="I161" s="241"/>
      <c r="J161" s="238"/>
      <c r="K161" s="239" t="s">
        <v>22</v>
      </c>
      <c r="L161" s="238"/>
      <c r="M161" s="238"/>
      <c r="N161" s="238"/>
      <c r="O161" s="238"/>
      <c r="P161" s="238"/>
      <c r="Q161" s="238"/>
      <c r="R161" s="242"/>
      <c r="T161" s="243"/>
      <c r="U161" s="238"/>
      <c r="V161" s="238"/>
      <c r="W161" s="238"/>
      <c r="X161" s="238"/>
      <c r="Y161" s="238"/>
      <c r="Z161" s="238"/>
      <c r="AA161" s="244"/>
      <c r="AT161" s="245" t="s">
        <v>154</v>
      </c>
      <c r="AU161" s="245" t="s">
        <v>104</v>
      </c>
      <c r="AV161" s="11" t="s">
        <v>39</v>
      </c>
      <c r="AW161" s="11" t="s">
        <v>38</v>
      </c>
      <c r="AX161" s="11" t="s">
        <v>81</v>
      </c>
      <c r="AY161" s="245" t="s">
        <v>146</v>
      </c>
    </row>
    <row r="162" s="10" customFormat="1" ht="16.5" customHeight="1">
      <c r="B162" s="227"/>
      <c r="C162" s="228"/>
      <c r="D162" s="228"/>
      <c r="E162" s="229" t="s">
        <v>22</v>
      </c>
      <c r="F162" s="246" t="s">
        <v>226</v>
      </c>
      <c r="G162" s="228"/>
      <c r="H162" s="228"/>
      <c r="I162" s="228"/>
      <c r="J162" s="228"/>
      <c r="K162" s="232">
        <v>18.800000000000001</v>
      </c>
      <c r="L162" s="228"/>
      <c r="M162" s="228"/>
      <c r="N162" s="228"/>
      <c r="O162" s="228"/>
      <c r="P162" s="228"/>
      <c r="Q162" s="228"/>
      <c r="R162" s="233"/>
      <c r="T162" s="234"/>
      <c r="U162" s="228"/>
      <c r="V162" s="228"/>
      <c r="W162" s="228"/>
      <c r="X162" s="228"/>
      <c r="Y162" s="228"/>
      <c r="Z162" s="228"/>
      <c r="AA162" s="235"/>
      <c r="AT162" s="236" t="s">
        <v>154</v>
      </c>
      <c r="AU162" s="236" t="s">
        <v>104</v>
      </c>
      <c r="AV162" s="10" t="s">
        <v>104</v>
      </c>
      <c r="AW162" s="10" t="s">
        <v>38</v>
      </c>
      <c r="AX162" s="10" t="s">
        <v>39</v>
      </c>
      <c r="AY162" s="236" t="s">
        <v>146</v>
      </c>
    </row>
    <row r="163" s="1" customFormat="1" ht="38.25" customHeight="1">
      <c r="B163" s="47"/>
      <c r="C163" s="216" t="s">
        <v>239</v>
      </c>
      <c r="D163" s="216" t="s">
        <v>147</v>
      </c>
      <c r="E163" s="217" t="s">
        <v>240</v>
      </c>
      <c r="F163" s="218" t="s">
        <v>241</v>
      </c>
      <c r="G163" s="218"/>
      <c r="H163" s="218"/>
      <c r="I163" s="218"/>
      <c r="J163" s="219" t="s">
        <v>150</v>
      </c>
      <c r="K163" s="220">
        <v>188</v>
      </c>
      <c r="L163" s="221">
        <v>0</v>
      </c>
      <c r="M163" s="222"/>
      <c r="N163" s="223">
        <f>ROUND(L163*K163,1)</f>
        <v>0</v>
      </c>
      <c r="O163" s="223"/>
      <c r="P163" s="223"/>
      <c r="Q163" s="223"/>
      <c r="R163" s="49"/>
      <c r="T163" s="224" t="s">
        <v>22</v>
      </c>
      <c r="U163" s="57" t="s">
        <v>46</v>
      </c>
      <c r="V163" s="48"/>
      <c r="W163" s="225">
        <f>V163*K163</f>
        <v>0</v>
      </c>
      <c r="X163" s="225">
        <v>0</v>
      </c>
      <c r="Y163" s="225">
        <f>X163*K163</f>
        <v>0</v>
      </c>
      <c r="Z163" s="225">
        <v>0</v>
      </c>
      <c r="AA163" s="226">
        <f>Z163*K163</f>
        <v>0</v>
      </c>
      <c r="AR163" s="23" t="s">
        <v>208</v>
      </c>
      <c r="AT163" s="23" t="s">
        <v>147</v>
      </c>
      <c r="AU163" s="23" t="s">
        <v>104</v>
      </c>
      <c r="AY163" s="23" t="s">
        <v>146</v>
      </c>
      <c r="BE163" s="139">
        <f>IF(U163="základní",N163,0)</f>
        <v>0</v>
      </c>
      <c r="BF163" s="139">
        <f>IF(U163="snížená",N163,0)</f>
        <v>0</v>
      </c>
      <c r="BG163" s="139">
        <f>IF(U163="zákl. přenesená",N163,0)</f>
        <v>0</v>
      </c>
      <c r="BH163" s="139">
        <f>IF(U163="sníž. přenesená",N163,0)</f>
        <v>0</v>
      </c>
      <c r="BI163" s="139">
        <f>IF(U163="nulová",N163,0)</f>
        <v>0</v>
      </c>
      <c r="BJ163" s="23" t="s">
        <v>39</v>
      </c>
      <c r="BK163" s="139">
        <f>ROUND(L163*K163,1)</f>
        <v>0</v>
      </c>
      <c r="BL163" s="23" t="s">
        <v>208</v>
      </c>
      <c r="BM163" s="23" t="s">
        <v>242</v>
      </c>
    </row>
    <row r="164" s="11" customFormat="1" ht="16.5" customHeight="1">
      <c r="B164" s="237"/>
      <c r="C164" s="238"/>
      <c r="D164" s="238"/>
      <c r="E164" s="239" t="s">
        <v>22</v>
      </c>
      <c r="F164" s="240" t="s">
        <v>243</v>
      </c>
      <c r="G164" s="241"/>
      <c r="H164" s="241"/>
      <c r="I164" s="241"/>
      <c r="J164" s="238"/>
      <c r="K164" s="239" t="s">
        <v>22</v>
      </c>
      <c r="L164" s="238"/>
      <c r="M164" s="238"/>
      <c r="N164" s="238"/>
      <c r="O164" s="238"/>
      <c r="P164" s="238"/>
      <c r="Q164" s="238"/>
      <c r="R164" s="242"/>
      <c r="T164" s="243"/>
      <c r="U164" s="238"/>
      <c r="V164" s="238"/>
      <c r="W164" s="238"/>
      <c r="X164" s="238"/>
      <c r="Y164" s="238"/>
      <c r="Z164" s="238"/>
      <c r="AA164" s="244"/>
      <c r="AT164" s="245" t="s">
        <v>154</v>
      </c>
      <c r="AU164" s="245" t="s">
        <v>104</v>
      </c>
      <c r="AV164" s="11" t="s">
        <v>39</v>
      </c>
      <c r="AW164" s="11" t="s">
        <v>38</v>
      </c>
      <c r="AX164" s="11" t="s">
        <v>81</v>
      </c>
      <c r="AY164" s="245" t="s">
        <v>146</v>
      </c>
    </row>
    <row r="165" s="10" customFormat="1" ht="16.5" customHeight="1">
      <c r="B165" s="227"/>
      <c r="C165" s="228"/>
      <c r="D165" s="228"/>
      <c r="E165" s="229" t="s">
        <v>22</v>
      </c>
      <c r="F165" s="246" t="s">
        <v>244</v>
      </c>
      <c r="G165" s="228"/>
      <c r="H165" s="228"/>
      <c r="I165" s="228"/>
      <c r="J165" s="228"/>
      <c r="K165" s="232">
        <v>188</v>
      </c>
      <c r="L165" s="228"/>
      <c r="M165" s="228"/>
      <c r="N165" s="228"/>
      <c r="O165" s="228"/>
      <c r="P165" s="228"/>
      <c r="Q165" s="228"/>
      <c r="R165" s="233"/>
      <c r="T165" s="234"/>
      <c r="U165" s="228"/>
      <c r="V165" s="228"/>
      <c r="W165" s="228"/>
      <c r="X165" s="228"/>
      <c r="Y165" s="228"/>
      <c r="Z165" s="228"/>
      <c r="AA165" s="235"/>
      <c r="AT165" s="236" t="s">
        <v>154</v>
      </c>
      <c r="AU165" s="236" t="s">
        <v>104</v>
      </c>
      <c r="AV165" s="10" t="s">
        <v>104</v>
      </c>
      <c r="AW165" s="10" t="s">
        <v>38</v>
      </c>
      <c r="AX165" s="10" t="s">
        <v>39</v>
      </c>
      <c r="AY165" s="236" t="s">
        <v>146</v>
      </c>
    </row>
    <row r="166" s="1" customFormat="1" ht="16.5" customHeight="1">
      <c r="B166" s="47"/>
      <c r="C166" s="216" t="s">
        <v>10</v>
      </c>
      <c r="D166" s="216" t="s">
        <v>147</v>
      </c>
      <c r="E166" s="217" t="s">
        <v>245</v>
      </c>
      <c r="F166" s="218" t="s">
        <v>246</v>
      </c>
      <c r="G166" s="218"/>
      <c r="H166" s="218"/>
      <c r="I166" s="218"/>
      <c r="J166" s="219" t="s">
        <v>150</v>
      </c>
      <c r="K166" s="220">
        <v>50.200000000000003</v>
      </c>
      <c r="L166" s="221">
        <v>0</v>
      </c>
      <c r="M166" s="222"/>
      <c r="N166" s="223">
        <f>ROUND(L166*K166,1)</f>
        <v>0</v>
      </c>
      <c r="O166" s="223"/>
      <c r="P166" s="223"/>
      <c r="Q166" s="223"/>
      <c r="R166" s="49"/>
      <c r="T166" s="224" t="s">
        <v>22</v>
      </c>
      <c r="U166" s="57" t="s">
        <v>46</v>
      </c>
      <c r="V166" s="48"/>
      <c r="W166" s="225">
        <f>V166*K166</f>
        <v>0</v>
      </c>
      <c r="X166" s="225">
        <v>0</v>
      </c>
      <c r="Y166" s="225">
        <f>X166*K166</f>
        <v>0</v>
      </c>
      <c r="Z166" s="225">
        <v>0</v>
      </c>
      <c r="AA166" s="226">
        <f>Z166*K166</f>
        <v>0</v>
      </c>
      <c r="AR166" s="23" t="s">
        <v>208</v>
      </c>
      <c r="AT166" s="23" t="s">
        <v>147</v>
      </c>
      <c r="AU166" s="23" t="s">
        <v>104</v>
      </c>
      <c r="AY166" s="23" t="s">
        <v>146</v>
      </c>
      <c r="BE166" s="139">
        <f>IF(U166="základní",N166,0)</f>
        <v>0</v>
      </c>
      <c r="BF166" s="139">
        <f>IF(U166="snížená",N166,0)</f>
        <v>0</v>
      </c>
      <c r="BG166" s="139">
        <f>IF(U166="zákl. přenesená",N166,0)</f>
        <v>0</v>
      </c>
      <c r="BH166" s="139">
        <f>IF(U166="sníž. přenesená",N166,0)</f>
        <v>0</v>
      </c>
      <c r="BI166" s="139">
        <f>IF(U166="nulová",N166,0)</f>
        <v>0</v>
      </c>
      <c r="BJ166" s="23" t="s">
        <v>39</v>
      </c>
      <c r="BK166" s="139">
        <f>ROUND(L166*K166,1)</f>
        <v>0</v>
      </c>
      <c r="BL166" s="23" t="s">
        <v>208</v>
      </c>
      <c r="BM166" s="23" t="s">
        <v>247</v>
      </c>
    </row>
    <row r="167" s="1" customFormat="1" ht="25.5" customHeight="1">
      <c r="B167" s="47"/>
      <c r="C167" s="260" t="s">
        <v>248</v>
      </c>
      <c r="D167" s="260" t="s">
        <v>228</v>
      </c>
      <c r="E167" s="261" t="s">
        <v>249</v>
      </c>
      <c r="F167" s="262" t="s">
        <v>250</v>
      </c>
      <c r="G167" s="262"/>
      <c r="H167" s="262"/>
      <c r="I167" s="262"/>
      <c r="J167" s="263" t="s">
        <v>231</v>
      </c>
      <c r="K167" s="264">
        <v>2.5099999999999998</v>
      </c>
      <c r="L167" s="265">
        <v>0</v>
      </c>
      <c r="M167" s="266"/>
      <c r="N167" s="267">
        <f>ROUND(L167*K167,1)</f>
        <v>0</v>
      </c>
      <c r="O167" s="223"/>
      <c r="P167" s="223"/>
      <c r="Q167" s="223"/>
      <c r="R167" s="49"/>
      <c r="T167" s="224" t="s">
        <v>22</v>
      </c>
      <c r="U167" s="57" t="s">
        <v>46</v>
      </c>
      <c r="V167" s="48"/>
      <c r="W167" s="225">
        <f>V167*K167</f>
        <v>0</v>
      </c>
      <c r="X167" s="225">
        <v>0.55000000000000004</v>
      </c>
      <c r="Y167" s="225">
        <f>X167*K167</f>
        <v>1.3805000000000001</v>
      </c>
      <c r="Z167" s="225">
        <v>0</v>
      </c>
      <c r="AA167" s="226">
        <f>Z167*K167</f>
        <v>0</v>
      </c>
      <c r="AR167" s="23" t="s">
        <v>232</v>
      </c>
      <c r="AT167" s="23" t="s">
        <v>228</v>
      </c>
      <c r="AU167" s="23" t="s">
        <v>104</v>
      </c>
      <c r="AY167" s="23" t="s">
        <v>146</v>
      </c>
      <c r="BE167" s="139">
        <f>IF(U167="základní",N167,0)</f>
        <v>0</v>
      </c>
      <c r="BF167" s="139">
        <f>IF(U167="snížená",N167,0)</f>
        <v>0</v>
      </c>
      <c r="BG167" s="139">
        <f>IF(U167="zákl. přenesená",N167,0)</f>
        <v>0</v>
      </c>
      <c r="BH167" s="139">
        <f>IF(U167="sníž. přenesená",N167,0)</f>
        <v>0</v>
      </c>
      <c r="BI167" s="139">
        <f>IF(U167="nulová",N167,0)</f>
        <v>0</v>
      </c>
      <c r="BJ167" s="23" t="s">
        <v>39</v>
      </c>
      <c r="BK167" s="139">
        <f>ROUND(L167*K167,1)</f>
        <v>0</v>
      </c>
      <c r="BL167" s="23" t="s">
        <v>208</v>
      </c>
      <c r="BM167" s="23" t="s">
        <v>251</v>
      </c>
    </row>
    <row r="168" s="11" customFormat="1" ht="16.5" customHeight="1">
      <c r="B168" s="237"/>
      <c r="C168" s="238"/>
      <c r="D168" s="238"/>
      <c r="E168" s="239" t="s">
        <v>22</v>
      </c>
      <c r="F168" s="240" t="s">
        <v>252</v>
      </c>
      <c r="G168" s="241"/>
      <c r="H168" s="241"/>
      <c r="I168" s="241"/>
      <c r="J168" s="238"/>
      <c r="K168" s="239" t="s">
        <v>22</v>
      </c>
      <c r="L168" s="238"/>
      <c r="M168" s="238"/>
      <c r="N168" s="238"/>
      <c r="O168" s="238"/>
      <c r="P168" s="238"/>
      <c r="Q168" s="238"/>
      <c r="R168" s="242"/>
      <c r="T168" s="243"/>
      <c r="U168" s="238"/>
      <c r="V168" s="238"/>
      <c r="W168" s="238"/>
      <c r="X168" s="238"/>
      <c r="Y168" s="238"/>
      <c r="Z168" s="238"/>
      <c r="AA168" s="244"/>
      <c r="AT168" s="245" t="s">
        <v>154</v>
      </c>
      <c r="AU168" s="245" t="s">
        <v>104</v>
      </c>
      <c r="AV168" s="11" t="s">
        <v>39</v>
      </c>
      <c r="AW168" s="11" t="s">
        <v>38</v>
      </c>
      <c r="AX168" s="11" t="s">
        <v>81</v>
      </c>
      <c r="AY168" s="245" t="s">
        <v>146</v>
      </c>
    </row>
    <row r="169" s="10" customFormat="1" ht="16.5" customHeight="1">
      <c r="B169" s="227"/>
      <c r="C169" s="228"/>
      <c r="D169" s="228"/>
      <c r="E169" s="229" t="s">
        <v>22</v>
      </c>
      <c r="F169" s="246" t="s">
        <v>253</v>
      </c>
      <c r="G169" s="228"/>
      <c r="H169" s="228"/>
      <c r="I169" s="228"/>
      <c r="J169" s="228"/>
      <c r="K169" s="232">
        <v>2.5099999999999998</v>
      </c>
      <c r="L169" s="228"/>
      <c r="M169" s="228"/>
      <c r="N169" s="228"/>
      <c r="O169" s="228"/>
      <c r="P169" s="228"/>
      <c r="Q169" s="228"/>
      <c r="R169" s="233"/>
      <c r="T169" s="234"/>
      <c r="U169" s="228"/>
      <c r="V169" s="228"/>
      <c r="W169" s="228"/>
      <c r="X169" s="228"/>
      <c r="Y169" s="228"/>
      <c r="Z169" s="228"/>
      <c r="AA169" s="235"/>
      <c r="AT169" s="236" t="s">
        <v>154</v>
      </c>
      <c r="AU169" s="236" t="s">
        <v>104</v>
      </c>
      <c r="AV169" s="10" t="s">
        <v>104</v>
      </c>
      <c r="AW169" s="10" t="s">
        <v>38</v>
      </c>
      <c r="AX169" s="10" t="s">
        <v>39</v>
      </c>
      <c r="AY169" s="236" t="s">
        <v>146</v>
      </c>
    </row>
    <row r="170" s="1" customFormat="1" ht="25.5" customHeight="1">
      <c r="B170" s="47"/>
      <c r="C170" s="216" t="s">
        <v>254</v>
      </c>
      <c r="D170" s="216" t="s">
        <v>147</v>
      </c>
      <c r="E170" s="217" t="s">
        <v>255</v>
      </c>
      <c r="F170" s="218" t="s">
        <v>256</v>
      </c>
      <c r="G170" s="218"/>
      <c r="H170" s="218"/>
      <c r="I170" s="218"/>
      <c r="J170" s="219" t="s">
        <v>150</v>
      </c>
      <c r="K170" s="220">
        <v>50.200000000000003</v>
      </c>
      <c r="L170" s="221">
        <v>0</v>
      </c>
      <c r="M170" s="222"/>
      <c r="N170" s="223">
        <f>ROUND(L170*K170,1)</f>
        <v>0</v>
      </c>
      <c r="O170" s="223"/>
      <c r="P170" s="223"/>
      <c r="Q170" s="223"/>
      <c r="R170" s="49"/>
      <c r="T170" s="224" t="s">
        <v>22</v>
      </c>
      <c r="U170" s="57" t="s">
        <v>46</v>
      </c>
      <c r="V170" s="48"/>
      <c r="W170" s="225">
        <f>V170*K170</f>
        <v>0</v>
      </c>
      <c r="X170" s="225">
        <v>0.00020000000000000001</v>
      </c>
      <c r="Y170" s="225">
        <f>X170*K170</f>
        <v>0.01004</v>
      </c>
      <c r="Z170" s="225">
        <v>0</v>
      </c>
      <c r="AA170" s="226">
        <f>Z170*K170</f>
        <v>0</v>
      </c>
      <c r="AR170" s="23" t="s">
        <v>208</v>
      </c>
      <c r="AT170" s="23" t="s">
        <v>147</v>
      </c>
      <c r="AU170" s="23" t="s">
        <v>104</v>
      </c>
      <c r="AY170" s="23" t="s">
        <v>146</v>
      </c>
      <c r="BE170" s="139">
        <f>IF(U170="základní",N170,0)</f>
        <v>0</v>
      </c>
      <c r="BF170" s="139">
        <f>IF(U170="snížená",N170,0)</f>
        <v>0</v>
      </c>
      <c r="BG170" s="139">
        <f>IF(U170="zákl. přenesená",N170,0)</f>
        <v>0</v>
      </c>
      <c r="BH170" s="139">
        <f>IF(U170="sníž. přenesená",N170,0)</f>
        <v>0</v>
      </c>
      <c r="BI170" s="139">
        <f>IF(U170="nulová",N170,0)</f>
        <v>0</v>
      </c>
      <c r="BJ170" s="23" t="s">
        <v>39</v>
      </c>
      <c r="BK170" s="139">
        <f>ROUND(L170*K170,1)</f>
        <v>0</v>
      </c>
      <c r="BL170" s="23" t="s">
        <v>208</v>
      </c>
      <c r="BM170" s="23" t="s">
        <v>257</v>
      </c>
    </row>
    <row r="171" s="1" customFormat="1" ht="25.5" customHeight="1">
      <c r="B171" s="47"/>
      <c r="C171" s="216" t="s">
        <v>258</v>
      </c>
      <c r="D171" s="216" t="s">
        <v>147</v>
      </c>
      <c r="E171" s="217" t="s">
        <v>259</v>
      </c>
      <c r="F171" s="218" t="s">
        <v>260</v>
      </c>
      <c r="G171" s="218"/>
      <c r="H171" s="218"/>
      <c r="I171" s="218"/>
      <c r="J171" s="219" t="s">
        <v>261</v>
      </c>
      <c r="K171" s="268">
        <v>0</v>
      </c>
      <c r="L171" s="221">
        <v>0</v>
      </c>
      <c r="M171" s="222"/>
      <c r="N171" s="223">
        <f>ROUND(L171*K171,1)</f>
        <v>0</v>
      </c>
      <c r="O171" s="223"/>
      <c r="P171" s="223"/>
      <c r="Q171" s="223"/>
      <c r="R171" s="49"/>
      <c r="T171" s="224" t="s">
        <v>22</v>
      </c>
      <c r="U171" s="57" t="s">
        <v>46</v>
      </c>
      <c r="V171" s="48"/>
      <c r="W171" s="225">
        <f>V171*K171</f>
        <v>0</v>
      </c>
      <c r="X171" s="225">
        <v>0</v>
      </c>
      <c r="Y171" s="225">
        <f>X171*K171</f>
        <v>0</v>
      </c>
      <c r="Z171" s="225">
        <v>0</v>
      </c>
      <c r="AA171" s="226">
        <f>Z171*K171</f>
        <v>0</v>
      </c>
      <c r="AR171" s="23" t="s">
        <v>208</v>
      </c>
      <c r="AT171" s="23" t="s">
        <v>147</v>
      </c>
      <c r="AU171" s="23" t="s">
        <v>104</v>
      </c>
      <c r="AY171" s="23" t="s">
        <v>146</v>
      </c>
      <c r="BE171" s="139">
        <f>IF(U171="základní",N171,0)</f>
        <v>0</v>
      </c>
      <c r="BF171" s="139">
        <f>IF(U171="snížená",N171,0)</f>
        <v>0</v>
      </c>
      <c r="BG171" s="139">
        <f>IF(U171="zákl. přenesená",N171,0)</f>
        <v>0</v>
      </c>
      <c r="BH171" s="139">
        <f>IF(U171="sníž. přenesená",N171,0)</f>
        <v>0</v>
      </c>
      <c r="BI171" s="139">
        <f>IF(U171="nulová",N171,0)</f>
        <v>0</v>
      </c>
      <c r="BJ171" s="23" t="s">
        <v>39</v>
      </c>
      <c r="BK171" s="139">
        <f>ROUND(L171*K171,1)</f>
        <v>0</v>
      </c>
      <c r="BL171" s="23" t="s">
        <v>208</v>
      </c>
      <c r="BM171" s="23" t="s">
        <v>262</v>
      </c>
    </row>
    <row r="172" s="9" customFormat="1" ht="29.88" customHeight="1">
      <c r="B172" s="202"/>
      <c r="C172" s="203"/>
      <c r="D172" s="213" t="s">
        <v>120</v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49">
        <f>BK172</f>
        <v>0</v>
      </c>
      <c r="O172" s="250"/>
      <c r="P172" s="250"/>
      <c r="Q172" s="250"/>
      <c r="R172" s="206"/>
      <c r="T172" s="207"/>
      <c r="U172" s="203"/>
      <c r="V172" s="203"/>
      <c r="W172" s="208">
        <f>SUM(W173:W180)</f>
        <v>0</v>
      </c>
      <c r="X172" s="203"/>
      <c r="Y172" s="208">
        <f>SUM(Y173:Y180)</f>
        <v>0.098143500000000009</v>
      </c>
      <c r="Z172" s="203"/>
      <c r="AA172" s="209">
        <f>SUM(AA173:AA180)</f>
        <v>0</v>
      </c>
      <c r="AR172" s="210" t="s">
        <v>104</v>
      </c>
      <c r="AT172" s="211" t="s">
        <v>80</v>
      </c>
      <c r="AU172" s="211" t="s">
        <v>39</v>
      </c>
      <c r="AY172" s="210" t="s">
        <v>146</v>
      </c>
      <c r="BK172" s="212">
        <f>SUM(BK173:BK180)</f>
        <v>0</v>
      </c>
    </row>
    <row r="173" s="1" customFormat="1" ht="25.5" customHeight="1">
      <c r="B173" s="47"/>
      <c r="C173" s="216" t="s">
        <v>263</v>
      </c>
      <c r="D173" s="216" t="s">
        <v>147</v>
      </c>
      <c r="E173" s="217" t="s">
        <v>264</v>
      </c>
      <c r="F173" s="218" t="s">
        <v>265</v>
      </c>
      <c r="G173" s="218"/>
      <c r="H173" s="218"/>
      <c r="I173" s="218"/>
      <c r="J173" s="219" t="s">
        <v>172</v>
      </c>
      <c r="K173" s="220">
        <v>9.8000000000000007</v>
      </c>
      <c r="L173" s="221">
        <v>0</v>
      </c>
      <c r="M173" s="222"/>
      <c r="N173" s="223">
        <f>ROUND(L173*K173,1)</f>
        <v>0</v>
      </c>
      <c r="O173" s="223"/>
      <c r="P173" s="223"/>
      <c r="Q173" s="223"/>
      <c r="R173" s="49"/>
      <c r="T173" s="224" t="s">
        <v>22</v>
      </c>
      <c r="U173" s="57" t="s">
        <v>46</v>
      </c>
      <c r="V173" s="48"/>
      <c r="W173" s="225">
        <f>V173*K173</f>
        <v>0</v>
      </c>
      <c r="X173" s="225">
        <v>0.0038</v>
      </c>
      <c r="Y173" s="225">
        <f>X173*K173</f>
        <v>0.037240000000000002</v>
      </c>
      <c r="Z173" s="225">
        <v>0</v>
      </c>
      <c r="AA173" s="226">
        <f>Z173*K173</f>
        <v>0</v>
      </c>
      <c r="AR173" s="23" t="s">
        <v>208</v>
      </c>
      <c r="AT173" s="23" t="s">
        <v>147</v>
      </c>
      <c r="AU173" s="23" t="s">
        <v>104</v>
      </c>
      <c r="AY173" s="23" t="s">
        <v>146</v>
      </c>
      <c r="BE173" s="139">
        <f>IF(U173="základní",N173,0)</f>
        <v>0</v>
      </c>
      <c r="BF173" s="139">
        <f>IF(U173="snížená",N173,0)</f>
        <v>0</v>
      </c>
      <c r="BG173" s="139">
        <f>IF(U173="zákl. přenesená",N173,0)</f>
        <v>0</v>
      </c>
      <c r="BH173" s="139">
        <f>IF(U173="sníž. přenesená",N173,0)</f>
        <v>0</v>
      </c>
      <c r="BI173" s="139">
        <f>IF(U173="nulová",N173,0)</f>
        <v>0</v>
      </c>
      <c r="BJ173" s="23" t="s">
        <v>39</v>
      </c>
      <c r="BK173" s="139">
        <f>ROUND(L173*K173,1)</f>
        <v>0</v>
      </c>
      <c r="BL173" s="23" t="s">
        <v>208</v>
      </c>
      <c r="BM173" s="23" t="s">
        <v>266</v>
      </c>
    </row>
    <row r="174" s="10" customFormat="1" ht="16.5" customHeight="1">
      <c r="B174" s="227"/>
      <c r="C174" s="228"/>
      <c r="D174" s="228"/>
      <c r="E174" s="229" t="s">
        <v>22</v>
      </c>
      <c r="F174" s="230" t="s">
        <v>267</v>
      </c>
      <c r="G174" s="231"/>
      <c r="H174" s="231"/>
      <c r="I174" s="231"/>
      <c r="J174" s="228"/>
      <c r="K174" s="232">
        <v>9.8000000000000007</v>
      </c>
      <c r="L174" s="228"/>
      <c r="M174" s="228"/>
      <c r="N174" s="228"/>
      <c r="O174" s="228"/>
      <c r="P174" s="228"/>
      <c r="Q174" s="228"/>
      <c r="R174" s="233"/>
      <c r="T174" s="234"/>
      <c r="U174" s="228"/>
      <c r="V174" s="228"/>
      <c r="W174" s="228"/>
      <c r="X174" s="228"/>
      <c r="Y174" s="228"/>
      <c r="Z174" s="228"/>
      <c r="AA174" s="235"/>
      <c r="AT174" s="236" t="s">
        <v>154</v>
      </c>
      <c r="AU174" s="236" t="s">
        <v>104</v>
      </c>
      <c r="AV174" s="10" t="s">
        <v>104</v>
      </c>
      <c r="AW174" s="10" t="s">
        <v>38</v>
      </c>
      <c r="AX174" s="10" t="s">
        <v>39</v>
      </c>
      <c r="AY174" s="236" t="s">
        <v>146</v>
      </c>
    </row>
    <row r="175" s="1" customFormat="1" ht="25.5" customHeight="1">
      <c r="B175" s="47"/>
      <c r="C175" s="216" t="s">
        <v>268</v>
      </c>
      <c r="D175" s="216" t="s">
        <v>147</v>
      </c>
      <c r="E175" s="217" t="s">
        <v>269</v>
      </c>
      <c r="F175" s="218" t="s">
        <v>270</v>
      </c>
      <c r="G175" s="218"/>
      <c r="H175" s="218"/>
      <c r="I175" s="218"/>
      <c r="J175" s="219" t="s">
        <v>172</v>
      </c>
      <c r="K175" s="220">
        <v>33.280000000000001</v>
      </c>
      <c r="L175" s="221">
        <v>0</v>
      </c>
      <c r="M175" s="222"/>
      <c r="N175" s="223">
        <f>ROUND(L175*K175,1)</f>
        <v>0</v>
      </c>
      <c r="O175" s="223"/>
      <c r="P175" s="223"/>
      <c r="Q175" s="223"/>
      <c r="R175" s="49"/>
      <c r="T175" s="224" t="s">
        <v>22</v>
      </c>
      <c r="U175" s="57" t="s">
        <v>46</v>
      </c>
      <c r="V175" s="48"/>
      <c r="W175" s="225">
        <f>V175*K175</f>
        <v>0</v>
      </c>
      <c r="X175" s="225">
        <v>0.00149</v>
      </c>
      <c r="Y175" s="225">
        <f>X175*K175</f>
        <v>0.049587200000000005</v>
      </c>
      <c r="Z175" s="225">
        <v>0</v>
      </c>
      <c r="AA175" s="226">
        <f>Z175*K175</f>
        <v>0</v>
      </c>
      <c r="AR175" s="23" t="s">
        <v>208</v>
      </c>
      <c r="AT175" s="23" t="s">
        <v>147</v>
      </c>
      <c r="AU175" s="23" t="s">
        <v>104</v>
      </c>
      <c r="AY175" s="23" t="s">
        <v>146</v>
      </c>
      <c r="BE175" s="139">
        <f>IF(U175="základní",N175,0)</f>
        <v>0</v>
      </c>
      <c r="BF175" s="139">
        <f>IF(U175="snížená",N175,0)</f>
        <v>0</v>
      </c>
      <c r="BG175" s="139">
        <f>IF(U175="zákl. přenesená",N175,0)</f>
        <v>0</v>
      </c>
      <c r="BH175" s="139">
        <f>IF(U175="sníž. přenesená",N175,0)</f>
        <v>0</v>
      </c>
      <c r="BI175" s="139">
        <f>IF(U175="nulová",N175,0)</f>
        <v>0</v>
      </c>
      <c r="BJ175" s="23" t="s">
        <v>39</v>
      </c>
      <c r="BK175" s="139">
        <f>ROUND(L175*K175,1)</f>
        <v>0</v>
      </c>
      <c r="BL175" s="23" t="s">
        <v>208</v>
      </c>
      <c r="BM175" s="23" t="s">
        <v>271</v>
      </c>
    </row>
    <row r="176" s="10" customFormat="1" ht="16.5" customHeight="1">
      <c r="B176" s="227"/>
      <c r="C176" s="228"/>
      <c r="D176" s="228"/>
      <c r="E176" s="229" t="s">
        <v>22</v>
      </c>
      <c r="F176" s="230" t="s">
        <v>272</v>
      </c>
      <c r="G176" s="231"/>
      <c r="H176" s="231"/>
      <c r="I176" s="231"/>
      <c r="J176" s="228"/>
      <c r="K176" s="232">
        <v>32.520000000000003</v>
      </c>
      <c r="L176" s="228"/>
      <c r="M176" s="228"/>
      <c r="N176" s="228"/>
      <c r="O176" s="228"/>
      <c r="P176" s="228"/>
      <c r="Q176" s="228"/>
      <c r="R176" s="233"/>
      <c r="T176" s="234"/>
      <c r="U176" s="228"/>
      <c r="V176" s="228"/>
      <c r="W176" s="228"/>
      <c r="X176" s="228"/>
      <c r="Y176" s="228"/>
      <c r="Z176" s="228"/>
      <c r="AA176" s="235"/>
      <c r="AT176" s="236" t="s">
        <v>154</v>
      </c>
      <c r="AU176" s="236" t="s">
        <v>104</v>
      </c>
      <c r="AV176" s="10" t="s">
        <v>104</v>
      </c>
      <c r="AW176" s="10" t="s">
        <v>38</v>
      </c>
      <c r="AX176" s="10" t="s">
        <v>81</v>
      </c>
      <c r="AY176" s="236" t="s">
        <v>146</v>
      </c>
    </row>
    <row r="177" s="10" customFormat="1" ht="16.5" customHeight="1">
      <c r="B177" s="227"/>
      <c r="C177" s="228"/>
      <c r="D177" s="228"/>
      <c r="E177" s="229" t="s">
        <v>22</v>
      </c>
      <c r="F177" s="246" t="s">
        <v>273</v>
      </c>
      <c r="G177" s="228"/>
      <c r="H177" s="228"/>
      <c r="I177" s="228"/>
      <c r="J177" s="228"/>
      <c r="K177" s="232">
        <v>0.76000000000000001</v>
      </c>
      <c r="L177" s="228"/>
      <c r="M177" s="228"/>
      <c r="N177" s="228"/>
      <c r="O177" s="228"/>
      <c r="P177" s="228"/>
      <c r="Q177" s="228"/>
      <c r="R177" s="233"/>
      <c r="T177" s="234"/>
      <c r="U177" s="228"/>
      <c r="V177" s="228"/>
      <c r="W177" s="228"/>
      <c r="X177" s="228"/>
      <c r="Y177" s="228"/>
      <c r="Z177" s="228"/>
      <c r="AA177" s="235"/>
      <c r="AT177" s="236" t="s">
        <v>154</v>
      </c>
      <c r="AU177" s="236" t="s">
        <v>104</v>
      </c>
      <c r="AV177" s="10" t="s">
        <v>104</v>
      </c>
      <c r="AW177" s="10" t="s">
        <v>38</v>
      </c>
      <c r="AX177" s="10" t="s">
        <v>81</v>
      </c>
      <c r="AY177" s="236" t="s">
        <v>146</v>
      </c>
    </row>
    <row r="178" s="12" customFormat="1" ht="16.5" customHeight="1">
      <c r="B178" s="251"/>
      <c r="C178" s="252"/>
      <c r="D178" s="252"/>
      <c r="E178" s="253" t="s">
        <v>22</v>
      </c>
      <c r="F178" s="254" t="s">
        <v>220</v>
      </c>
      <c r="G178" s="252"/>
      <c r="H178" s="252"/>
      <c r="I178" s="252"/>
      <c r="J178" s="252"/>
      <c r="K178" s="255">
        <v>33.280000000000001</v>
      </c>
      <c r="L178" s="252"/>
      <c r="M178" s="252"/>
      <c r="N178" s="252"/>
      <c r="O178" s="252"/>
      <c r="P178" s="252"/>
      <c r="Q178" s="252"/>
      <c r="R178" s="256"/>
      <c r="T178" s="257"/>
      <c r="U178" s="252"/>
      <c r="V178" s="252"/>
      <c r="W178" s="252"/>
      <c r="X178" s="252"/>
      <c r="Y178" s="252"/>
      <c r="Z178" s="252"/>
      <c r="AA178" s="258"/>
      <c r="AT178" s="259" t="s">
        <v>154</v>
      </c>
      <c r="AU178" s="259" t="s">
        <v>104</v>
      </c>
      <c r="AV178" s="12" t="s">
        <v>151</v>
      </c>
      <c r="AW178" s="12" t="s">
        <v>38</v>
      </c>
      <c r="AX178" s="12" t="s">
        <v>39</v>
      </c>
      <c r="AY178" s="259" t="s">
        <v>146</v>
      </c>
    </row>
    <row r="179" s="1" customFormat="1" ht="16.5" customHeight="1">
      <c r="B179" s="47"/>
      <c r="C179" s="216" t="s">
        <v>274</v>
      </c>
      <c r="D179" s="216" t="s">
        <v>147</v>
      </c>
      <c r="E179" s="217" t="s">
        <v>275</v>
      </c>
      <c r="F179" s="218" t="s">
        <v>276</v>
      </c>
      <c r="G179" s="218"/>
      <c r="H179" s="218"/>
      <c r="I179" s="218"/>
      <c r="J179" s="219" t="s">
        <v>150</v>
      </c>
      <c r="K179" s="220">
        <v>2.0099999999999998</v>
      </c>
      <c r="L179" s="221">
        <v>0</v>
      </c>
      <c r="M179" s="222"/>
      <c r="N179" s="223">
        <f>ROUND(L179*K179,1)</f>
        <v>0</v>
      </c>
      <c r="O179" s="223"/>
      <c r="P179" s="223"/>
      <c r="Q179" s="223"/>
      <c r="R179" s="49"/>
      <c r="T179" s="224" t="s">
        <v>22</v>
      </c>
      <c r="U179" s="57" t="s">
        <v>46</v>
      </c>
      <c r="V179" s="48"/>
      <c r="W179" s="225">
        <f>V179*K179</f>
        <v>0</v>
      </c>
      <c r="X179" s="225">
        <v>0.0056299999999999996</v>
      </c>
      <c r="Y179" s="225">
        <f>X179*K179</f>
        <v>0.011316299999999998</v>
      </c>
      <c r="Z179" s="225">
        <v>0</v>
      </c>
      <c r="AA179" s="226">
        <f>Z179*K179</f>
        <v>0</v>
      </c>
      <c r="AR179" s="23" t="s">
        <v>208</v>
      </c>
      <c r="AT179" s="23" t="s">
        <v>147</v>
      </c>
      <c r="AU179" s="23" t="s">
        <v>104</v>
      </c>
      <c r="AY179" s="23" t="s">
        <v>146</v>
      </c>
      <c r="BE179" s="139">
        <f>IF(U179="základní",N179,0)</f>
        <v>0</v>
      </c>
      <c r="BF179" s="139">
        <f>IF(U179="snížená",N179,0)</f>
        <v>0</v>
      </c>
      <c r="BG179" s="139">
        <f>IF(U179="zákl. přenesená",N179,0)</f>
        <v>0</v>
      </c>
      <c r="BH179" s="139">
        <f>IF(U179="sníž. přenesená",N179,0)</f>
        <v>0</v>
      </c>
      <c r="BI179" s="139">
        <f>IF(U179="nulová",N179,0)</f>
        <v>0</v>
      </c>
      <c r="BJ179" s="23" t="s">
        <v>39</v>
      </c>
      <c r="BK179" s="139">
        <f>ROUND(L179*K179,1)</f>
        <v>0</v>
      </c>
      <c r="BL179" s="23" t="s">
        <v>208</v>
      </c>
      <c r="BM179" s="23" t="s">
        <v>277</v>
      </c>
    </row>
    <row r="180" s="1" customFormat="1" ht="25.5" customHeight="1">
      <c r="B180" s="47"/>
      <c r="C180" s="216" t="s">
        <v>278</v>
      </c>
      <c r="D180" s="216" t="s">
        <v>147</v>
      </c>
      <c r="E180" s="217" t="s">
        <v>279</v>
      </c>
      <c r="F180" s="218" t="s">
        <v>280</v>
      </c>
      <c r="G180" s="218"/>
      <c r="H180" s="218"/>
      <c r="I180" s="218"/>
      <c r="J180" s="219" t="s">
        <v>261</v>
      </c>
      <c r="K180" s="268">
        <v>0</v>
      </c>
      <c r="L180" s="221">
        <v>0</v>
      </c>
      <c r="M180" s="222"/>
      <c r="N180" s="223">
        <f>ROUND(L180*K180,1)</f>
        <v>0</v>
      </c>
      <c r="O180" s="223"/>
      <c r="P180" s="223"/>
      <c r="Q180" s="223"/>
      <c r="R180" s="49"/>
      <c r="T180" s="224" t="s">
        <v>22</v>
      </c>
      <c r="U180" s="57" t="s">
        <v>46</v>
      </c>
      <c r="V180" s="48"/>
      <c r="W180" s="225">
        <f>V180*K180</f>
        <v>0</v>
      </c>
      <c r="X180" s="225">
        <v>0</v>
      </c>
      <c r="Y180" s="225">
        <f>X180*K180</f>
        <v>0</v>
      </c>
      <c r="Z180" s="225">
        <v>0</v>
      </c>
      <c r="AA180" s="226">
        <f>Z180*K180</f>
        <v>0</v>
      </c>
      <c r="AR180" s="23" t="s">
        <v>208</v>
      </c>
      <c r="AT180" s="23" t="s">
        <v>147</v>
      </c>
      <c r="AU180" s="23" t="s">
        <v>104</v>
      </c>
      <c r="AY180" s="23" t="s">
        <v>146</v>
      </c>
      <c r="BE180" s="139">
        <f>IF(U180="základní",N180,0)</f>
        <v>0</v>
      </c>
      <c r="BF180" s="139">
        <f>IF(U180="snížená",N180,0)</f>
        <v>0</v>
      </c>
      <c r="BG180" s="139">
        <f>IF(U180="zákl. přenesená",N180,0)</f>
        <v>0</v>
      </c>
      <c r="BH180" s="139">
        <f>IF(U180="sníž. přenesená",N180,0)</f>
        <v>0</v>
      </c>
      <c r="BI180" s="139">
        <f>IF(U180="nulová",N180,0)</f>
        <v>0</v>
      </c>
      <c r="BJ180" s="23" t="s">
        <v>39</v>
      </c>
      <c r="BK180" s="139">
        <f>ROUND(L180*K180,1)</f>
        <v>0</v>
      </c>
      <c r="BL180" s="23" t="s">
        <v>208</v>
      </c>
      <c r="BM180" s="23" t="s">
        <v>281</v>
      </c>
    </row>
    <row r="181" s="9" customFormat="1" ht="29.88" customHeight="1">
      <c r="B181" s="202"/>
      <c r="C181" s="203"/>
      <c r="D181" s="213" t="s">
        <v>121</v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49">
        <f>BK181</f>
        <v>0</v>
      </c>
      <c r="O181" s="250"/>
      <c r="P181" s="250"/>
      <c r="Q181" s="250"/>
      <c r="R181" s="206"/>
      <c r="T181" s="207"/>
      <c r="U181" s="203"/>
      <c r="V181" s="203"/>
      <c r="W181" s="208">
        <f>SUM(W182:W193)</f>
        <v>0</v>
      </c>
      <c r="X181" s="203"/>
      <c r="Y181" s="208">
        <f>SUM(Y182:Y193)</f>
        <v>1.3816579999999998</v>
      </c>
      <c r="Z181" s="203"/>
      <c r="AA181" s="209">
        <f>SUM(AA182:AA193)</f>
        <v>0.89300000000000002</v>
      </c>
      <c r="AR181" s="210" t="s">
        <v>104</v>
      </c>
      <c r="AT181" s="211" t="s">
        <v>80</v>
      </c>
      <c r="AU181" s="211" t="s">
        <v>39</v>
      </c>
      <c r="AY181" s="210" t="s">
        <v>146</v>
      </c>
      <c r="BK181" s="212">
        <f>SUM(BK182:BK193)</f>
        <v>0</v>
      </c>
    </row>
    <row r="182" s="1" customFormat="1" ht="38.25" customHeight="1">
      <c r="B182" s="47"/>
      <c r="C182" s="216" t="s">
        <v>282</v>
      </c>
      <c r="D182" s="216" t="s">
        <v>147</v>
      </c>
      <c r="E182" s="217" t="s">
        <v>283</v>
      </c>
      <c r="F182" s="218" t="s">
        <v>284</v>
      </c>
      <c r="G182" s="218"/>
      <c r="H182" s="218"/>
      <c r="I182" s="218"/>
      <c r="J182" s="219" t="s">
        <v>172</v>
      </c>
      <c r="K182" s="220">
        <v>35</v>
      </c>
      <c r="L182" s="221">
        <v>0</v>
      </c>
      <c r="M182" s="222"/>
      <c r="N182" s="223">
        <f>ROUND(L182*K182,1)</f>
        <v>0</v>
      </c>
      <c r="O182" s="223"/>
      <c r="P182" s="223"/>
      <c r="Q182" s="223"/>
      <c r="R182" s="49"/>
      <c r="T182" s="224" t="s">
        <v>22</v>
      </c>
      <c r="U182" s="57" t="s">
        <v>46</v>
      </c>
      <c r="V182" s="48"/>
      <c r="W182" s="225">
        <f>V182*K182</f>
        <v>0</v>
      </c>
      <c r="X182" s="225">
        <v>0</v>
      </c>
      <c r="Y182" s="225">
        <f>X182*K182</f>
        <v>0</v>
      </c>
      <c r="Z182" s="225">
        <v>0</v>
      </c>
      <c r="AA182" s="226">
        <f>Z182*K182</f>
        <v>0</v>
      </c>
      <c r="AR182" s="23" t="s">
        <v>208</v>
      </c>
      <c r="AT182" s="23" t="s">
        <v>147</v>
      </c>
      <c r="AU182" s="23" t="s">
        <v>104</v>
      </c>
      <c r="AY182" s="23" t="s">
        <v>146</v>
      </c>
      <c r="BE182" s="139">
        <f>IF(U182="základní",N182,0)</f>
        <v>0</v>
      </c>
      <c r="BF182" s="139">
        <f>IF(U182="snížená",N182,0)</f>
        <v>0</v>
      </c>
      <c r="BG182" s="139">
        <f>IF(U182="zákl. přenesená",N182,0)</f>
        <v>0</v>
      </c>
      <c r="BH182" s="139">
        <f>IF(U182="sníž. přenesená",N182,0)</f>
        <v>0</v>
      </c>
      <c r="BI182" s="139">
        <f>IF(U182="nulová",N182,0)</f>
        <v>0</v>
      </c>
      <c r="BJ182" s="23" t="s">
        <v>39</v>
      </c>
      <c r="BK182" s="139">
        <f>ROUND(L182*K182,1)</f>
        <v>0</v>
      </c>
      <c r="BL182" s="23" t="s">
        <v>208</v>
      </c>
      <c r="BM182" s="23" t="s">
        <v>285</v>
      </c>
    </row>
    <row r="183" s="1" customFormat="1" ht="25.5" customHeight="1">
      <c r="B183" s="47"/>
      <c r="C183" s="216" t="s">
        <v>286</v>
      </c>
      <c r="D183" s="216" t="s">
        <v>147</v>
      </c>
      <c r="E183" s="217" t="s">
        <v>287</v>
      </c>
      <c r="F183" s="218" t="s">
        <v>288</v>
      </c>
      <c r="G183" s="218"/>
      <c r="H183" s="218"/>
      <c r="I183" s="218"/>
      <c r="J183" s="219" t="s">
        <v>150</v>
      </c>
      <c r="K183" s="220">
        <v>94</v>
      </c>
      <c r="L183" s="221">
        <v>0</v>
      </c>
      <c r="M183" s="222"/>
      <c r="N183" s="223">
        <f>ROUND(L183*K183,1)</f>
        <v>0</v>
      </c>
      <c r="O183" s="223"/>
      <c r="P183" s="223"/>
      <c r="Q183" s="223"/>
      <c r="R183" s="49"/>
      <c r="T183" s="224" t="s">
        <v>22</v>
      </c>
      <c r="U183" s="57" t="s">
        <v>46</v>
      </c>
      <c r="V183" s="48"/>
      <c r="W183" s="225">
        <f>V183*K183</f>
        <v>0</v>
      </c>
      <c r="X183" s="225">
        <v>0.0135</v>
      </c>
      <c r="Y183" s="225">
        <f>X183*K183</f>
        <v>1.2689999999999999</v>
      </c>
      <c r="Z183" s="225">
        <v>0</v>
      </c>
      <c r="AA183" s="226">
        <f>Z183*K183</f>
        <v>0</v>
      </c>
      <c r="AR183" s="23" t="s">
        <v>208</v>
      </c>
      <c r="AT183" s="23" t="s">
        <v>147</v>
      </c>
      <c r="AU183" s="23" t="s">
        <v>104</v>
      </c>
      <c r="AY183" s="23" t="s">
        <v>146</v>
      </c>
      <c r="BE183" s="139">
        <f>IF(U183="základní",N183,0)</f>
        <v>0</v>
      </c>
      <c r="BF183" s="139">
        <f>IF(U183="snížená",N183,0)</f>
        <v>0</v>
      </c>
      <c r="BG183" s="139">
        <f>IF(U183="zákl. přenesená",N183,0)</f>
        <v>0</v>
      </c>
      <c r="BH183" s="139">
        <f>IF(U183="sníž. přenesená",N183,0)</f>
        <v>0</v>
      </c>
      <c r="BI183" s="139">
        <f>IF(U183="nulová",N183,0)</f>
        <v>0</v>
      </c>
      <c r="BJ183" s="23" t="s">
        <v>39</v>
      </c>
      <c r="BK183" s="139">
        <f>ROUND(L183*K183,1)</f>
        <v>0</v>
      </c>
      <c r="BL183" s="23" t="s">
        <v>208</v>
      </c>
      <c r="BM183" s="23" t="s">
        <v>289</v>
      </c>
    </row>
    <row r="184" s="1" customFormat="1" ht="25.5" customHeight="1">
      <c r="B184" s="47"/>
      <c r="C184" s="216" t="s">
        <v>290</v>
      </c>
      <c r="D184" s="216" t="s">
        <v>147</v>
      </c>
      <c r="E184" s="217" t="s">
        <v>291</v>
      </c>
      <c r="F184" s="218" t="s">
        <v>292</v>
      </c>
      <c r="G184" s="218"/>
      <c r="H184" s="218"/>
      <c r="I184" s="218"/>
      <c r="J184" s="219" t="s">
        <v>172</v>
      </c>
      <c r="K184" s="220">
        <v>25</v>
      </c>
      <c r="L184" s="221">
        <v>0</v>
      </c>
      <c r="M184" s="222"/>
      <c r="N184" s="223">
        <f>ROUND(L184*K184,1)</f>
        <v>0</v>
      </c>
      <c r="O184" s="223"/>
      <c r="P184" s="223"/>
      <c r="Q184" s="223"/>
      <c r="R184" s="49"/>
      <c r="T184" s="224" t="s">
        <v>22</v>
      </c>
      <c r="U184" s="57" t="s">
        <v>46</v>
      </c>
      <c r="V184" s="48"/>
      <c r="W184" s="225">
        <f>V184*K184</f>
        <v>0</v>
      </c>
      <c r="X184" s="225">
        <v>0.0040099999999999997</v>
      </c>
      <c r="Y184" s="225">
        <f>X184*K184</f>
        <v>0.10024999999999999</v>
      </c>
      <c r="Z184" s="225">
        <v>0</v>
      </c>
      <c r="AA184" s="226">
        <f>Z184*K184</f>
        <v>0</v>
      </c>
      <c r="AR184" s="23" t="s">
        <v>208</v>
      </c>
      <c r="AT184" s="23" t="s">
        <v>147</v>
      </c>
      <c r="AU184" s="23" t="s">
        <v>104</v>
      </c>
      <c r="AY184" s="23" t="s">
        <v>146</v>
      </c>
      <c r="BE184" s="139">
        <f>IF(U184="základní",N184,0)</f>
        <v>0</v>
      </c>
      <c r="BF184" s="139">
        <f>IF(U184="snížená",N184,0)</f>
        <v>0</v>
      </c>
      <c r="BG184" s="139">
        <f>IF(U184="zákl. přenesená",N184,0)</f>
        <v>0</v>
      </c>
      <c r="BH184" s="139">
        <f>IF(U184="sníž. přenesená",N184,0)</f>
        <v>0</v>
      </c>
      <c r="BI184" s="139">
        <f>IF(U184="nulová",N184,0)</f>
        <v>0</v>
      </c>
      <c r="BJ184" s="23" t="s">
        <v>39</v>
      </c>
      <c r="BK184" s="139">
        <f>ROUND(L184*K184,1)</f>
        <v>0</v>
      </c>
      <c r="BL184" s="23" t="s">
        <v>208</v>
      </c>
      <c r="BM184" s="23" t="s">
        <v>293</v>
      </c>
    </row>
    <row r="185" s="1" customFormat="1" ht="25.5" customHeight="1">
      <c r="B185" s="47"/>
      <c r="C185" s="216" t="s">
        <v>232</v>
      </c>
      <c r="D185" s="216" t="s">
        <v>147</v>
      </c>
      <c r="E185" s="217" t="s">
        <v>294</v>
      </c>
      <c r="F185" s="218" t="s">
        <v>295</v>
      </c>
      <c r="G185" s="218"/>
      <c r="H185" s="218"/>
      <c r="I185" s="218"/>
      <c r="J185" s="219" t="s">
        <v>150</v>
      </c>
      <c r="K185" s="220">
        <v>94</v>
      </c>
      <c r="L185" s="221">
        <v>0</v>
      </c>
      <c r="M185" s="222"/>
      <c r="N185" s="223">
        <f>ROUND(L185*K185,1)</f>
        <v>0</v>
      </c>
      <c r="O185" s="223"/>
      <c r="P185" s="223"/>
      <c r="Q185" s="223"/>
      <c r="R185" s="49"/>
      <c r="T185" s="224" t="s">
        <v>22</v>
      </c>
      <c r="U185" s="57" t="s">
        <v>46</v>
      </c>
      <c r="V185" s="48"/>
      <c r="W185" s="225">
        <f>V185*K185</f>
        <v>0</v>
      </c>
      <c r="X185" s="225">
        <v>0</v>
      </c>
      <c r="Y185" s="225">
        <f>X185*K185</f>
        <v>0</v>
      </c>
      <c r="Z185" s="225">
        <v>0</v>
      </c>
      <c r="AA185" s="226">
        <f>Z185*K185</f>
        <v>0</v>
      </c>
      <c r="AR185" s="23" t="s">
        <v>208</v>
      </c>
      <c r="AT185" s="23" t="s">
        <v>147</v>
      </c>
      <c r="AU185" s="23" t="s">
        <v>104</v>
      </c>
      <c r="AY185" s="23" t="s">
        <v>146</v>
      </c>
      <c r="BE185" s="139">
        <f>IF(U185="základní",N185,0)</f>
        <v>0</v>
      </c>
      <c r="BF185" s="139">
        <f>IF(U185="snížená",N185,0)</f>
        <v>0</v>
      </c>
      <c r="BG185" s="139">
        <f>IF(U185="zákl. přenesená",N185,0)</f>
        <v>0</v>
      </c>
      <c r="BH185" s="139">
        <f>IF(U185="sníž. přenesená",N185,0)</f>
        <v>0</v>
      </c>
      <c r="BI185" s="139">
        <f>IF(U185="nulová",N185,0)</f>
        <v>0</v>
      </c>
      <c r="BJ185" s="23" t="s">
        <v>39</v>
      </c>
      <c r="BK185" s="139">
        <f>ROUND(L185*K185,1)</f>
        <v>0</v>
      </c>
      <c r="BL185" s="23" t="s">
        <v>208</v>
      </c>
      <c r="BM185" s="23" t="s">
        <v>296</v>
      </c>
    </row>
    <row r="186" s="1" customFormat="1" ht="25.5" customHeight="1">
      <c r="B186" s="47"/>
      <c r="C186" s="216" t="s">
        <v>297</v>
      </c>
      <c r="D186" s="216" t="s">
        <v>147</v>
      </c>
      <c r="E186" s="217" t="s">
        <v>298</v>
      </c>
      <c r="F186" s="218" t="s">
        <v>299</v>
      </c>
      <c r="G186" s="218"/>
      <c r="H186" s="218"/>
      <c r="I186" s="218"/>
      <c r="J186" s="219" t="s">
        <v>150</v>
      </c>
      <c r="K186" s="220">
        <v>94</v>
      </c>
      <c r="L186" s="221">
        <v>0</v>
      </c>
      <c r="M186" s="222"/>
      <c r="N186" s="223">
        <f>ROUND(L186*K186,1)</f>
        <v>0</v>
      </c>
      <c r="O186" s="223"/>
      <c r="P186" s="223"/>
      <c r="Q186" s="223"/>
      <c r="R186" s="49"/>
      <c r="T186" s="224" t="s">
        <v>22</v>
      </c>
      <c r="U186" s="57" t="s">
        <v>46</v>
      </c>
      <c r="V186" s="48"/>
      <c r="W186" s="225">
        <f>V186*K186</f>
        <v>0</v>
      </c>
      <c r="X186" s="225">
        <v>0</v>
      </c>
      <c r="Y186" s="225">
        <f>X186*K186</f>
        <v>0</v>
      </c>
      <c r="Z186" s="225">
        <v>0.0094999999999999998</v>
      </c>
      <c r="AA186" s="226">
        <f>Z186*K186</f>
        <v>0.89300000000000002</v>
      </c>
      <c r="AR186" s="23" t="s">
        <v>208</v>
      </c>
      <c r="AT186" s="23" t="s">
        <v>147</v>
      </c>
      <c r="AU186" s="23" t="s">
        <v>104</v>
      </c>
      <c r="AY186" s="23" t="s">
        <v>146</v>
      </c>
      <c r="BE186" s="139">
        <f>IF(U186="základní",N186,0)</f>
        <v>0</v>
      </c>
      <c r="BF186" s="139">
        <f>IF(U186="snížená",N186,0)</f>
        <v>0</v>
      </c>
      <c r="BG186" s="139">
        <f>IF(U186="zákl. přenesená",N186,0)</f>
        <v>0</v>
      </c>
      <c r="BH186" s="139">
        <f>IF(U186="sníž. přenesená",N186,0)</f>
        <v>0</v>
      </c>
      <c r="BI186" s="139">
        <f>IF(U186="nulová",N186,0)</f>
        <v>0</v>
      </c>
      <c r="BJ186" s="23" t="s">
        <v>39</v>
      </c>
      <c r="BK186" s="139">
        <f>ROUND(L186*K186,1)</f>
        <v>0</v>
      </c>
      <c r="BL186" s="23" t="s">
        <v>208</v>
      </c>
      <c r="BM186" s="23" t="s">
        <v>300</v>
      </c>
    </row>
    <row r="187" s="1" customFormat="1" ht="25.5" customHeight="1">
      <c r="B187" s="47"/>
      <c r="C187" s="216" t="s">
        <v>301</v>
      </c>
      <c r="D187" s="216" t="s">
        <v>147</v>
      </c>
      <c r="E187" s="217" t="s">
        <v>302</v>
      </c>
      <c r="F187" s="218" t="s">
        <v>303</v>
      </c>
      <c r="G187" s="218"/>
      <c r="H187" s="218"/>
      <c r="I187" s="218"/>
      <c r="J187" s="219" t="s">
        <v>172</v>
      </c>
      <c r="K187" s="220">
        <v>35</v>
      </c>
      <c r="L187" s="221">
        <v>0</v>
      </c>
      <c r="M187" s="222"/>
      <c r="N187" s="223">
        <f>ROUND(L187*K187,1)</f>
        <v>0</v>
      </c>
      <c r="O187" s="223"/>
      <c r="P187" s="223"/>
      <c r="Q187" s="223"/>
      <c r="R187" s="49"/>
      <c r="T187" s="224" t="s">
        <v>22</v>
      </c>
      <c r="U187" s="57" t="s">
        <v>46</v>
      </c>
      <c r="V187" s="48"/>
      <c r="W187" s="225">
        <f>V187*K187</f>
        <v>0</v>
      </c>
      <c r="X187" s="225">
        <v>0</v>
      </c>
      <c r="Y187" s="225">
        <f>X187*K187</f>
        <v>0</v>
      </c>
      <c r="Z187" s="225">
        <v>0</v>
      </c>
      <c r="AA187" s="226">
        <f>Z187*K187</f>
        <v>0</v>
      </c>
      <c r="AR187" s="23" t="s">
        <v>208</v>
      </c>
      <c r="AT187" s="23" t="s">
        <v>147</v>
      </c>
      <c r="AU187" s="23" t="s">
        <v>104</v>
      </c>
      <c r="AY187" s="23" t="s">
        <v>146</v>
      </c>
      <c r="BE187" s="139">
        <f>IF(U187="základní",N187,0)</f>
        <v>0</v>
      </c>
      <c r="BF187" s="139">
        <f>IF(U187="snížená",N187,0)</f>
        <v>0</v>
      </c>
      <c r="BG187" s="139">
        <f>IF(U187="zákl. přenesená",N187,0)</f>
        <v>0</v>
      </c>
      <c r="BH187" s="139">
        <f>IF(U187="sníž. přenesená",N187,0)</f>
        <v>0</v>
      </c>
      <c r="BI187" s="139">
        <f>IF(U187="nulová",N187,0)</f>
        <v>0</v>
      </c>
      <c r="BJ187" s="23" t="s">
        <v>39</v>
      </c>
      <c r="BK187" s="139">
        <f>ROUND(L187*K187,1)</f>
        <v>0</v>
      </c>
      <c r="BL187" s="23" t="s">
        <v>208</v>
      </c>
      <c r="BM187" s="23" t="s">
        <v>304</v>
      </c>
    </row>
    <row r="188" s="1" customFormat="1" ht="25.5" customHeight="1">
      <c r="B188" s="47"/>
      <c r="C188" s="216" t="s">
        <v>305</v>
      </c>
      <c r="D188" s="216" t="s">
        <v>147</v>
      </c>
      <c r="E188" s="217" t="s">
        <v>306</v>
      </c>
      <c r="F188" s="218" t="s">
        <v>307</v>
      </c>
      <c r="G188" s="218"/>
      <c r="H188" s="218"/>
      <c r="I188" s="218"/>
      <c r="J188" s="219" t="s">
        <v>150</v>
      </c>
      <c r="K188" s="220">
        <v>94</v>
      </c>
      <c r="L188" s="221">
        <v>0</v>
      </c>
      <c r="M188" s="222"/>
      <c r="N188" s="223">
        <f>ROUND(L188*K188,1)</f>
        <v>0</v>
      </c>
      <c r="O188" s="223"/>
      <c r="P188" s="223"/>
      <c r="Q188" s="223"/>
      <c r="R188" s="49"/>
      <c r="T188" s="224" t="s">
        <v>22</v>
      </c>
      <c r="U188" s="57" t="s">
        <v>46</v>
      </c>
      <c r="V188" s="48"/>
      <c r="W188" s="225">
        <f>V188*K188</f>
        <v>0</v>
      </c>
      <c r="X188" s="225">
        <v>0</v>
      </c>
      <c r="Y188" s="225">
        <f>X188*K188</f>
        <v>0</v>
      </c>
      <c r="Z188" s="225">
        <v>0</v>
      </c>
      <c r="AA188" s="226">
        <f>Z188*K188</f>
        <v>0</v>
      </c>
      <c r="AR188" s="23" t="s">
        <v>208</v>
      </c>
      <c r="AT188" s="23" t="s">
        <v>147</v>
      </c>
      <c r="AU188" s="23" t="s">
        <v>104</v>
      </c>
      <c r="AY188" s="23" t="s">
        <v>146</v>
      </c>
      <c r="BE188" s="139">
        <f>IF(U188="základní",N188,0)</f>
        <v>0</v>
      </c>
      <c r="BF188" s="139">
        <f>IF(U188="snížená",N188,0)</f>
        <v>0</v>
      </c>
      <c r="BG188" s="139">
        <f>IF(U188="zákl. přenesená",N188,0)</f>
        <v>0</v>
      </c>
      <c r="BH188" s="139">
        <f>IF(U188="sníž. přenesená",N188,0)</f>
        <v>0</v>
      </c>
      <c r="BI188" s="139">
        <f>IF(U188="nulová",N188,0)</f>
        <v>0</v>
      </c>
      <c r="BJ188" s="23" t="s">
        <v>39</v>
      </c>
      <c r="BK188" s="139">
        <f>ROUND(L188*K188,1)</f>
        <v>0</v>
      </c>
      <c r="BL188" s="23" t="s">
        <v>208</v>
      </c>
      <c r="BM188" s="23" t="s">
        <v>308</v>
      </c>
    </row>
    <row r="189" s="1" customFormat="1" ht="38.25" customHeight="1">
      <c r="B189" s="47"/>
      <c r="C189" s="216" t="s">
        <v>309</v>
      </c>
      <c r="D189" s="216" t="s">
        <v>147</v>
      </c>
      <c r="E189" s="217" t="s">
        <v>310</v>
      </c>
      <c r="F189" s="218" t="s">
        <v>311</v>
      </c>
      <c r="G189" s="218"/>
      <c r="H189" s="218"/>
      <c r="I189" s="218"/>
      <c r="J189" s="219" t="s">
        <v>172</v>
      </c>
      <c r="K189" s="220">
        <v>35</v>
      </c>
      <c r="L189" s="221">
        <v>0</v>
      </c>
      <c r="M189" s="222"/>
      <c r="N189" s="223">
        <f>ROUND(L189*K189,1)</f>
        <v>0</v>
      </c>
      <c r="O189" s="223"/>
      <c r="P189" s="223"/>
      <c r="Q189" s="223"/>
      <c r="R189" s="49"/>
      <c r="T189" s="224" t="s">
        <v>22</v>
      </c>
      <c r="U189" s="57" t="s">
        <v>46</v>
      </c>
      <c r="V189" s="48"/>
      <c r="W189" s="225">
        <f>V189*K189</f>
        <v>0</v>
      </c>
      <c r="X189" s="225">
        <v>0</v>
      </c>
      <c r="Y189" s="225">
        <f>X189*K189</f>
        <v>0</v>
      </c>
      <c r="Z189" s="225">
        <v>0</v>
      </c>
      <c r="AA189" s="226">
        <f>Z189*K189</f>
        <v>0</v>
      </c>
      <c r="AR189" s="23" t="s">
        <v>208</v>
      </c>
      <c r="AT189" s="23" t="s">
        <v>147</v>
      </c>
      <c r="AU189" s="23" t="s">
        <v>104</v>
      </c>
      <c r="AY189" s="23" t="s">
        <v>146</v>
      </c>
      <c r="BE189" s="139">
        <f>IF(U189="základní",N189,0)</f>
        <v>0</v>
      </c>
      <c r="BF189" s="139">
        <f>IF(U189="snížená",N189,0)</f>
        <v>0</v>
      </c>
      <c r="BG189" s="139">
        <f>IF(U189="zákl. přenesená",N189,0)</f>
        <v>0</v>
      </c>
      <c r="BH189" s="139">
        <f>IF(U189="sníž. přenesená",N189,0)</f>
        <v>0</v>
      </c>
      <c r="BI189" s="139">
        <f>IF(U189="nulová",N189,0)</f>
        <v>0</v>
      </c>
      <c r="BJ189" s="23" t="s">
        <v>39</v>
      </c>
      <c r="BK189" s="139">
        <f>ROUND(L189*K189,1)</f>
        <v>0</v>
      </c>
      <c r="BL189" s="23" t="s">
        <v>208</v>
      </c>
      <c r="BM189" s="23" t="s">
        <v>312</v>
      </c>
    </row>
    <row r="190" s="1" customFormat="1" ht="38.25" customHeight="1">
      <c r="B190" s="47"/>
      <c r="C190" s="216" t="s">
        <v>313</v>
      </c>
      <c r="D190" s="216" t="s">
        <v>147</v>
      </c>
      <c r="E190" s="217" t="s">
        <v>314</v>
      </c>
      <c r="F190" s="218" t="s">
        <v>315</v>
      </c>
      <c r="G190" s="218"/>
      <c r="H190" s="218"/>
      <c r="I190" s="218"/>
      <c r="J190" s="219" t="s">
        <v>150</v>
      </c>
      <c r="K190" s="220">
        <v>94</v>
      </c>
      <c r="L190" s="221">
        <v>0</v>
      </c>
      <c r="M190" s="222"/>
      <c r="N190" s="223">
        <f>ROUND(L190*K190,1)</f>
        <v>0</v>
      </c>
      <c r="O190" s="223"/>
      <c r="P190" s="223"/>
      <c r="Q190" s="223"/>
      <c r="R190" s="49"/>
      <c r="T190" s="224" t="s">
        <v>22</v>
      </c>
      <c r="U190" s="57" t="s">
        <v>46</v>
      </c>
      <c r="V190" s="48"/>
      <c r="W190" s="225">
        <f>V190*K190</f>
        <v>0</v>
      </c>
      <c r="X190" s="225">
        <v>0</v>
      </c>
      <c r="Y190" s="225">
        <f>X190*K190</f>
        <v>0</v>
      </c>
      <c r="Z190" s="225">
        <v>0</v>
      </c>
      <c r="AA190" s="226">
        <f>Z190*K190</f>
        <v>0</v>
      </c>
      <c r="AR190" s="23" t="s">
        <v>208</v>
      </c>
      <c r="AT190" s="23" t="s">
        <v>147</v>
      </c>
      <c r="AU190" s="23" t="s">
        <v>104</v>
      </c>
      <c r="AY190" s="23" t="s">
        <v>146</v>
      </c>
      <c r="BE190" s="139">
        <f>IF(U190="základní",N190,0)</f>
        <v>0</v>
      </c>
      <c r="BF190" s="139">
        <f>IF(U190="snížená",N190,0)</f>
        <v>0</v>
      </c>
      <c r="BG190" s="139">
        <f>IF(U190="zákl. přenesená",N190,0)</f>
        <v>0</v>
      </c>
      <c r="BH190" s="139">
        <f>IF(U190="sníž. přenesená",N190,0)</f>
        <v>0</v>
      </c>
      <c r="BI190" s="139">
        <f>IF(U190="nulová",N190,0)</f>
        <v>0</v>
      </c>
      <c r="BJ190" s="23" t="s">
        <v>39</v>
      </c>
      <c r="BK190" s="139">
        <f>ROUND(L190*K190,1)</f>
        <v>0</v>
      </c>
      <c r="BL190" s="23" t="s">
        <v>208</v>
      </c>
      <c r="BM190" s="23" t="s">
        <v>316</v>
      </c>
    </row>
    <row r="191" s="1" customFormat="1" ht="38.25" customHeight="1">
      <c r="B191" s="47"/>
      <c r="C191" s="260" t="s">
        <v>317</v>
      </c>
      <c r="D191" s="260" t="s">
        <v>228</v>
      </c>
      <c r="E191" s="261" t="s">
        <v>318</v>
      </c>
      <c r="F191" s="262" t="s">
        <v>319</v>
      </c>
      <c r="G191" s="262"/>
      <c r="H191" s="262"/>
      <c r="I191" s="262"/>
      <c r="J191" s="263" t="s">
        <v>150</v>
      </c>
      <c r="K191" s="264">
        <v>103.40000000000001</v>
      </c>
      <c r="L191" s="265">
        <v>0</v>
      </c>
      <c r="M191" s="266"/>
      <c r="N191" s="267">
        <f>ROUND(L191*K191,1)</f>
        <v>0</v>
      </c>
      <c r="O191" s="223"/>
      <c r="P191" s="223"/>
      <c r="Q191" s="223"/>
      <c r="R191" s="49"/>
      <c r="T191" s="224" t="s">
        <v>22</v>
      </c>
      <c r="U191" s="57" t="s">
        <v>46</v>
      </c>
      <c r="V191" s="48"/>
      <c r="W191" s="225">
        <f>V191*K191</f>
        <v>0</v>
      </c>
      <c r="X191" s="225">
        <v>0.00012</v>
      </c>
      <c r="Y191" s="225">
        <f>X191*K191</f>
        <v>0.012408000000000001</v>
      </c>
      <c r="Z191" s="225">
        <v>0</v>
      </c>
      <c r="AA191" s="226">
        <f>Z191*K191</f>
        <v>0</v>
      </c>
      <c r="AR191" s="23" t="s">
        <v>232</v>
      </c>
      <c r="AT191" s="23" t="s">
        <v>228</v>
      </c>
      <c r="AU191" s="23" t="s">
        <v>104</v>
      </c>
      <c r="AY191" s="23" t="s">
        <v>146</v>
      </c>
      <c r="BE191" s="139">
        <f>IF(U191="základní",N191,0)</f>
        <v>0</v>
      </c>
      <c r="BF191" s="139">
        <f>IF(U191="snížená",N191,0)</f>
        <v>0</v>
      </c>
      <c r="BG191" s="139">
        <f>IF(U191="zákl. přenesená",N191,0)</f>
        <v>0</v>
      </c>
      <c r="BH191" s="139">
        <f>IF(U191="sníž. přenesená",N191,0)</f>
        <v>0</v>
      </c>
      <c r="BI191" s="139">
        <f>IF(U191="nulová",N191,0)</f>
        <v>0</v>
      </c>
      <c r="BJ191" s="23" t="s">
        <v>39</v>
      </c>
      <c r="BK191" s="139">
        <f>ROUND(L191*K191,1)</f>
        <v>0</v>
      </c>
      <c r="BL191" s="23" t="s">
        <v>208</v>
      </c>
      <c r="BM191" s="23" t="s">
        <v>320</v>
      </c>
    </row>
    <row r="192" s="1" customFormat="1" ht="25.5" customHeight="1">
      <c r="B192" s="47"/>
      <c r="C192" s="216" t="s">
        <v>321</v>
      </c>
      <c r="D192" s="216" t="s">
        <v>147</v>
      </c>
      <c r="E192" s="217" t="s">
        <v>322</v>
      </c>
      <c r="F192" s="218" t="s">
        <v>323</v>
      </c>
      <c r="G192" s="218"/>
      <c r="H192" s="218"/>
      <c r="I192" s="218"/>
      <c r="J192" s="219" t="s">
        <v>150</v>
      </c>
      <c r="K192" s="220">
        <v>94</v>
      </c>
      <c r="L192" s="221">
        <v>0</v>
      </c>
      <c r="M192" s="222"/>
      <c r="N192" s="223">
        <f>ROUND(L192*K192,1)</f>
        <v>0</v>
      </c>
      <c r="O192" s="223"/>
      <c r="P192" s="223"/>
      <c r="Q192" s="223"/>
      <c r="R192" s="49"/>
      <c r="T192" s="224" t="s">
        <v>22</v>
      </c>
      <c r="U192" s="57" t="s">
        <v>46</v>
      </c>
      <c r="V192" s="48"/>
      <c r="W192" s="225">
        <f>V192*K192</f>
        <v>0</v>
      </c>
      <c r="X192" s="225">
        <v>0</v>
      </c>
      <c r="Y192" s="225">
        <f>X192*K192</f>
        <v>0</v>
      </c>
      <c r="Z192" s="225">
        <v>0</v>
      </c>
      <c r="AA192" s="226">
        <f>Z192*K192</f>
        <v>0</v>
      </c>
      <c r="AR192" s="23" t="s">
        <v>208</v>
      </c>
      <c r="AT192" s="23" t="s">
        <v>147</v>
      </c>
      <c r="AU192" s="23" t="s">
        <v>104</v>
      </c>
      <c r="AY192" s="23" t="s">
        <v>146</v>
      </c>
      <c r="BE192" s="139">
        <f>IF(U192="základní",N192,0)</f>
        <v>0</v>
      </c>
      <c r="BF192" s="139">
        <f>IF(U192="snížená",N192,0)</f>
        <v>0</v>
      </c>
      <c r="BG192" s="139">
        <f>IF(U192="zákl. přenesená",N192,0)</f>
        <v>0</v>
      </c>
      <c r="BH192" s="139">
        <f>IF(U192="sníž. přenesená",N192,0)</f>
        <v>0</v>
      </c>
      <c r="BI192" s="139">
        <f>IF(U192="nulová",N192,0)</f>
        <v>0</v>
      </c>
      <c r="BJ192" s="23" t="s">
        <v>39</v>
      </c>
      <c r="BK192" s="139">
        <f>ROUND(L192*K192,1)</f>
        <v>0</v>
      </c>
      <c r="BL192" s="23" t="s">
        <v>208</v>
      </c>
      <c r="BM192" s="23" t="s">
        <v>324</v>
      </c>
    </row>
    <row r="193" s="1" customFormat="1" ht="25.5" customHeight="1">
      <c r="B193" s="47"/>
      <c r="C193" s="216" t="s">
        <v>325</v>
      </c>
      <c r="D193" s="216" t="s">
        <v>147</v>
      </c>
      <c r="E193" s="217" t="s">
        <v>326</v>
      </c>
      <c r="F193" s="218" t="s">
        <v>327</v>
      </c>
      <c r="G193" s="218"/>
      <c r="H193" s="218"/>
      <c r="I193" s="218"/>
      <c r="J193" s="219" t="s">
        <v>261</v>
      </c>
      <c r="K193" s="268">
        <v>0</v>
      </c>
      <c r="L193" s="221">
        <v>0</v>
      </c>
      <c r="M193" s="222"/>
      <c r="N193" s="223">
        <f>ROUND(L193*K193,1)</f>
        <v>0</v>
      </c>
      <c r="O193" s="223"/>
      <c r="P193" s="223"/>
      <c r="Q193" s="223"/>
      <c r="R193" s="49"/>
      <c r="T193" s="224" t="s">
        <v>22</v>
      </c>
      <c r="U193" s="57" t="s">
        <v>46</v>
      </c>
      <c r="V193" s="48"/>
      <c r="W193" s="225">
        <f>V193*K193</f>
        <v>0</v>
      </c>
      <c r="X193" s="225">
        <v>0</v>
      </c>
      <c r="Y193" s="225">
        <f>X193*K193</f>
        <v>0</v>
      </c>
      <c r="Z193" s="225">
        <v>0</v>
      </c>
      <c r="AA193" s="226">
        <f>Z193*K193</f>
        <v>0</v>
      </c>
      <c r="AR193" s="23" t="s">
        <v>208</v>
      </c>
      <c r="AT193" s="23" t="s">
        <v>147</v>
      </c>
      <c r="AU193" s="23" t="s">
        <v>104</v>
      </c>
      <c r="AY193" s="23" t="s">
        <v>146</v>
      </c>
      <c r="BE193" s="139">
        <f>IF(U193="základní",N193,0)</f>
        <v>0</v>
      </c>
      <c r="BF193" s="139">
        <f>IF(U193="snížená",N193,0)</f>
        <v>0</v>
      </c>
      <c r="BG193" s="139">
        <f>IF(U193="zákl. přenesená",N193,0)</f>
        <v>0</v>
      </c>
      <c r="BH193" s="139">
        <f>IF(U193="sníž. přenesená",N193,0)</f>
        <v>0</v>
      </c>
      <c r="BI193" s="139">
        <f>IF(U193="nulová",N193,0)</f>
        <v>0</v>
      </c>
      <c r="BJ193" s="23" t="s">
        <v>39</v>
      </c>
      <c r="BK193" s="139">
        <f>ROUND(L193*K193,1)</f>
        <v>0</v>
      </c>
      <c r="BL193" s="23" t="s">
        <v>208</v>
      </c>
      <c r="BM193" s="23" t="s">
        <v>328</v>
      </c>
    </row>
    <row r="194" s="9" customFormat="1" ht="29.88" customHeight="1">
      <c r="B194" s="202"/>
      <c r="C194" s="203"/>
      <c r="D194" s="213" t="s">
        <v>122</v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49">
        <f>BK194</f>
        <v>0</v>
      </c>
      <c r="O194" s="250"/>
      <c r="P194" s="250"/>
      <c r="Q194" s="250"/>
      <c r="R194" s="206"/>
      <c r="T194" s="207"/>
      <c r="U194" s="203"/>
      <c r="V194" s="203"/>
      <c r="W194" s="208">
        <f>SUM(W195:W210)</f>
        <v>0</v>
      </c>
      <c r="X194" s="203"/>
      <c r="Y194" s="208">
        <f>SUM(Y195:Y210)</f>
        <v>0.28326000000000001</v>
      </c>
      <c r="Z194" s="203"/>
      <c r="AA194" s="209">
        <f>SUM(AA195:AA210)</f>
        <v>0</v>
      </c>
      <c r="AR194" s="210" t="s">
        <v>104</v>
      </c>
      <c r="AT194" s="211" t="s">
        <v>80</v>
      </c>
      <c r="AU194" s="211" t="s">
        <v>39</v>
      </c>
      <c r="AY194" s="210" t="s">
        <v>146</v>
      </c>
      <c r="BK194" s="212">
        <f>SUM(BK195:BK210)</f>
        <v>0</v>
      </c>
    </row>
    <row r="195" s="1" customFormat="1" ht="16.5" customHeight="1">
      <c r="B195" s="47"/>
      <c r="C195" s="216" t="s">
        <v>329</v>
      </c>
      <c r="D195" s="216" t="s">
        <v>147</v>
      </c>
      <c r="E195" s="217" t="s">
        <v>330</v>
      </c>
      <c r="F195" s="218" t="s">
        <v>331</v>
      </c>
      <c r="G195" s="218"/>
      <c r="H195" s="218"/>
      <c r="I195" s="218"/>
      <c r="J195" s="219" t="s">
        <v>172</v>
      </c>
      <c r="K195" s="220">
        <v>1.508</v>
      </c>
      <c r="L195" s="221">
        <v>0</v>
      </c>
      <c r="M195" s="222"/>
      <c r="N195" s="223">
        <f>ROUND(L195*K195,1)</f>
        <v>0</v>
      </c>
      <c r="O195" s="223"/>
      <c r="P195" s="223"/>
      <c r="Q195" s="223"/>
      <c r="R195" s="49"/>
      <c r="T195" s="224" t="s">
        <v>22</v>
      </c>
      <c r="U195" s="57" t="s">
        <v>46</v>
      </c>
      <c r="V195" s="48"/>
      <c r="W195" s="225">
        <f>V195*K195</f>
        <v>0</v>
      </c>
      <c r="X195" s="225">
        <v>0</v>
      </c>
      <c r="Y195" s="225">
        <f>X195*K195</f>
        <v>0</v>
      </c>
      <c r="Z195" s="225">
        <v>0</v>
      </c>
      <c r="AA195" s="226">
        <f>Z195*K195</f>
        <v>0</v>
      </c>
      <c r="AR195" s="23" t="s">
        <v>208</v>
      </c>
      <c r="AT195" s="23" t="s">
        <v>147</v>
      </c>
      <c r="AU195" s="23" t="s">
        <v>104</v>
      </c>
      <c r="AY195" s="23" t="s">
        <v>146</v>
      </c>
      <c r="BE195" s="139">
        <f>IF(U195="základní",N195,0)</f>
        <v>0</v>
      </c>
      <c r="BF195" s="139">
        <f>IF(U195="snížená",N195,0)</f>
        <v>0</v>
      </c>
      <c r="BG195" s="139">
        <f>IF(U195="zákl. přenesená",N195,0)</f>
        <v>0</v>
      </c>
      <c r="BH195" s="139">
        <f>IF(U195="sníž. přenesená",N195,0)</f>
        <v>0</v>
      </c>
      <c r="BI195" s="139">
        <f>IF(U195="nulová",N195,0)</f>
        <v>0</v>
      </c>
      <c r="BJ195" s="23" t="s">
        <v>39</v>
      </c>
      <c r="BK195" s="139">
        <f>ROUND(L195*K195,1)</f>
        <v>0</v>
      </c>
      <c r="BL195" s="23" t="s">
        <v>208</v>
      </c>
      <c r="BM195" s="23" t="s">
        <v>332</v>
      </c>
    </row>
    <row r="196" s="1" customFormat="1" ht="38.25" customHeight="1">
      <c r="B196" s="47"/>
      <c r="C196" s="216" t="s">
        <v>333</v>
      </c>
      <c r="D196" s="216" t="s">
        <v>147</v>
      </c>
      <c r="E196" s="217" t="s">
        <v>334</v>
      </c>
      <c r="F196" s="218" t="s">
        <v>335</v>
      </c>
      <c r="G196" s="218"/>
      <c r="H196" s="218"/>
      <c r="I196" s="218"/>
      <c r="J196" s="219" t="s">
        <v>336</v>
      </c>
      <c r="K196" s="220">
        <v>3</v>
      </c>
      <c r="L196" s="221">
        <v>0</v>
      </c>
      <c r="M196" s="222"/>
      <c r="N196" s="223">
        <f>ROUND(L196*K196,1)</f>
        <v>0</v>
      </c>
      <c r="O196" s="223"/>
      <c r="P196" s="223"/>
      <c r="Q196" s="223"/>
      <c r="R196" s="49"/>
      <c r="T196" s="224" t="s">
        <v>22</v>
      </c>
      <c r="U196" s="57" t="s">
        <v>46</v>
      </c>
      <c r="V196" s="48"/>
      <c r="W196" s="225">
        <f>V196*K196</f>
        <v>0</v>
      </c>
      <c r="X196" s="225">
        <v>0.00025999999999999998</v>
      </c>
      <c r="Y196" s="225">
        <f>X196*K196</f>
        <v>0.00077999999999999988</v>
      </c>
      <c r="Z196" s="225">
        <v>0</v>
      </c>
      <c r="AA196" s="226">
        <f>Z196*K196</f>
        <v>0</v>
      </c>
      <c r="AR196" s="23" t="s">
        <v>208</v>
      </c>
      <c r="AT196" s="23" t="s">
        <v>147</v>
      </c>
      <c r="AU196" s="23" t="s">
        <v>104</v>
      </c>
      <c r="AY196" s="23" t="s">
        <v>146</v>
      </c>
      <c r="BE196" s="139">
        <f>IF(U196="základní",N196,0)</f>
        <v>0</v>
      </c>
      <c r="BF196" s="139">
        <f>IF(U196="snížená",N196,0)</f>
        <v>0</v>
      </c>
      <c r="BG196" s="139">
        <f>IF(U196="zákl. přenesená",N196,0)</f>
        <v>0</v>
      </c>
      <c r="BH196" s="139">
        <f>IF(U196="sníž. přenesená",N196,0)</f>
        <v>0</v>
      </c>
      <c r="BI196" s="139">
        <f>IF(U196="nulová",N196,0)</f>
        <v>0</v>
      </c>
      <c r="BJ196" s="23" t="s">
        <v>39</v>
      </c>
      <c r="BK196" s="139">
        <f>ROUND(L196*K196,1)</f>
        <v>0</v>
      </c>
      <c r="BL196" s="23" t="s">
        <v>208</v>
      </c>
      <c r="BM196" s="23" t="s">
        <v>337</v>
      </c>
    </row>
    <row r="197" s="11" customFormat="1" ht="16.5" customHeight="1">
      <c r="B197" s="237"/>
      <c r="C197" s="238"/>
      <c r="D197" s="238"/>
      <c r="E197" s="239" t="s">
        <v>22</v>
      </c>
      <c r="F197" s="240" t="s">
        <v>338</v>
      </c>
      <c r="G197" s="241"/>
      <c r="H197" s="241"/>
      <c r="I197" s="241"/>
      <c r="J197" s="238"/>
      <c r="K197" s="239" t="s">
        <v>22</v>
      </c>
      <c r="L197" s="238"/>
      <c r="M197" s="238"/>
      <c r="N197" s="238"/>
      <c r="O197" s="238"/>
      <c r="P197" s="238"/>
      <c r="Q197" s="238"/>
      <c r="R197" s="242"/>
      <c r="T197" s="243"/>
      <c r="U197" s="238"/>
      <c r="V197" s="238"/>
      <c r="W197" s="238"/>
      <c r="X197" s="238"/>
      <c r="Y197" s="238"/>
      <c r="Z197" s="238"/>
      <c r="AA197" s="244"/>
      <c r="AT197" s="245" t="s">
        <v>154</v>
      </c>
      <c r="AU197" s="245" t="s">
        <v>104</v>
      </c>
      <c r="AV197" s="11" t="s">
        <v>39</v>
      </c>
      <c r="AW197" s="11" t="s">
        <v>38</v>
      </c>
      <c r="AX197" s="11" t="s">
        <v>81</v>
      </c>
      <c r="AY197" s="245" t="s">
        <v>146</v>
      </c>
    </row>
    <row r="198" s="10" customFormat="1" ht="16.5" customHeight="1">
      <c r="B198" s="227"/>
      <c r="C198" s="228"/>
      <c r="D198" s="228"/>
      <c r="E198" s="229" t="s">
        <v>22</v>
      </c>
      <c r="F198" s="246" t="s">
        <v>158</v>
      </c>
      <c r="G198" s="228"/>
      <c r="H198" s="228"/>
      <c r="I198" s="228"/>
      <c r="J198" s="228"/>
      <c r="K198" s="232">
        <v>3</v>
      </c>
      <c r="L198" s="228"/>
      <c r="M198" s="228"/>
      <c r="N198" s="228"/>
      <c r="O198" s="228"/>
      <c r="P198" s="228"/>
      <c r="Q198" s="228"/>
      <c r="R198" s="233"/>
      <c r="T198" s="234"/>
      <c r="U198" s="228"/>
      <c r="V198" s="228"/>
      <c r="W198" s="228"/>
      <c r="X198" s="228"/>
      <c r="Y198" s="228"/>
      <c r="Z198" s="228"/>
      <c r="AA198" s="235"/>
      <c r="AT198" s="236" t="s">
        <v>154</v>
      </c>
      <c r="AU198" s="236" t="s">
        <v>104</v>
      </c>
      <c r="AV198" s="10" t="s">
        <v>104</v>
      </c>
      <c r="AW198" s="10" t="s">
        <v>38</v>
      </c>
      <c r="AX198" s="10" t="s">
        <v>39</v>
      </c>
      <c r="AY198" s="236" t="s">
        <v>146</v>
      </c>
    </row>
    <row r="199" s="1" customFormat="1" ht="16.5" customHeight="1">
      <c r="B199" s="47"/>
      <c r="C199" s="260" t="s">
        <v>339</v>
      </c>
      <c r="D199" s="260" t="s">
        <v>228</v>
      </c>
      <c r="E199" s="261" t="s">
        <v>340</v>
      </c>
      <c r="F199" s="262" t="s">
        <v>341</v>
      </c>
      <c r="G199" s="262"/>
      <c r="H199" s="262"/>
      <c r="I199" s="262"/>
      <c r="J199" s="263" t="s">
        <v>336</v>
      </c>
      <c r="K199" s="264">
        <v>3</v>
      </c>
      <c r="L199" s="265">
        <v>0</v>
      </c>
      <c r="M199" s="266"/>
      <c r="N199" s="267">
        <f>ROUND(L199*K199,1)</f>
        <v>0</v>
      </c>
      <c r="O199" s="223"/>
      <c r="P199" s="223"/>
      <c r="Q199" s="223"/>
      <c r="R199" s="49"/>
      <c r="T199" s="224" t="s">
        <v>22</v>
      </c>
      <c r="U199" s="57" t="s">
        <v>46</v>
      </c>
      <c r="V199" s="48"/>
      <c r="W199" s="225">
        <f>V199*K199</f>
        <v>0</v>
      </c>
      <c r="X199" s="225">
        <v>0.0402</v>
      </c>
      <c r="Y199" s="225">
        <f>X199*K199</f>
        <v>0.1206</v>
      </c>
      <c r="Z199" s="225">
        <v>0</v>
      </c>
      <c r="AA199" s="226">
        <f>Z199*K199</f>
        <v>0</v>
      </c>
      <c r="AR199" s="23" t="s">
        <v>232</v>
      </c>
      <c r="AT199" s="23" t="s">
        <v>228</v>
      </c>
      <c r="AU199" s="23" t="s">
        <v>104</v>
      </c>
      <c r="AY199" s="23" t="s">
        <v>146</v>
      </c>
      <c r="BE199" s="139">
        <f>IF(U199="základní",N199,0)</f>
        <v>0</v>
      </c>
      <c r="BF199" s="139">
        <f>IF(U199="snížená",N199,0)</f>
        <v>0</v>
      </c>
      <c r="BG199" s="139">
        <f>IF(U199="zákl. přenesená",N199,0)</f>
        <v>0</v>
      </c>
      <c r="BH199" s="139">
        <f>IF(U199="sníž. přenesená",N199,0)</f>
        <v>0</v>
      </c>
      <c r="BI199" s="139">
        <f>IF(U199="nulová",N199,0)</f>
        <v>0</v>
      </c>
      <c r="BJ199" s="23" t="s">
        <v>39</v>
      </c>
      <c r="BK199" s="139">
        <f>ROUND(L199*K199,1)</f>
        <v>0</v>
      </c>
      <c r="BL199" s="23" t="s">
        <v>208</v>
      </c>
      <c r="BM199" s="23" t="s">
        <v>342</v>
      </c>
    </row>
    <row r="200" s="1" customFormat="1" ht="38.25" customHeight="1">
      <c r="B200" s="47"/>
      <c r="C200" s="216" t="s">
        <v>343</v>
      </c>
      <c r="D200" s="216" t="s">
        <v>147</v>
      </c>
      <c r="E200" s="217" t="s">
        <v>344</v>
      </c>
      <c r="F200" s="218" t="s">
        <v>345</v>
      </c>
      <c r="G200" s="218"/>
      <c r="H200" s="218"/>
      <c r="I200" s="218"/>
      <c r="J200" s="219" t="s">
        <v>336</v>
      </c>
      <c r="K200" s="220">
        <v>4</v>
      </c>
      <c r="L200" s="221">
        <v>0</v>
      </c>
      <c r="M200" s="222"/>
      <c r="N200" s="223">
        <f>ROUND(L200*K200,1)</f>
        <v>0</v>
      </c>
      <c r="O200" s="223"/>
      <c r="P200" s="223"/>
      <c r="Q200" s="223"/>
      <c r="R200" s="49"/>
      <c r="T200" s="224" t="s">
        <v>22</v>
      </c>
      <c r="U200" s="57" t="s">
        <v>46</v>
      </c>
      <c r="V200" s="48"/>
      <c r="W200" s="225">
        <f>V200*K200</f>
        <v>0</v>
      </c>
      <c r="X200" s="225">
        <v>0.00027</v>
      </c>
      <c r="Y200" s="225">
        <f>X200*K200</f>
        <v>0.00108</v>
      </c>
      <c r="Z200" s="225">
        <v>0</v>
      </c>
      <c r="AA200" s="226">
        <f>Z200*K200</f>
        <v>0</v>
      </c>
      <c r="AR200" s="23" t="s">
        <v>208</v>
      </c>
      <c r="AT200" s="23" t="s">
        <v>147</v>
      </c>
      <c r="AU200" s="23" t="s">
        <v>104</v>
      </c>
      <c r="AY200" s="23" t="s">
        <v>146</v>
      </c>
      <c r="BE200" s="139">
        <f>IF(U200="základní",N200,0)</f>
        <v>0</v>
      </c>
      <c r="BF200" s="139">
        <f>IF(U200="snížená",N200,0)</f>
        <v>0</v>
      </c>
      <c r="BG200" s="139">
        <f>IF(U200="zákl. přenesená",N200,0)</f>
        <v>0</v>
      </c>
      <c r="BH200" s="139">
        <f>IF(U200="sníž. přenesená",N200,0)</f>
        <v>0</v>
      </c>
      <c r="BI200" s="139">
        <f>IF(U200="nulová",N200,0)</f>
        <v>0</v>
      </c>
      <c r="BJ200" s="23" t="s">
        <v>39</v>
      </c>
      <c r="BK200" s="139">
        <f>ROUND(L200*K200,1)</f>
        <v>0</v>
      </c>
      <c r="BL200" s="23" t="s">
        <v>208</v>
      </c>
      <c r="BM200" s="23" t="s">
        <v>346</v>
      </c>
    </row>
    <row r="201" s="11" customFormat="1" ht="16.5" customHeight="1">
      <c r="B201" s="237"/>
      <c r="C201" s="238"/>
      <c r="D201" s="238"/>
      <c r="E201" s="239" t="s">
        <v>22</v>
      </c>
      <c r="F201" s="240" t="s">
        <v>347</v>
      </c>
      <c r="G201" s="241"/>
      <c r="H201" s="241"/>
      <c r="I201" s="241"/>
      <c r="J201" s="238"/>
      <c r="K201" s="239" t="s">
        <v>22</v>
      </c>
      <c r="L201" s="238"/>
      <c r="M201" s="238"/>
      <c r="N201" s="238"/>
      <c r="O201" s="238"/>
      <c r="P201" s="238"/>
      <c r="Q201" s="238"/>
      <c r="R201" s="242"/>
      <c r="T201" s="243"/>
      <c r="U201" s="238"/>
      <c r="V201" s="238"/>
      <c r="W201" s="238"/>
      <c r="X201" s="238"/>
      <c r="Y201" s="238"/>
      <c r="Z201" s="238"/>
      <c r="AA201" s="244"/>
      <c r="AT201" s="245" t="s">
        <v>154</v>
      </c>
      <c r="AU201" s="245" t="s">
        <v>104</v>
      </c>
      <c r="AV201" s="11" t="s">
        <v>39</v>
      </c>
      <c r="AW201" s="11" t="s">
        <v>38</v>
      </c>
      <c r="AX201" s="11" t="s">
        <v>81</v>
      </c>
      <c r="AY201" s="245" t="s">
        <v>146</v>
      </c>
    </row>
    <row r="202" s="10" customFormat="1" ht="16.5" customHeight="1">
      <c r="B202" s="227"/>
      <c r="C202" s="228"/>
      <c r="D202" s="228"/>
      <c r="E202" s="229" t="s">
        <v>22</v>
      </c>
      <c r="F202" s="246" t="s">
        <v>158</v>
      </c>
      <c r="G202" s="228"/>
      <c r="H202" s="228"/>
      <c r="I202" s="228"/>
      <c r="J202" s="228"/>
      <c r="K202" s="232">
        <v>3</v>
      </c>
      <c r="L202" s="228"/>
      <c r="M202" s="228"/>
      <c r="N202" s="228"/>
      <c r="O202" s="228"/>
      <c r="P202" s="228"/>
      <c r="Q202" s="228"/>
      <c r="R202" s="233"/>
      <c r="T202" s="234"/>
      <c r="U202" s="228"/>
      <c r="V202" s="228"/>
      <c r="W202" s="228"/>
      <c r="X202" s="228"/>
      <c r="Y202" s="228"/>
      <c r="Z202" s="228"/>
      <c r="AA202" s="235"/>
      <c r="AT202" s="236" t="s">
        <v>154</v>
      </c>
      <c r="AU202" s="236" t="s">
        <v>104</v>
      </c>
      <c r="AV202" s="10" t="s">
        <v>104</v>
      </c>
      <c r="AW202" s="10" t="s">
        <v>38</v>
      </c>
      <c r="AX202" s="10" t="s">
        <v>81</v>
      </c>
      <c r="AY202" s="236" t="s">
        <v>146</v>
      </c>
    </row>
    <row r="203" s="11" customFormat="1" ht="16.5" customHeight="1">
      <c r="B203" s="237"/>
      <c r="C203" s="238"/>
      <c r="D203" s="238"/>
      <c r="E203" s="239" t="s">
        <v>22</v>
      </c>
      <c r="F203" s="269" t="s">
        <v>348</v>
      </c>
      <c r="G203" s="238"/>
      <c r="H203" s="238"/>
      <c r="I203" s="238"/>
      <c r="J203" s="238"/>
      <c r="K203" s="239" t="s">
        <v>22</v>
      </c>
      <c r="L203" s="238"/>
      <c r="M203" s="238"/>
      <c r="N203" s="238"/>
      <c r="O203" s="238"/>
      <c r="P203" s="238"/>
      <c r="Q203" s="238"/>
      <c r="R203" s="242"/>
      <c r="T203" s="243"/>
      <c r="U203" s="238"/>
      <c r="V203" s="238"/>
      <c r="W203" s="238"/>
      <c r="X203" s="238"/>
      <c r="Y203" s="238"/>
      <c r="Z203" s="238"/>
      <c r="AA203" s="244"/>
      <c r="AT203" s="245" t="s">
        <v>154</v>
      </c>
      <c r="AU203" s="245" t="s">
        <v>104</v>
      </c>
      <c r="AV203" s="11" t="s">
        <v>39</v>
      </c>
      <c r="AW203" s="11" t="s">
        <v>38</v>
      </c>
      <c r="AX203" s="11" t="s">
        <v>81</v>
      </c>
      <c r="AY203" s="245" t="s">
        <v>146</v>
      </c>
    </row>
    <row r="204" s="10" customFormat="1" ht="16.5" customHeight="1">
      <c r="B204" s="227"/>
      <c r="C204" s="228"/>
      <c r="D204" s="228"/>
      <c r="E204" s="229" t="s">
        <v>22</v>
      </c>
      <c r="F204" s="246" t="s">
        <v>39</v>
      </c>
      <c r="G204" s="228"/>
      <c r="H204" s="228"/>
      <c r="I204" s="228"/>
      <c r="J204" s="228"/>
      <c r="K204" s="232">
        <v>1</v>
      </c>
      <c r="L204" s="228"/>
      <c r="M204" s="228"/>
      <c r="N204" s="228"/>
      <c r="O204" s="228"/>
      <c r="P204" s="228"/>
      <c r="Q204" s="228"/>
      <c r="R204" s="233"/>
      <c r="T204" s="234"/>
      <c r="U204" s="228"/>
      <c r="V204" s="228"/>
      <c r="W204" s="228"/>
      <c r="X204" s="228"/>
      <c r="Y204" s="228"/>
      <c r="Z204" s="228"/>
      <c r="AA204" s="235"/>
      <c r="AT204" s="236" t="s">
        <v>154</v>
      </c>
      <c r="AU204" s="236" t="s">
        <v>104</v>
      </c>
      <c r="AV204" s="10" t="s">
        <v>104</v>
      </c>
      <c r="AW204" s="10" t="s">
        <v>38</v>
      </c>
      <c r="AX204" s="10" t="s">
        <v>81</v>
      </c>
      <c r="AY204" s="236" t="s">
        <v>146</v>
      </c>
    </row>
    <row r="205" s="12" customFormat="1" ht="16.5" customHeight="1">
      <c r="B205" s="251"/>
      <c r="C205" s="252"/>
      <c r="D205" s="252"/>
      <c r="E205" s="253" t="s">
        <v>22</v>
      </c>
      <c r="F205" s="254" t="s">
        <v>220</v>
      </c>
      <c r="G205" s="252"/>
      <c r="H205" s="252"/>
      <c r="I205" s="252"/>
      <c r="J205" s="252"/>
      <c r="K205" s="255">
        <v>4</v>
      </c>
      <c r="L205" s="252"/>
      <c r="M205" s="252"/>
      <c r="N205" s="252"/>
      <c r="O205" s="252"/>
      <c r="P205" s="252"/>
      <c r="Q205" s="252"/>
      <c r="R205" s="256"/>
      <c r="T205" s="257"/>
      <c r="U205" s="252"/>
      <c r="V205" s="252"/>
      <c r="W205" s="252"/>
      <c r="X205" s="252"/>
      <c r="Y205" s="252"/>
      <c r="Z205" s="252"/>
      <c r="AA205" s="258"/>
      <c r="AT205" s="259" t="s">
        <v>154</v>
      </c>
      <c r="AU205" s="259" t="s">
        <v>104</v>
      </c>
      <c r="AV205" s="12" t="s">
        <v>151</v>
      </c>
      <c r="AW205" s="12" t="s">
        <v>38</v>
      </c>
      <c r="AX205" s="12" t="s">
        <v>39</v>
      </c>
      <c r="AY205" s="259" t="s">
        <v>146</v>
      </c>
    </row>
    <row r="206" s="1" customFormat="1" ht="25.5" customHeight="1">
      <c r="B206" s="47"/>
      <c r="C206" s="260" t="s">
        <v>349</v>
      </c>
      <c r="D206" s="260" t="s">
        <v>228</v>
      </c>
      <c r="E206" s="261" t="s">
        <v>350</v>
      </c>
      <c r="F206" s="262" t="s">
        <v>351</v>
      </c>
      <c r="G206" s="262"/>
      <c r="H206" s="262"/>
      <c r="I206" s="262"/>
      <c r="J206" s="263" t="s">
        <v>336</v>
      </c>
      <c r="K206" s="264">
        <v>3</v>
      </c>
      <c r="L206" s="265">
        <v>0</v>
      </c>
      <c r="M206" s="266"/>
      <c r="N206" s="267">
        <f>ROUND(L206*K206,1)</f>
        <v>0</v>
      </c>
      <c r="O206" s="223"/>
      <c r="P206" s="223"/>
      <c r="Q206" s="223"/>
      <c r="R206" s="49"/>
      <c r="T206" s="224" t="s">
        <v>22</v>
      </c>
      <c r="U206" s="57" t="s">
        <v>46</v>
      </c>
      <c r="V206" s="48"/>
      <c r="W206" s="225">
        <f>V206*K206</f>
        <v>0</v>
      </c>
      <c r="X206" s="225">
        <v>0.0402</v>
      </c>
      <c r="Y206" s="225">
        <f>X206*K206</f>
        <v>0.1206</v>
      </c>
      <c r="Z206" s="225">
        <v>0</v>
      </c>
      <c r="AA206" s="226">
        <f>Z206*K206</f>
        <v>0</v>
      </c>
      <c r="AR206" s="23" t="s">
        <v>232</v>
      </c>
      <c r="AT206" s="23" t="s">
        <v>228</v>
      </c>
      <c r="AU206" s="23" t="s">
        <v>104</v>
      </c>
      <c r="AY206" s="23" t="s">
        <v>146</v>
      </c>
      <c r="BE206" s="139">
        <f>IF(U206="základní",N206,0)</f>
        <v>0</v>
      </c>
      <c r="BF206" s="139">
        <f>IF(U206="snížená",N206,0)</f>
        <v>0</v>
      </c>
      <c r="BG206" s="139">
        <f>IF(U206="zákl. přenesená",N206,0)</f>
        <v>0</v>
      </c>
      <c r="BH206" s="139">
        <f>IF(U206="sníž. přenesená",N206,0)</f>
        <v>0</v>
      </c>
      <c r="BI206" s="139">
        <f>IF(U206="nulová",N206,0)</f>
        <v>0</v>
      </c>
      <c r="BJ206" s="23" t="s">
        <v>39</v>
      </c>
      <c r="BK206" s="139">
        <f>ROUND(L206*K206,1)</f>
        <v>0</v>
      </c>
      <c r="BL206" s="23" t="s">
        <v>208</v>
      </c>
      <c r="BM206" s="23" t="s">
        <v>352</v>
      </c>
    </row>
    <row r="207" s="1" customFormat="1" ht="25.5" customHeight="1">
      <c r="B207" s="47"/>
      <c r="C207" s="260" t="s">
        <v>353</v>
      </c>
      <c r="D207" s="260" t="s">
        <v>228</v>
      </c>
      <c r="E207" s="261" t="s">
        <v>354</v>
      </c>
      <c r="F207" s="262" t="s">
        <v>355</v>
      </c>
      <c r="G207" s="262"/>
      <c r="H207" s="262"/>
      <c r="I207" s="262"/>
      <c r="J207" s="263" t="s">
        <v>336</v>
      </c>
      <c r="K207" s="264">
        <v>1</v>
      </c>
      <c r="L207" s="265">
        <v>0</v>
      </c>
      <c r="M207" s="266"/>
      <c r="N207" s="267">
        <f>ROUND(L207*K207,1)</f>
        <v>0</v>
      </c>
      <c r="O207" s="223"/>
      <c r="P207" s="223"/>
      <c r="Q207" s="223"/>
      <c r="R207" s="49"/>
      <c r="T207" s="224" t="s">
        <v>22</v>
      </c>
      <c r="U207" s="57" t="s">
        <v>46</v>
      </c>
      <c r="V207" s="48"/>
      <c r="W207" s="225">
        <f>V207*K207</f>
        <v>0</v>
      </c>
      <c r="X207" s="225">
        <v>0.0402</v>
      </c>
      <c r="Y207" s="225">
        <f>X207*K207</f>
        <v>0.0402</v>
      </c>
      <c r="Z207" s="225">
        <v>0</v>
      </c>
      <c r="AA207" s="226">
        <f>Z207*K207</f>
        <v>0</v>
      </c>
      <c r="AR207" s="23" t="s">
        <v>232</v>
      </c>
      <c r="AT207" s="23" t="s">
        <v>228</v>
      </c>
      <c r="AU207" s="23" t="s">
        <v>104</v>
      </c>
      <c r="AY207" s="23" t="s">
        <v>146</v>
      </c>
      <c r="BE207" s="139">
        <f>IF(U207="základní",N207,0)</f>
        <v>0</v>
      </c>
      <c r="BF207" s="139">
        <f>IF(U207="snížená",N207,0)</f>
        <v>0</v>
      </c>
      <c r="BG207" s="139">
        <f>IF(U207="zákl. přenesená",N207,0)</f>
        <v>0</v>
      </c>
      <c r="BH207" s="139">
        <f>IF(U207="sníž. přenesená",N207,0)</f>
        <v>0</v>
      </c>
      <c r="BI207" s="139">
        <f>IF(U207="nulová",N207,0)</f>
        <v>0</v>
      </c>
      <c r="BJ207" s="23" t="s">
        <v>39</v>
      </c>
      <c r="BK207" s="139">
        <f>ROUND(L207*K207,1)</f>
        <v>0</v>
      </c>
      <c r="BL207" s="23" t="s">
        <v>208</v>
      </c>
      <c r="BM207" s="23" t="s">
        <v>356</v>
      </c>
    </row>
    <row r="208" s="1" customFormat="1" ht="38.25" customHeight="1">
      <c r="B208" s="47"/>
      <c r="C208" s="216" t="s">
        <v>357</v>
      </c>
      <c r="D208" s="216" t="s">
        <v>147</v>
      </c>
      <c r="E208" s="217" t="s">
        <v>358</v>
      </c>
      <c r="F208" s="218" t="s">
        <v>359</v>
      </c>
      <c r="G208" s="218"/>
      <c r="H208" s="218"/>
      <c r="I208" s="218"/>
      <c r="J208" s="219" t="s">
        <v>336</v>
      </c>
      <c r="K208" s="220">
        <v>1</v>
      </c>
      <c r="L208" s="221">
        <v>0</v>
      </c>
      <c r="M208" s="222"/>
      <c r="N208" s="223">
        <f>ROUND(L208*K208,1)</f>
        <v>0</v>
      </c>
      <c r="O208" s="223"/>
      <c r="P208" s="223"/>
      <c r="Q208" s="223"/>
      <c r="R208" s="49"/>
      <c r="T208" s="224" t="s">
        <v>22</v>
      </c>
      <c r="U208" s="57" t="s">
        <v>46</v>
      </c>
      <c r="V208" s="48"/>
      <c r="W208" s="225">
        <f>V208*K208</f>
        <v>0</v>
      </c>
      <c r="X208" s="225">
        <v>0</v>
      </c>
      <c r="Y208" s="225">
        <f>X208*K208</f>
        <v>0</v>
      </c>
      <c r="Z208" s="225">
        <v>0</v>
      </c>
      <c r="AA208" s="226">
        <f>Z208*K208</f>
        <v>0</v>
      </c>
      <c r="AR208" s="23" t="s">
        <v>208</v>
      </c>
      <c r="AT208" s="23" t="s">
        <v>147</v>
      </c>
      <c r="AU208" s="23" t="s">
        <v>104</v>
      </c>
      <c r="AY208" s="23" t="s">
        <v>146</v>
      </c>
      <c r="BE208" s="139">
        <f>IF(U208="základní",N208,0)</f>
        <v>0</v>
      </c>
      <c r="BF208" s="139">
        <f>IF(U208="snížená",N208,0)</f>
        <v>0</v>
      </c>
      <c r="BG208" s="139">
        <f>IF(U208="zákl. přenesená",N208,0)</f>
        <v>0</v>
      </c>
      <c r="BH208" s="139">
        <f>IF(U208="sníž. přenesená",N208,0)</f>
        <v>0</v>
      </c>
      <c r="BI208" s="139">
        <f>IF(U208="nulová",N208,0)</f>
        <v>0</v>
      </c>
      <c r="BJ208" s="23" t="s">
        <v>39</v>
      </c>
      <c r="BK208" s="139">
        <f>ROUND(L208*K208,1)</f>
        <v>0</v>
      </c>
      <c r="BL208" s="23" t="s">
        <v>208</v>
      </c>
      <c r="BM208" s="23" t="s">
        <v>360</v>
      </c>
    </row>
    <row r="209" s="1" customFormat="1" ht="25.5" customHeight="1">
      <c r="B209" s="47"/>
      <c r="C209" s="216" t="s">
        <v>361</v>
      </c>
      <c r="D209" s="216" t="s">
        <v>147</v>
      </c>
      <c r="E209" s="217" t="s">
        <v>362</v>
      </c>
      <c r="F209" s="218" t="s">
        <v>363</v>
      </c>
      <c r="G209" s="218"/>
      <c r="H209" s="218"/>
      <c r="I209" s="218"/>
      <c r="J209" s="219" t="s">
        <v>172</v>
      </c>
      <c r="K209" s="220">
        <v>27.690000000000001</v>
      </c>
      <c r="L209" s="221">
        <v>0</v>
      </c>
      <c r="M209" s="222"/>
      <c r="N209" s="223">
        <f>ROUND(L209*K209,1)</f>
        <v>0</v>
      </c>
      <c r="O209" s="223"/>
      <c r="P209" s="223"/>
      <c r="Q209" s="223"/>
      <c r="R209" s="49"/>
      <c r="T209" s="224" t="s">
        <v>22</v>
      </c>
      <c r="U209" s="57" t="s">
        <v>46</v>
      </c>
      <c r="V209" s="48"/>
      <c r="W209" s="225">
        <f>V209*K209</f>
        <v>0</v>
      </c>
      <c r="X209" s="225">
        <v>0</v>
      </c>
      <c r="Y209" s="225">
        <f>X209*K209</f>
        <v>0</v>
      </c>
      <c r="Z209" s="225">
        <v>0</v>
      </c>
      <c r="AA209" s="226">
        <f>Z209*K209</f>
        <v>0</v>
      </c>
      <c r="AR209" s="23" t="s">
        <v>208</v>
      </c>
      <c r="AT209" s="23" t="s">
        <v>147</v>
      </c>
      <c r="AU209" s="23" t="s">
        <v>104</v>
      </c>
      <c r="AY209" s="23" t="s">
        <v>146</v>
      </c>
      <c r="BE209" s="139">
        <f>IF(U209="základní",N209,0)</f>
        <v>0</v>
      </c>
      <c r="BF209" s="139">
        <f>IF(U209="snížená",N209,0)</f>
        <v>0</v>
      </c>
      <c r="BG209" s="139">
        <f>IF(U209="zákl. přenesená",N209,0)</f>
        <v>0</v>
      </c>
      <c r="BH209" s="139">
        <f>IF(U209="sníž. přenesená",N209,0)</f>
        <v>0</v>
      </c>
      <c r="BI209" s="139">
        <f>IF(U209="nulová",N209,0)</f>
        <v>0</v>
      </c>
      <c r="BJ209" s="23" t="s">
        <v>39</v>
      </c>
      <c r="BK209" s="139">
        <f>ROUND(L209*K209,1)</f>
        <v>0</v>
      </c>
      <c r="BL209" s="23" t="s">
        <v>208</v>
      </c>
      <c r="BM209" s="23" t="s">
        <v>364</v>
      </c>
    </row>
    <row r="210" s="1" customFormat="1" ht="25.5" customHeight="1">
      <c r="B210" s="47"/>
      <c r="C210" s="216" t="s">
        <v>365</v>
      </c>
      <c r="D210" s="216" t="s">
        <v>147</v>
      </c>
      <c r="E210" s="217" t="s">
        <v>366</v>
      </c>
      <c r="F210" s="218" t="s">
        <v>367</v>
      </c>
      <c r="G210" s="218"/>
      <c r="H210" s="218"/>
      <c r="I210" s="218"/>
      <c r="J210" s="219" t="s">
        <v>261</v>
      </c>
      <c r="K210" s="268">
        <v>0</v>
      </c>
      <c r="L210" s="221">
        <v>0</v>
      </c>
      <c r="M210" s="222"/>
      <c r="N210" s="223">
        <f>ROUND(L210*K210,1)</f>
        <v>0</v>
      </c>
      <c r="O210" s="223"/>
      <c r="P210" s="223"/>
      <c r="Q210" s="223"/>
      <c r="R210" s="49"/>
      <c r="T210" s="224" t="s">
        <v>22</v>
      </c>
      <c r="U210" s="57" t="s">
        <v>46</v>
      </c>
      <c r="V210" s="48"/>
      <c r="W210" s="225">
        <f>V210*K210</f>
        <v>0</v>
      </c>
      <c r="X210" s="225">
        <v>0</v>
      </c>
      <c r="Y210" s="225">
        <f>X210*K210</f>
        <v>0</v>
      </c>
      <c r="Z210" s="225">
        <v>0</v>
      </c>
      <c r="AA210" s="226">
        <f>Z210*K210</f>
        <v>0</v>
      </c>
      <c r="AR210" s="23" t="s">
        <v>208</v>
      </c>
      <c r="AT210" s="23" t="s">
        <v>147</v>
      </c>
      <c r="AU210" s="23" t="s">
        <v>104</v>
      </c>
      <c r="AY210" s="23" t="s">
        <v>146</v>
      </c>
      <c r="BE210" s="139">
        <f>IF(U210="základní",N210,0)</f>
        <v>0</v>
      </c>
      <c r="BF210" s="139">
        <f>IF(U210="snížená",N210,0)</f>
        <v>0</v>
      </c>
      <c r="BG210" s="139">
        <f>IF(U210="zákl. přenesená",N210,0)</f>
        <v>0</v>
      </c>
      <c r="BH210" s="139">
        <f>IF(U210="sníž. přenesená",N210,0)</f>
        <v>0</v>
      </c>
      <c r="BI210" s="139">
        <f>IF(U210="nulová",N210,0)</f>
        <v>0</v>
      </c>
      <c r="BJ210" s="23" t="s">
        <v>39</v>
      </c>
      <c r="BK210" s="139">
        <f>ROUND(L210*K210,1)</f>
        <v>0</v>
      </c>
      <c r="BL210" s="23" t="s">
        <v>208</v>
      </c>
      <c r="BM210" s="23" t="s">
        <v>368</v>
      </c>
    </row>
    <row r="211" s="1" customFormat="1" ht="49.92" customHeight="1">
      <c r="B211" s="47"/>
      <c r="C211" s="48"/>
      <c r="D211" s="204" t="s">
        <v>369</v>
      </c>
      <c r="E211" s="48"/>
      <c r="F211" s="48"/>
      <c r="G211" s="48"/>
      <c r="H211" s="48"/>
      <c r="I211" s="48"/>
      <c r="J211" s="48"/>
      <c r="K211" s="48"/>
      <c r="L211" s="48"/>
      <c r="M211" s="48"/>
      <c r="N211" s="247">
        <f>BK211</f>
        <v>0</v>
      </c>
      <c r="O211" s="248"/>
      <c r="P211" s="248"/>
      <c r="Q211" s="248"/>
      <c r="R211" s="49"/>
      <c r="T211" s="190"/>
      <c r="U211" s="73"/>
      <c r="V211" s="73"/>
      <c r="W211" s="73"/>
      <c r="X211" s="73"/>
      <c r="Y211" s="73"/>
      <c r="Z211" s="73"/>
      <c r="AA211" s="75"/>
      <c r="AT211" s="23" t="s">
        <v>80</v>
      </c>
      <c r="AU211" s="23" t="s">
        <v>81</v>
      </c>
      <c r="AY211" s="23" t="s">
        <v>370</v>
      </c>
      <c r="BK211" s="139">
        <v>0</v>
      </c>
    </row>
    <row r="212" s="1" customFormat="1" ht="6.96" customHeight="1">
      <c r="B212" s="76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8"/>
    </row>
  </sheetData>
  <sheetProtection sheet="1" formatColumns="0" formatRows="0" objects="1" scenarios="1" spinCount="10" saltValue="YJ19en54UCclaf5w8FNxApKmolvDOjMGBHvUrcB0whZngH55/6qmy0nmoUsoYJYGJ+eu8EduYrT1z8T8q8jeUQ==" hashValue="lIedmlUMunDxo0gDzklrbCfsfMztAgvUWT3dXBiL7im+Ay/S+2fFRt2q/PORHLZxW/M9nWZxcL7aX7ev6v17qQ==" algorithmName="SHA-512" password="CC35"/>
  <mergeCells count="25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F152:I152"/>
    <mergeCell ref="F153:I153"/>
    <mergeCell ref="F154:I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L167:M167"/>
    <mergeCell ref="N167:Q167"/>
    <mergeCell ref="F168:I168"/>
    <mergeCell ref="F169:I169"/>
    <mergeCell ref="F170:I170"/>
    <mergeCell ref="L170:M170"/>
    <mergeCell ref="N170:Q170"/>
    <mergeCell ref="F171:I171"/>
    <mergeCell ref="L171:M171"/>
    <mergeCell ref="N171:Q171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5:I195"/>
    <mergeCell ref="L195:M195"/>
    <mergeCell ref="N195:Q195"/>
    <mergeCell ref="F196:I196"/>
    <mergeCell ref="L196:M196"/>
    <mergeCell ref="N196:Q196"/>
    <mergeCell ref="F197:I197"/>
    <mergeCell ref="F198:I198"/>
    <mergeCell ref="F199:I199"/>
    <mergeCell ref="L199:M199"/>
    <mergeCell ref="N199:Q199"/>
    <mergeCell ref="F200:I200"/>
    <mergeCell ref="L200:M200"/>
    <mergeCell ref="N200:Q200"/>
    <mergeCell ref="F201:I201"/>
    <mergeCell ref="F202:I202"/>
    <mergeCell ref="F203:I203"/>
    <mergeCell ref="F204:I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N124:Q124"/>
    <mergeCell ref="N125:Q125"/>
    <mergeCell ref="N126:Q126"/>
    <mergeCell ref="N139:Q139"/>
    <mergeCell ref="N144:Q144"/>
    <mergeCell ref="N145:Q145"/>
    <mergeCell ref="N147:Q147"/>
    <mergeCell ref="N172:Q172"/>
    <mergeCell ref="N181:Q181"/>
    <mergeCell ref="N194:Q194"/>
    <mergeCell ref="N211:Q211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Vladimir Korbel</dc:creator>
  <cp:lastModifiedBy>Vladimir Korbel</cp:lastModifiedBy>
  <dcterms:created xsi:type="dcterms:W3CDTF">2019-05-13T05:55:32Z</dcterms:created>
  <dcterms:modified xsi:type="dcterms:W3CDTF">2019-05-13T05:55:34Z</dcterms:modified>
</cp:coreProperties>
</file>