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630" yWindow="540" windowWidth="27495" windowHeight="12465"/>
  </bookViews>
  <sheets>
    <sheet name="Rekapitulace stavby" sheetId="1" r:id="rId1"/>
    <sheet name="Ústřední topení" sheetId="5" r:id="rId2"/>
  </sheets>
  <definedNames>
    <definedName name="_xlnm.Print_Titles" localSheetId="0">'Rekapitulace stavby'!$85:$85</definedName>
    <definedName name="_xlnm.Print_Titles" localSheetId="1">'Ústřední topení'!$119:$119</definedName>
    <definedName name="_xlnm.Print_Area" localSheetId="0">'Rekapitulace stavby'!$C$4:$AP$70,'Rekapitulace stavby'!$C$76:$AP$95</definedName>
    <definedName name="_xlnm.Print_Area" localSheetId="1">'Ústřední topení'!$C$4:$Q$70,'Ústřední topení'!$C$76:$Q$103,'Ústřední topení'!$C$109:$Q$200</definedName>
  </definedNames>
  <calcPr calcId="125725"/>
</workbook>
</file>

<file path=xl/calcChain.xml><?xml version="1.0" encoding="utf-8"?>
<calcChain xmlns="http://schemas.openxmlformats.org/spreadsheetml/2006/main">
  <c r="N193" i="5"/>
  <c r="BF158" l="1"/>
  <c r="W158"/>
  <c r="Y158"/>
  <c r="AA158"/>
  <c r="BE158"/>
  <c r="BG158"/>
  <c r="BH158"/>
  <c r="BI158"/>
  <c r="BK158"/>
  <c r="K127" l="1"/>
  <c r="AA127" s="1"/>
  <c r="AY91" i="1"/>
  <c r="AX91"/>
  <c r="BI200" i="5"/>
  <c r="BH200"/>
  <c r="BG200"/>
  <c r="BE200"/>
  <c r="AA200"/>
  <c r="Y200"/>
  <c r="W200"/>
  <c r="BK200"/>
  <c r="BF200"/>
  <c r="BI192"/>
  <c r="BH192"/>
  <c r="BG192"/>
  <c r="BE192"/>
  <c r="W192"/>
  <c r="BK192"/>
  <c r="N192"/>
  <c r="BF192" s="1"/>
  <c r="BI181"/>
  <c r="BH181"/>
  <c r="BG181"/>
  <c r="BE181"/>
  <c r="AA181"/>
  <c r="Y181"/>
  <c r="W181"/>
  <c r="BK181"/>
  <c r="Y192"/>
  <c r="BI179"/>
  <c r="BH179"/>
  <c r="BG179"/>
  <c r="BE179"/>
  <c r="BI163"/>
  <c r="BH163"/>
  <c r="BG163"/>
  <c r="BE163"/>
  <c r="AA163"/>
  <c r="Y163"/>
  <c r="W163"/>
  <c r="BK163"/>
  <c r="BI162"/>
  <c r="BH162"/>
  <c r="BG162"/>
  <c r="BE162"/>
  <c r="AA162"/>
  <c r="Y162"/>
  <c r="W162"/>
  <c r="BK162"/>
  <c r="BF162"/>
  <c r="BI160"/>
  <c r="BH160"/>
  <c r="BG160"/>
  <c r="BE160"/>
  <c r="BI159"/>
  <c r="BH159"/>
  <c r="BG159"/>
  <c r="BE159"/>
  <c r="AA159"/>
  <c r="Y159"/>
  <c r="W159"/>
  <c r="BK159"/>
  <c r="BI152"/>
  <c r="BH152"/>
  <c r="BG152"/>
  <c r="BE152"/>
  <c r="AA152"/>
  <c r="Y152"/>
  <c r="W152"/>
  <c r="BK152"/>
  <c r="BF152"/>
  <c r="BI150"/>
  <c r="BH150"/>
  <c r="BG150"/>
  <c r="BE150"/>
  <c r="BI140"/>
  <c r="BH140"/>
  <c r="BG140"/>
  <c r="BE140"/>
  <c r="AA140"/>
  <c r="Y140"/>
  <c r="W140"/>
  <c r="BK140"/>
  <c r="BF140"/>
  <c r="BI139"/>
  <c r="BH139"/>
  <c r="BG139"/>
  <c r="BE139"/>
  <c r="AA139"/>
  <c r="Y139"/>
  <c r="W139"/>
  <c r="BK139"/>
  <c r="BF139"/>
  <c r="BI138"/>
  <c r="BH138"/>
  <c r="BG138"/>
  <c r="BE138"/>
  <c r="AA138"/>
  <c r="Y138"/>
  <c r="W138"/>
  <c r="BK138"/>
  <c r="BF138"/>
  <c r="BI137"/>
  <c r="BH137"/>
  <c r="BG137"/>
  <c r="BE137"/>
  <c r="AA137"/>
  <c r="Y137"/>
  <c r="W137"/>
  <c r="BK137"/>
  <c r="BF137"/>
  <c r="BI136"/>
  <c r="BH136"/>
  <c r="BG136"/>
  <c r="BE136"/>
  <c r="AA136"/>
  <c r="Y136"/>
  <c r="W136"/>
  <c r="BK136"/>
  <c r="BF136"/>
  <c r="BI135"/>
  <c r="BH135"/>
  <c r="BG135"/>
  <c r="BE135"/>
  <c r="AA135"/>
  <c r="Y135"/>
  <c r="W135"/>
  <c r="BK135"/>
  <c r="BF135"/>
  <c r="BI134"/>
  <c r="BH134"/>
  <c r="BG134"/>
  <c r="BE134"/>
  <c r="AA134"/>
  <c r="Y134"/>
  <c r="W134"/>
  <c r="BK134"/>
  <c r="BF134"/>
  <c r="BI133"/>
  <c r="BH133"/>
  <c r="BG133"/>
  <c r="BE133"/>
  <c r="AA133"/>
  <c r="Y133"/>
  <c r="W133"/>
  <c r="BK133"/>
  <c r="BF133"/>
  <c r="BI132"/>
  <c r="BH132"/>
  <c r="BG132"/>
  <c r="BE132"/>
  <c r="AA132"/>
  <c r="Y132"/>
  <c r="W132"/>
  <c r="BK132"/>
  <c r="BF132"/>
  <c r="BI131"/>
  <c r="BH131"/>
  <c r="BG131"/>
  <c r="BE131"/>
  <c r="AA131"/>
  <c r="Y131"/>
  <c r="W131"/>
  <c r="BK131"/>
  <c r="BI129"/>
  <c r="BH129"/>
  <c r="BG129"/>
  <c r="BE129"/>
  <c r="BI128"/>
  <c r="BH128"/>
  <c r="BG128"/>
  <c r="BE128"/>
  <c r="AA128"/>
  <c r="Y128"/>
  <c r="W128"/>
  <c r="BK128"/>
  <c r="BF128"/>
  <c r="BI127"/>
  <c r="BH127"/>
  <c r="BG127"/>
  <c r="BE127"/>
  <c r="BI126"/>
  <c r="BH126"/>
  <c r="BG126"/>
  <c r="BE126"/>
  <c r="AA126"/>
  <c r="Y126"/>
  <c r="W126"/>
  <c r="BK126"/>
  <c r="BF126"/>
  <c r="BI125"/>
  <c r="BH125"/>
  <c r="BG125"/>
  <c r="BE125"/>
  <c r="AA125"/>
  <c r="Y125"/>
  <c r="W125"/>
  <c r="BK125"/>
  <c r="BF125"/>
  <c r="BI123"/>
  <c r="BH123"/>
  <c r="BG123"/>
  <c r="BE123"/>
  <c r="AA123"/>
  <c r="Y123"/>
  <c r="W123"/>
  <c r="BK123"/>
  <c r="BF123"/>
  <c r="F117"/>
  <c r="M116"/>
  <c r="F114"/>
  <c r="F112"/>
  <c r="N99"/>
  <c r="M28" s="1"/>
  <c r="AS91" i="1" s="1"/>
  <c r="BI101" i="5"/>
  <c r="BH101"/>
  <c r="BG101"/>
  <c r="BF101"/>
  <c r="BE101"/>
  <c r="BI100"/>
  <c r="BH100"/>
  <c r="BG100"/>
  <c r="BF100"/>
  <c r="BE100"/>
  <c r="F84"/>
  <c r="M83"/>
  <c r="F79"/>
  <c r="O9"/>
  <c r="M114" s="1"/>
  <c r="F6"/>
  <c r="F78" s="1"/>
  <c r="AY90" i="1"/>
  <c r="AX90"/>
  <c r="AU90"/>
  <c r="BD90"/>
  <c r="BC90"/>
  <c r="BB90"/>
  <c r="AW90"/>
  <c r="BA90"/>
  <c r="AV90"/>
  <c r="AT90" s="1"/>
  <c r="AS90"/>
  <c r="AY89"/>
  <c r="AX89"/>
  <c r="AU89"/>
  <c r="AV89"/>
  <c r="BD89"/>
  <c r="BC89"/>
  <c r="BB89"/>
  <c r="AZ89"/>
  <c r="AS89"/>
  <c r="AY88"/>
  <c r="AX88"/>
  <c r="BD88"/>
  <c r="BD87" s="1"/>
  <c r="W35" s="1"/>
  <c r="BC88"/>
  <c r="BC87" s="1"/>
  <c r="BB88"/>
  <c r="BB87" s="1"/>
  <c r="AW88"/>
  <c r="AS88"/>
  <c r="AS87" s="1"/>
  <c r="AK27"/>
  <c r="L83"/>
  <c r="AM82"/>
  <c r="L82"/>
  <c r="L80"/>
  <c r="L78"/>
  <c r="AA192" i="5" l="1"/>
  <c r="BF181"/>
  <c r="N180"/>
  <c r="BF163"/>
  <c r="BF159"/>
  <c r="Y127"/>
  <c r="Y122" s="1"/>
  <c r="AA129"/>
  <c r="BF131"/>
  <c r="W127"/>
  <c r="W122" s="1"/>
  <c r="BK127"/>
  <c r="BK122" s="1"/>
  <c r="AA180"/>
  <c r="W180"/>
  <c r="Y180"/>
  <c r="BK180"/>
  <c r="H35"/>
  <c r="BC91" i="1" s="1"/>
  <c r="AA122" i="5"/>
  <c r="H36"/>
  <c r="BD91" i="1" s="1"/>
  <c r="H34" i="5"/>
  <c r="BB91" i="1" s="1"/>
  <c r="F111" i="5"/>
  <c r="W33" i="1"/>
  <c r="AX87"/>
  <c r="AY87"/>
  <c r="W34"/>
  <c r="AV88"/>
  <c r="AT88" s="1"/>
  <c r="AZ88"/>
  <c r="BA88"/>
  <c r="BA87" s="1"/>
  <c r="BA89"/>
  <c r="AW89"/>
  <c r="AT89" s="1"/>
  <c r="M81" i="5"/>
  <c r="AZ90" i="1"/>
  <c r="N96" i="5" l="1"/>
  <c r="Y179"/>
  <c r="Y161" s="1"/>
  <c r="AA179"/>
  <c r="AA161" s="1"/>
  <c r="N179"/>
  <c r="W179"/>
  <c r="W161" s="1"/>
  <c r="BK179"/>
  <c r="BK161" s="1"/>
  <c r="N160"/>
  <c r="BK160"/>
  <c r="BK151" s="1"/>
  <c r="W160"/>
  <c r="W151" s="1"/>
  <c r="Y160"/>
  <c r="Y151" s="1"/>
  <c r="AA160"/>
  <c r="AA151" s="1"/>
  <c r="BF127"/>
  <c r="Y150"/>
  <c r="Y130" s="1"/>
  <c r="N150"/>
  <c r="AA150"/>
  <c r="AA130" s="1"/>
  <c r="BK150"/>
  <c r="BK130" s="1"/>
  <c r="W150"/>
  <c r="W130" s="1"/>
  <c r="N129"/>
  <c r="BF129" s="1"/>
  <c r="BK129"/>
  <c r="Y129"/>
  <c r="W129"/>
  <c r="AZ87" i="1"/>
  <c r="AW87"/>
  <c r="AU88"/>
  <c r="AU87" s="1"/>
  <c r="BF179" i="5" l="1"/>
  <c r="N161"/>
  <c r="N151"/>
  <c r="N94" s="1"/>
  <c r="BF160"/>
  <c r="BF150"/>
  <c r="N122"/>
  <c r="N90" s="1"/>
  <c r="AV87" i="1"/>
  <c r="N95" i="5" l="1"/>
  <c r="AT87" i="1"/>
  <c r="N130" i="5" l="1"/>
  <c r="AW91" i="1"/>
  <c r="AA193" i="5"/>
  <c r="AA121" s="1"/>
  <c r="AA120" s="1"/>
  <c r="Y193"/>
  <c r="Y121" s="1"/>
  <c r="Y120" s="1"/>
  <c r="W193"/>
  <c r="W121" s="1"/>
  <c r="W120" s="1"/>
  <c r="AU91" i="1" s="1"/>
  <c r="BA91"/>
  <c r="BK193" i="5"/>
  <c r="N93" l="1"/>
  <c r="N120"/>
  <c r="N121"/>
  <c r="BK121"/>
  <c r="N97"/>
  <c r="N89" l="1"/>
  <c r="BK120"/>
  <c r="N88" s="1"/>
  <c r="L103" l="1"/>
  <c r="M27"/>
  <c r="M30" s="1"/>
  <c r="H32" s="1"/>
  <c r="M32" l="1"/>
  <c r="AV91" i="1" s="1"/>
  <c r="AT91" s="1"/>
  <c r="AZ91"/>
  <c r="AG91"/>
  <c r="L38" i="5" l="1"/>
  <c r="AG87" i="1"/>
  <c r="AN91"/>
  <c r="AN87" s="1"/>
  <c r="AN95" l="1"/>
  <c r="AK31" s="1"/>
  <c r="AK37" s="1"/>
  <c r="AK26"/>
  <c r="AK29" s="1"/>
  <c r="W31" s="1"/>
  <c r="AG95"/>
</calcChain>
</file>

<file path=xl/sharedStrings.xml><?xml version="1.0" encoding="utf-8"?>
<sst xmlns="http://schemas.openxmlformats.org/spreadsheetml/2006/main" count="873" uniqueCount="313">
  <si>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</si>
  <si>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</si>
  <si>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</si>
  <si>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</si>
  <si>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</si>
  <si>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</si>
  <si>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</si>
  <si>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</si>
  <si>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</si>
  <si>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</si>
  <si>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</si>
  <si>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</si>
  <si>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</si>
  <si>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</si>
  <si>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</si>
  <si>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</si>
  <si>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</si>
  <si>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</si>
  <si>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</si>
  <si>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</si>
  <si>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</si>
  <si>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</si>
  <si>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</si>
  <si>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</si>
  <si>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</si>
  <si>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>bude určen výběrem</t>
  </si>
  <si>
    <t>Projektant:</t>
  </si>
  <si>
    <t>EUROPROJEKT, ing. Krhovský</t>
  </si>
  <si>
    <t>True</t>
  </si>
  <si>
    <t>Zpracovatel: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</si>
  <si>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</si>
  <si>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</si>
  <si>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</si>
  <si>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</si>
  <si>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</si>
  <si>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</si>
  <si>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</si>
  <si>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</si>
  <si>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</si>
  <si>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</si>
  <si>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</si>
  <si>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</si>
  <si>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</si>
  <si>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</si>
  <si>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</si>
  <si>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</si>
  <si>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</si>
  <si>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</si>
  <si>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</si>
  <si>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</si>
  <si>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</si>
  <si>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</si>
  <si>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</si>
  <si>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</si>
  <si>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</si>
  <si>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</si>
  <si>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</si>
  <si>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</si>
  <si>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</si>
  <si>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</si>
  <si>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</si>
  <si>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</si>
  <si>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</si>
  <si>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</si>
  <si>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</si>
  <si>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</si>
  <si>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D</t>
  </si>
  <si>
    <t>0</t>
  </si>
  <si>
    <t>###NOIMPORT###</t>
  </si>
  <si>
    <t>IMPORT</t>
  </si>
  <si>
    <t>{822d51b1-c31b-41d1-aa93-abf426b917de}</t>
  </si>
  <si>
    <t>{00000000-0000-0000-0000-000000000000}</t>
  </si>
  <si>
    <t>/</t>
  </si>
  <si>
    <t>1</t>
  </si>
  <si>
    <t>{5c9702f3-eaaf-40b9-b1dd-a7b5fb532487}</t>
  </si>
  <si>
    <t>{fa5d6461-4164-4e48-8e05-8ef0d2770b31}</t>
  </si>
  <si>
    <t>{d5bc279c-7440-41f9-b1e7-aa98e68db434}</t>
  </si>
  <si>
    <t xml:space="preserve">Ústřední vytápění </t>
  </si>
  <si>
    <t>{1df282ea-50c8-40ee-9edc-f4fbfdb1aa98}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</si>
  <si>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</si>
  <si>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</si>
  <si>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</si>
  <si>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</si>
  <si>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</si>
  <si>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</si>
  <si>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</si>
  <si>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</si>
  <si>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KRYCÍ LIST ROZPOČTU</t>
  </si>
  <si>
    <t>Objekt: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</si>
  <si>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</si>
  <si>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</si>
  <si>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</si>
  <si>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</si>
  <si>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</si>
  <si>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</si>
  <si>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</si>
  <si>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</si>
  <si>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</si>
  <si>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767 - Konstrukce zámečnické</t>
  </si>
  <si>
    <t>2) Ostatní náklady</t>
  </si>
  <si>
    <t>Zařízení staveniště</t>
  </si>
  <si>
    <t>VRN</t>
  </si>
  <si>
    <t>2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</si>
  <si>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</si>
  <si>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</si>
  <si>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</si>
  <si>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</si>
  <si>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</si>
  <si>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</si>
  <si>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</si>
  <si>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</si>
  <si>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</si>
  <si>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</si>
  <si>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</si>
  <si>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</si>
  <si>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</si>
  <si>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</si>
  <si>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</si>
  <si>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</si>
  <si>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</si>
  <si>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</si>
  <si>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713471211</t>
  </si>
  <si>
    <t xml:space="preserve">Montáž tepelné izolace potrubí </t>
  </si>
  <si>
    <t>m</t>
  </si>
  <si>
    <t>16</t>
  </si>
  <si>
    <t>VV</t>
  </si>
  <si>
    <t>M</t>
  </si>
  <si>
    <t>32</t>
  </si>
  <si>
    <t>283771110</t>
  </si>
  <si>
    <t>283771150</t>
  </si>
  <si>
    <t>998713201</t>
  </si>
  <si>
    <t>Přesun hmot procentní pro izolace tepelné v objektech v do 6 m</t>
  </si>
  <si>
    <t>%</t>
  </si>
  <si>
    <t>kus</t>
  </si>
  <si>
    <t>64</t>
  </si>
  <si>
    <t>767995111</t>
  </si>
  <si>
    <t>Montáž atypických zámečnických konstrukcí hmotnosti do 5 kg</t>
  </si>
  <si>
    <t>kg</t>
  </si>
  <si>
    <t>t</t>
  </si>
  <si>
    <t>998767201</t>
  </si>
  <si>
    <t>Přesun hmot procentní pro zámečnické konstrukce v objektech v do 6 m</t>
  </si>
  <si>
    <t>783314101</t>
  </si>
  <si>
    <t>Základní jednonásobný syntetický nátěr zámečnických konstrukcí</t>
  </si>
  <si>
    <t>m2</t>
  </si>
  <si>
    <t>783317101</t>
  </si>
  <si>
    <t>Krycí jednonásobný syntetický standardní nátěr zámečnických konstrukcí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</si>
  <si>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</si>
  <si>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</si>
  <si>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</si>
  <si>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-562075276</t>
  </si>
  <si>
    <t>1158401991</t>
  </si>
  <si>
    <t>232964488</t>
  </si>
  <si>
    <t>1633284841</t>
  </si>
  <si>
    <t>PC-TZ</t>
  </si>
  <si>
    <t>Topná zkouška</t>
  </si>
  <si>
    <t>hod</t>
  </si>
  <si>
    <t>397061530</t>
  </si>
  <si>
    <t>998731201</t>
  </si>
  <si>
    <t>Přesun hmot procentní pro kotelny v objektech v do 6 m</t>
  </si>
  <si>
    <t>-1599971298</t>
  </si>
  <si>
    <t>733223202</t>
  </si>
  <si>
    <t>Potrubí měděné tvrdé spojované tvrdým pájením D 15x1</t>
  </si>
  <si>
    <t>138895684</t>
  </si>
  <si>
    <t>733223203</t>
  </si>
  <si>
    <t>Potrubí měděné tvrdé spojované tvrdým pájením D 18x1</t>
  </si>
  <si>
    <t>1870631926</t>
  </si>
  <si>
    <t>733223204</t>
  </si>
  <si>
    <t>Potrubí měděné tvrdé spojované tvrdým pájením D 22x1</t>
  </si>
  <si>
    <t>844104160</t>
  </si>
  <si>
    <t>733223205</t>
  </si>
  <si>
    <t>Potrubí měděné tvrdé spojované tvrdým pájením D 28x1,5</t>
  </si>
  <si>
    <t>839792794</t>
  </si>
  <si>
    <t>733223206</t>
  </si>
  <si>
    <t>Potrubí měděné tvrdé spojované tvrdým pájením D 35x1,5</t>
  </si>
  <si>
    <t>-1306548706</t>
  </si>
  <si>
    <t>733224205</t>
  </si>
  <si>
    <t>Příplatek k potrubí měděnému za potrubí vedené v kotelnách nebo strojovnách D 28x1,5</t>
  </si>
  <si>
    <t>1589003965</t>
  </si>
  <si>
    <t>733224206</t>
  </si>
  <si>
    <t>Příplatek k potrubí měděnému za potrubí vedené v kotelnách nebo strojovnách D 35x1,5</t>
  </si>
  <si>
    <t>-1671239348</t>
  </si>
  <si>
    <t>733224222</t>
  </si>
  <si>
    <t>Příplatek k potrubí měděnému za zhotovení přípojky z trubek měděných D 15x1</t>
  </si>
  <si>
    <t>765561716</t>
  </si>
  <si>
    <t>733224225</t>
  </si>
  <si>
    <t>Příplatek k potrubí měděnému za zhotovení přípojky z trubek měděných D 28x1,5</t>
  </si>
  <si>
    <t>1381205296</t>
  </si>
  <si>
    <t>733291101</t>
  </si>
  <si>
    <t>Zkouška těsnosti potrubí měděné do D 35x1,5</t>
  </si>
  <si>
    <t>-301350891</t>
  </si>
  <si>
    <t>998733201</t>
  </si>
  <si>
    <t>Přesun hmot procentní pro rozvody potrubí v objektech v do 6 m</t>
  </si>
  <si>
    <t>1245850741</t>
  </si>
  <si>
    <t>734209113</t>
  </si>
  <si>
    <t>Montáž armatury závitové s dvěma závity G 1/2</t>
  </si>
  <si>
    <t>1208778042</t>
  </si>
  <si>
    <t>Šroubení svěrné pro měděné trubky DN 15</t>
  </si>
  <si>
    <t>734291951</t>
  </si>
  <si>
    <t>Montáž hlavice ručního a termostatického ovládání</t>
  </si>
  <si>
    <t>-1481962942</t>
  </si>
  <si>
    <t>-930042182</t>
  </si>
  <si>
    <t>998734201</t>
  </si>
  <si>
    <t>Přesun hmot procentní pro armatury v objektech v do 6 m</t>
  </si>
  <si>
    <t>2054133325</t>
  </si>
  <si>
    <t>735000912</t>
  </si>
  <si>
    <t>Vyregulování ventilu nebo kohoutu dvojregulačního s termostatickým ovládáním</t>
  </si>
  <si>
    <t>1707643346</t>
  </si>
  <si>
    <t>735159110</t>
  </si>
  <si>
    <t>Montáž otopných těles panelových jednořadých do 1500 mm</t>
  </si>
  <si>
    <t>338212149</t>
  </si>
  <si>
    <t>484570440</t>
  </si>
  <si>
    <t>735159220</t>
  </si>
  <si>
    <t>Montáž otopných těles panelových dvouřadých mimo těles Korado Radik délky do 1500 mm</t>
  </si>
  <si>
    <t>735159230</t>
  </si>
  <si>
    <t>Montáž otopných těles panelových dvouřadých mimo těles Korado Radik délky do 1980 mm</t>
  </si>
  <si>
    <t>998735201</t>
  </si>
  <si>
    <t>Přesun hmot procentní pro otopná tělesa v objektech v do 6 m</t>
  </si>
  <si>
    <t>530721990</t>
  </si>
  <si>
    <t>-1346693182</t>
  </si>
  <si>
    <t>-1093123270</t>
  </si>
  <si>
    <t>787895737</t>
  </si>
  <si>
    <t>Oprava otopného systému v celé MŠ Komenského ve Studénce</t>
  </si>
  <si>
    <t>Studénka</t>
  </si>
  <si>
    <t>Město Studénka</t>
  </si>
  <si>
    <t>izolace potrubí, trubice z pěnového polyetylénu Tubex pro DN35, 20x35mm, tl.20mm</t>
  </si>
  <si>
    <t>izolace potrubí, trubice z pěnového polyetylénu Tubex pro DN15, 20x22mm, tl.20mm</t>
  </si>
  <si>
    <t>10+8</t>
  </si>
  <si>
    <t>210+18+69+43+54</t>
  </si>
  <si>
    <t>Danf0530-50.000</t>
  </si>
  <si>
    <t>Šroubení pro radiátory dvojité RLV-VK DN 15-přímé</t>
  </si>
  <si>
    <t>43*2</t>
  </si>
  <si>
    <t>Danf3711-02.000</t>
  </si>
  <si>
    <t>Termostatický ventil Danfoss RAE K5034 DN 15</t>
  </si>
  <si>
    <t>Danf3831-15-361</t>
  </si>
  <si>
    <t xml:space="preserve">Kryt ventilu tepného tělesa </t>
  </si>
  <si>
    <t>Danf3831-15-351</t>
  </si>
  <si>
    <t>Kohout kulový přímý G 1 1/2 PN 42 do 185°C vnitřní závit</t>
  </si>
  <si>
    <t>734292717</t>
  </si>
  <si>
    <t>484570470</t>
  </si>
  <si>
    <t>484570450</t>
  </si>
  <si>
    <t>484570500</t>
  </si>
  <si>
    <t>484570510</t>
  </si>
  <si>
    <t>484570540</t>
  </si>
  <si>
    <t>484574080</t>
  </si>
  <si>
    <t>484574110</t>
  </si>
  <si>
    <t>484574120</t>
  </si>
  <si>
    <t>484574140</t>
  </si>
  <si>
    <t>484574160</t>
  </si>
  <si>
    <t>484974070</t>
  </si>
  <si>
    <t>484574500</t>
  </si>
  <si>
    <t>těleso otopné deskové RADIK typ11VK V500L400 mm vč.konzol</t>
  </si>
  <si>
    <t>těleso otopné deskové RADIK typ11VK V500L500 mm vč.konzol</t>
  </si>
  <si>
    <t>těleso otopné deskové RADIK typ11VK V500L700 mm vč.konzol</t>
  </si>
  <si>
    <t>těleso otopné deskové RADIK typ11VK V500 L1000 mm vč.konzol</t>
  </si>
  <si>
    <t>těleso otopné deskové RADIK typ11VK V500 L1100 mm vč.konzol</t>
  </si>
  <si>
    <t>těleso otopné deskové RADIK typ11VK V500 L1400 mm vč.konzol</t>
  </si>
  <si>
    <t>těleso otopné deskové RADIK typ21VK V500L800 mm vč.konzol</t>
  </si>
  <si>
    <t>těleso otopné deskové RADIK typ21VK V500L1100 mm vč.konzol</t>
  </si>
  <si>
    <t>těleso otopné deskové RADIK typ21VK V500L1200 mm vč.konzol</t>
  </si>
  <si>
    <t>těleso otopné deskové RADIK typ21VK V500L1400 mm vč.konzol</t>
  </si>
  <si>
    <t>těleso otopné deskové RADIK typ21VK V500L1600 mm vč.konzol</t>
  </si>
  <si>
    <t>těleso otopné deskové RADIK typ21VK V900L700 mm vč.konzol</t>
  </si>
  <si>
    <t>těleso otopné deskové RADIK typ22VK V900 L1000 mm vč.konzol</t>
  </si>
  <si>
    <t>12001719</t>
  </si>
  <si>
    <t>Objímka dvoušroubová M 8 DN 20</t>
  </si>
  <si>
    <t>12003138</t>
  </si>
  <si>
    <t>Objímka dvoušroubová M 8 DN 25</t>
  </si>
  <si>
    <t>12004046</t>
  </si>
  <si>
    <t>Objímka dvoušroubová M 8 DN 32</t>
  </si>
  <si>
    <t>12004853</t>
  </si>
  <si>
    <t>Objímka dvoušroubová M 8 DN 40</t>
  </si>
  <si>
    <t>31271860</t>
  </si>
  <si>
    <t>32384450</t>
  </si>
  <si>
    <t>Konzola 38/40x500</t>
  </si>
  <si>
    <t>31100830</t>
  </si>
  <si>
    <t>Sestava uchycení M8x30</t>
  </si>
  <si>
    <t>kpl</t>
  </si>
  <si>
    <t>24081330</t>
  </si>
  <si>
    <t>Spojovací matice M8</t>
  </si>
  <si>
    <t>423915050</t>
  </si>
  <si>
    <t>třmen kruhový ON 130625 DN 32</t>
  </si>
  <si>
    <t>423915025</t>
  </si>
  <si>
    <t>třmen kruhový ON 130625 DN 25</t>
  </si>
  <si>
    <t xml:space="preserve">Nosník 27/18x300 </t>
  </si>
  <si>
    <t>PC-Stavba</t>
  </si>
  <si>
    <t>735111810</t>
  </si>
  <si>
    <t>ks</t>
  </si>
  <si>
    <t xml:space="preserve">Demontáž otopného tělesa </t>
  </si>
  <si>
    <t>7134908pc</t>
  </si>
  <si>
    <t xml:space="preserve">Demontáž izolace tepelné potrubí ZTI  ústřední topení </t>
  </si>
  <si>
    <t>733110808</t>
  </si>
  <si>
    <t>Demontáž potrubí ocelového pozinkovaného  závitového do DN50</t>
  </si>
  <si>
    <t>734200821</t>
  </si>
  <si>
    <t>Demontáž armatury závitové se dvěma závity do G 1/2</t>
  </si>
  <si>
    <t>997013501</t>
  </si>
  <si>
    <t>Odvoz materiálu do 1 km se složením</t>
  </si>
  <si>
    <t>997013831</t>
  </si>
  <si>
    <t>Poplatek za uložení stavebního směsného odpadu na skládce - Kovošrot (skládkovné)</t>
  </si>
  <si>
    <t>998733205</t>
  </si>
  <si>
    <t>Přesun hmot procentní pro rozvody potrubí v objektech v do 48 m</t>
  </si>
  <si>
    <t>Stavební výpomoc (sekání drážek pro potrubí ve sloupech, zapravení stěn)</t>
  </si>
  <si>
    <t>97103341pc</t>
  </si>
  <si>
    <t>Vrtání otvorů ve zdivu, otvor DN 25</t>
  </si>
  <si>
    <t>97103342pc</t>
  </si>
  <si>
    <t>Vrtání otvorů ve zdivu, otvor DN 32</t>
  </si>
  <si>
    <t xml:space="preserve">    733 - Demontáže potrubí a těles</t>
  </si>
  <si>
    <t xml:space="preserve">    733 -Demontáže potrubí a těles</t>
  </si>
  <si>
    <t xml:space="preserve">Celkové náklady za stavbu </t>
  </si>
  <si>
    <t>Celkové náklady z rozpočtů</t>
  </si>
  <si>
    <t>Hilti</t>
  </si>
  <si>
    <t>Protipožární prostup potrubí Cu35x1, protipožární manžeta Hilti, bandáž + tmel Hilti, vč.montáže</t>
  </si>
  <si>
    <t>Protipožární prostup potrubí Cu28x1, protipožární manžeta Hilti, bandáž + tmel Hilti, vč.montáže</t>
  </si>
  <si>
    <t>Protipožární prostup potrubí Cu22x1, protipožární manžeta Hilti, bandáž + tmel Hilti, vč.montáže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</si>
</sst>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i/>
      <sz val="8"/>
      <color rgb="FF0000FF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8"/>
      <color rgb="FF96969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14" fontId="2" fillId="0" borderId="0" xfId="0" applyNumberFormat="1" applyFont="1" applyBorder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  <protection locked="0"/>
    </xf>
    <xf numFmtId="49" fontId="35" fillId="0" borderId="25" xfId="0" applyNumberFormat="1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center" vertical="center" wrapText="1"/>
      <protection locked="0"/>
    </xf>
    <xf numFmtId="167" fontId="35" fillId="0" borderId="25" xfId="0" applyNumberFormat="1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left" vertical="center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" fontId="10" fillId="0" borderId="0" xfId="0" applyNumberFormat="1" applyFont="1" applyBorder="1" applyAlignment="1">
      <alignment vertical="center"/>
    </xf>
    <xf numFmtId="0" fontId="0" fillId="0" borderId="0" xfId="0" applyBorder="1"/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4" fontId="23" fillId="5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35" fillId="0" borderId="25" xfId="0" applyFont="1" applyBorder="1" applyAlignment="1" applyProtection="1">
      <alignment horizontal="left" vertical="center" wrapText="1"/>
      <protection locked="0"/>
    </xf>
    <xf numFmtId="4" fontId="35" fillId="0" borderId="25" xfId="0" applyNumberFormat="1" applyFont="1" applyBorder="1" applyAlignment="1" applyProtection="1">
      <alignment vertical="center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0" fillId="0" borderId="25" xfId="0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4" fontId="29" fillId="0" borderId="0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" fontId="38" fillId="0" borderId="0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6"/>
  <sheetViews>
    <sheetView showGridLines="0" tabSelected="1" workbookViewId="0">
      <pane ySplit="1" topLeftCell="A2" activePane="bottomLeft" state="frozen"/>
      <selection pane="bottomLeft" activeCell="AN93" sqref="AN93:AP9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180" t="s">
        <v>8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9" t="s">
        <v>9</v>
      </c>
      <c r="BT2" s="19" t="s">
        <v>10</v>
      </c>
    </row>
    <row r="3" spans="1:73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9</v>
      </c>
      <c r="BT3" s="19" t="s">
        <v>11</v>
      </c>
    </row>
    <row r="4" spans="1:73" ht="36.950000000000003" customHeight="1">
      <c r="B4" s="23"/>
      <c r="C4" s="205" t="s">
        <v>12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6"/>
      <c r="AO4" s="206"/>
      <c r="AP4" s="206"/>
      <c r="AQ4" s="24"/>
      <c r="AS4" s="18" t="s">
        <v>13</v>
      </c>
      <c r="BS4" s="19" t="s">
        <v>14</v>
      </c>
    </row>
    <row r="5" spans="1:73" ht="14.45" customHeight="1">
      <c r="B5" s="23"/>
      <c r="C5" s="25"/>
      <c r="D5" s="26" t="s">
        <v>15</v>
      </c>
      <c r="E5" s="25"/>
      <c r="F5" s="25"/>
      <c r="G5" s="25"/>
      <c r="H5" s="25"/>
      <c r="I5" s="25"/>
      <c r="J5" s="25"/>
      <c r="K5" s="214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25"/>
      <c r="AQ5" s="24"/>
      <c r="BS5" s="19" t="s">
        <v>9</v>
      </c>
    </row>
    <row r="6" spans="1:73" ht="36.950000000000003" customHeight="1">
      <c r="B6" s="23"/>
      <c r="C6" s="25"/>
      <c r="D6" s="28" t="s">
        <v>16</v>
      </c>
      <c r="E6" s="25"/>
      <c r="F6" s="25"/>
      <c r="G6" s="25"/>
      <c r="H6" s="25"/>
      <c r="I6" s="25"/>
      <c r="J6" s="170"/>
      <c r="K6" s="215" t="s">
        <v>221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25"/>
      <c r="AQ6" s="24"/>
      <c r="BS6" s="19" t="s">
        <v>9</v>
      </c>
    </row>
    <row r="7" spans="1:73" ht="14.45" customHeight="1">
      <c r="B7" s="23"/>
      <c r="C7" s="25"/>
      <c r="D7" s="29" t="s">
        <v>17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18</v>
      </c>
      <c r="AL7" s="25"/>
      <c r="AM7" s="25"/>
      <c r="AN7" s="27" t="s">
        <v>5</v>
      </c>
      <c r="AO7" s="25"/>
      <c r="AP7" s="25"/>
      <c r="AQ7" s="24"/>
      <c r="BS7" s="19" t="s">
        <v>9</v>
      </c>
    </row>
    <row r="8" spans="1:73" ht="14.45" customHeight="1">
      <c r="B8" s="23"/>
      <c r="C8" s="25"/>
      <c r="D8" s="29" t="s">
        <v>19</v>
      </c>
      <c r="E8" s="25"/>
      <c r="F8" s="25"/>
      <c r="G8" s="25"/>
      <c r="H8" s="25"/>
      <c r="I8" s="25"/>
      <c r="J8" s="25"/>
      <c r="K8" s="169" t="s">
        <v>222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171">
        <v>44026</v>
      </c>
      <c r="AO8" s="25"/>
      <c r="AP8" s="25"/>
      <c r="AQ8" s="24"/>
      <c r="BS8" s="19" t="s">
        <v>9</v>
      </c>
    </row>
    <row r="9" spans="1:73" ht="14.45" customHeight="1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9</v>
      </c>
    </row>
    <row r="10" spans="1:73" ht="14.45" customHeight="1">
      <c r="B10" s="23"/>
      <c r="C10" s="25"/>
      <c r="D10" s="29" t="s">
        <v>21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22</v>
      </c>
      <c r="AL10" s="25"/>
      <c r="AM10" s="25"/>
      <c r="AN10" s="27" t="s">
        <v>5</v>
      </c>
      <c r="AO10" s="25"/>
      <c r="AP10" s="25"/>
      <c r="AQ10" s="24"/>
      <c r="BS10" s="19" t="s">
        <v>9</v>
      </c>
    </row>
    <row r="11" spans="1:73" ht="18.399999999999999" customHeight="1">
      <c r="B11" s="23"/>
      <c r="C11" s="25"/>
      <c r="D11" s="25"/>
      <c r="E11" s="169" t="s">
        <v>223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23</v>
      </c>
      <c r="AL11" s="25"/>
      <c r="AM11" s="25"/>
      <c r="AN11" s="27" t="s">
        <v>5</v>
      </c>
      <c r="AO11" s="25"/>
      <c r="AP11" s="25"/>
      <c r="AQ11" s="24"/>
      <c r="BS11" s="19" t="s">
        <v>9</v>
      </c>
    </row>
    <row r="12" spans="1:73" ht="6.95" customHeight="1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9</v>
      </c>
    </row>
    <row r="13" spans="1:73" ht="14.45" customHeight="1">
      <c r="B13" s="23"/>
      <c r="C13" s="25"/>
      <c r="D13" s="29" t="s">
        <v>24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4"/>
      <c r="BS13" s="19" t="s">
        <v>9</v>
      </c>
    </row>
    <row r="14" spans="1:73" ht="15">
      <c r="B14" s="23"/>
      <c r="C14" s="25"/>
      <c r="D14" s="25"/>
      <c r="E14" s="27" t="s">
        <v>25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23</v>
      </c>
      <c r="AL14" s="25"/>
      <c r="AM14" s="25"/>
      <c r="AN14" s="27" t="s">
        <v>5</v>
      </c>
      <c r="AO14" s="25"/>
      <c r="AP14" s="25"/>
      <c r="AQ14" s="24"/>
      <c r="BS14" s="19" t="s">
        <v>9</v>
      </c>
    </row>
    <row r="15" spans="1:73" ht="6.95" customHeight="1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>
      <c r="B16" s="23"/>
      <c r="C16" s="25"/>
      <c r="D16" s="29" t="s">
        <v>26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>
      <c r="B17" s="23"/>
      <c r="C17" s="25"/>
      <c r="D17" s="25"/>
      <c r="E17" s="27" t="s">
        <v>27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23</v>
      </c>
      <c r="AL17" s="25"/>
      <c r="AM17" s="25"/>
      <c r="AN17" s="27" t="s">
        <v>5</v>
      </c>
      <c r="AO17" s="25"/>
      <c r="AP17" s="25"/>
      <c r="AQ17" s="24"/>
      <c r="BS17" s="19" t="s">
        <v>28</v>
      </c>
    </row>
    <row r="18" spans="2:71" ht="6.95" customHeight="1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9</v>
      </c>
    </row>
    <row r="19" spans="2:71" ht="14.45" customHeight="1">
      <c r="B19" s="23"/>
      <c r="C19" s="25"/>
      <c r="D19" s="29" t="s">
        <v>29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4"/>
      <c r="BS19" s="19" t="s">
        <v>9</v>
      </c>
    </row>
    <row r="20" spans="2:71" ht="18.399999999999999" customHeight="1">
      <c r="B20" s="23"/>
      <c r="C20" s="25"/>
      <c r="D20" s="25"/>
      <c r="E20" s="27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23</v>
      </c>
      <c r="AL20" s="25"/>
      <c r="AM20" s="25"/>
      <c r="AN20" s="27" t="s">
        <v>5</v>
      </c>
      <c r="AO20" s="25"/>
      <c r="AP20" s="25"/>
      <c r="AQ20" s="24"/>
    </row>
    <row r="21" spans="2:71" ht="6.95" customHeight="1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>
      <c r="B22" s="23"/>
      <c r="C22" s="25"/>
      <c r="D22" s="29" t="s">
        <v>30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>
      <c r="B23" s="23"/>
      <c r="C23" s="25"/>
      <c r="D23" s="25"/>
      <c r="E23" s="216" t="s">
        <v>5</v>
      </c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5"/>
      <c r="AP23" s="25"/>
      <c r="AQ23" s="24"/>
    </row>
    <row r="24" spans="2:71" ht="6.95" customHeight="1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>
      <c r="B26" s="23"/>
      <c r="C26" s="25"/>
      <c r="D26" s="31" t="s">
        <v>308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1">
        <f>ROUND(AG87,2)</f>
        <v>0</v>
      </c>
      <c r="AL26" s="192"/>
      <c r="AM26" s="192"/>
      <c r="AN26" s="192"/>
      <c r="AO26" s="192"/>
      <c r="AP26" s="25"/>
      <c r="AQ26" s="24"/>
    </row>
    <row r="27" spans="2:71" ht="14.45" customHeight="1">
      <c r="B27" s="23"/>
      <c r="C27" s="25"/>
      <c r="D27" s="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1">
        <f>ROUND(AG93,2)</f>
        <v>0</v>
      </c>
      <c r="AL27" s="191"/>
      <c r="AM27" s="191"/>
      <c r="AN27" s="191"/>
      <c r="AO27" s="191"/>
      <c r="AP27" s="25"/>
      <c r="AQ27" s="24"/>
    </row>
    <row r="28" spans="2:71" s="1" customFormat="1" ht="6.95" customHeight="1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>
      <c r="B29" s="32"/>
      <c r="C29" s="33"/>
      <c r="D29" s="35" t="s">
        <v>31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193">
        <f>ROUND(AK26+AK27,2)</f>
        <v>0</v>
      </c>
      <c r="AL29" s="194"/>
      <c r="AM29" s="194"/>
      <c r="AN29" s="194"/>
      <c r="AO29" s="194"/>
      <c r="AP29" s="33"/>
      <c r="AQ29" s="34"/>
    </row>
    <row r="30" spans="2:71" s="1" customFormat="1" ht="6.95" customHeight="1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>
      <c r="B31" s="37"/>
      <c r="C31" s="38"/>
      <c r="D31" s="39" t="s">
        <v>32</v>
      </c>
      <c r="E31" s="38"/>
      <c r="F31" s="39" t="s">
        <v>33</v>
      </c>
      <c r="G31" s="38"/>
      <c r="H31" s="38"/>
      <c r="I31" s="38"/>
      <c r="J31" s="38"/>
      <c r="K31" s="38"/>
      <c r="L31" s="209">
        <v>0.21</v>
      </c>
      <c r="M31" s="210"/>
      <c r="N31" s="210"/>
      <c r="O31" s="210"/>
      <c r="P31" s="38"/>
      <c r="Q31" s="38"/>
      <c r="R31" s="38"/>
      <c r="S31" s="38"/>
      <c r="T31" s="41" t="s">
        <v>34</v>
      </c>
      <c r="U31" s="38"/>
      <c r="V31" s="38"/>
      <c r="W31" s="211">
        <f>SUM(AK29)</f>
        <v>0</v>
      </c>
      <c r="X31" s="210"/>
      <c r="Y31" s="210"/>
      <c r="Z31" s="210"/>
      <c r="AA31" s="210"/>
      <c r="AB31" s="210"/>
      <c r="AC31" s="210"/>
      <c r="AD31" s="210"/>
      <c r="AE31" s="210"/>
      <c r="AF31" s="38"/>
      <c r="AG31" s="38"/>
      <c r="AH31" s="38"/>
      <c r="AI31" s="38"/>
      <c r="AJ31" s="38"/>
      <c r="AK31" s="211">
        <f>SUM(AN95)</f>
        <v>0</v>
      </c>
      <c r="AL31" s="210"/>
      <c r="AM31" s="210"/>
      <c r="AN31" s="210"/>
      <c r="AO31" s="210"/>
      <c r="AP31" s="38"/>
      <c r="AQ31" s="42"/>
    </row>
    <row r="32" spans="2:71" s="2" customFormat="1" ht="14.45" customHeight="1">
      <c r="B32" s="37"/>
      <c r="C32" s="38"/>
      <c r="D32" s="38"/>
      <c r="E32" s="38"/>
      <c r="F32" s="39" t="s">
        <v>35</v>
      </c>
      <c r="G32" s="38"/>
      <c r="H32" s="38"/>
      <c r="I32" s="38"/>
      <c r="J32" s="38"/>
      <c r="K32" s="38"/>
      <c r="L32" s="209">
        <v>0.15</v>
      </c>
      <c r="M32" s="210"/>
      <c r="N32" s="210"/>
      <c r="O32" s="210"/>
      <c r="P32" s="38"/>
      <c r="Q32" s="38"/>
      <c r="R32" s="38"/>
      <c r="S32" s="38"/>
      <c r="T32" s="41" t="s">
        <v>34</v>
      </c>
      <c r="U32" s="38"/>
      <c r="V32" s="38"/>
      <c r="W32" s="211"/>
      <c r="X32" s="210"/>
      <c r="Y32" s="210"/>
      <c r="Z32" s="210"/>
      <c r="AA32" s="210"/>
      <c r="AB32" s="210"/>
      <c r="AC32" s="210"/>
      <c r="AD32" s="210"/>
      <c r="AE32" s="210"/>
      <c r="AF32" s="38"/>
      <c r="AG32" s="38"/>
      <c r="AH32" s="38"/>
      <c r="AI32" s="38"/>
      <c r="AJ32" s="38"/>
      <c r="AK32" s="211"/>
      <c r="AL32" s="210"/>
      <c r="AM32" s="210"/>
      <c r="AN32" s="210"/>
      <c r="AO32" s="210"/>
      <c r="AP32" s="38"/>
      <c r="AQ32" s="42"/>
    </row>
    <row r="33" spans="2:43" s="2" customFormat="1" ht="14.45" hidden="1" customHeight="1">
      <c r="B33" s="37"/>
      <c r="C33" s="38"/>
      <c r="D33" s="38"/>
      <c r="E33" s="38"/>
      <c r="F33" s="39" t="s">
        <v>36</v>
      </c>
      <c r="G33" s="38"/>
      <c r="H33" s="38"/>
      <c r="I33" s="38"/>
      <c r="J33" s="38"/>
      <c r="K33" s="38"/>
      <c r="L33" s="209">
        <v>0.21</v>
      </c>
      <c r="M33" s="210"/>
      <c r="N33" s="210"/>
      <c r="O33" s="210"/>
      <c r="P33" s="38"/>
      <c r="Q33" s="38"/>
      <c r="R33" s="38"/>
      <c r="S33" s="38"/>
      <c r="T33" s="41" t="s">
        <v>34</v>
      </c>
      <c r="U33" s="38"/>
      <c r="V33" s="38"/>
      <c r="W33" s="211" t="e">
        <f>ROUND(BB87+SUM(CF94),2)</f>
        <v>#REF!</v>
      </c>
      <c r="X33" s="210"/>
      <c r="Y33" s="210"/>
      <c r="Z33" s="210"/>
      <c r="AA33" s="210"/>
      <c r="AB33" s="210"/>
      <c r="AC33" s="210"/>
      <c r="AD33" s="210"/>
      <c r="AE33" s="210"/>
      <c r="AF33" s="38"/>
      <c r="AG33" s="38"/>
      <c r="AH33" s="38"/>
      <c r="AI33" s="38"/>
      <c r="AJ33" s="38"/>
      <c r="AK33" s="211">
        <v>0</v>
      </c>
      <c r="AL33" s="210"/>
      <c r="AM33" s="210"/>
      <c r="AN33" s="210"/>
      <c r="AO33" s="210"/>
      <c r="AP33" s="38"/>
      <c r="AQ33" s="42"/>
    </row>
    <row r="34" spans="2:43" s="2" customFormat="1" ht="14.45" hidden="1" customHeight="1">
      <c r="B34" s="37"/>
      <c r="C34" s="38"/>
      <c r="D34" s="38"/>
      <c r="E34" s="38"/>
      <c r="F34" s="39" t="s">
        <v>37</v>
      </c>
      <c r="G34" s="38"/>
      <c r="H34" s="38"/>
      <c r="I34" s="38"/>
      <c r="J34" s="38"/>
      <c r="K34" s="38"/>
      <c r="L34" s="209">
        <v>0.15</v>
      </c>
      <c r="M34" s="210"/>
      <c r="N34" s="210"/>
      <c r="O34" s="210"/>
      <c r="P34" s="38"/>
      <c r="Q34" s="38"/>
      <c r="R34" s="38"/>
      <c r="S34" s="38"/>
      <c r="T34" s="41" t="s">
        <v>34</v>
      </c>
      <c r="U34" s="38"/>
      <c r="V34" s="38"/>
      <c r="W34" s="211" t="e">
        <f>ROUND(BC87+SUM(CG94),2)</f>
        <v>#REF!</v>
      </c>
      <c r="X34" s="210"/>
      <c r="Y34" s="210"/>
      <c r="Z34" s="210"/>
      <c r="AA34" s="210"/>
      <c r="AB34" s="210"/>
      <c r="AC34" s="210"/>
      <c r="AD34" s="210"/>
      <c r="AE34" s="210"/>
      <c r="AF34" s="38"/>
      <c r="AG34" s="38"/>
      <c r="AH34" s="38"/>
      <c r="AI34" s="38"/>
      <c r="AJ34" s="38"/>
      <c r="AK34" s="211">
        <v>0</v>
      </c>
      <c r="AL34" s="210"/>
      <c r="AM34" s="210"/>
      <c r="AN34" s="210"/>
      <c r="AO34" s="210"/>
      <c r="AP34" s="38"/>
      <c r="AQ34" s="42"/>
    </row>
    <row r="35" spans="2:43" s="2" customFormat="1" ht="14.45" hidden="1" customHeight="1">
      <c r="B35" s="37"/>
      <c r="C35" s="38"/>
      <c r="D35" s="38"/>
      <c r="E35" s="38"/>
      <c r="F35" s="39" t="s">
        <v>38</v>
      </c>
      <c r="G35" s="38"/>
      <c r="H35" s="38"/>
      <c r="I35" s="38"/>
      <c r="J35" s="38"/>
      <c r="K35" s="38"/>
      <c r="L35" s="209">
        <v>0</v>
      </c>
      <c r="M35" s="210"/>
      <c r="N35" s="210"/>
      <c r="O35" s="210"/>
      <c r="P35" s="38"/>
      <c r="Q35" s="38"/>
      <c r="R35" s="38"/>
      <c r="S35" s="38"/>
      <c r="T35" s="41" t="s">
        <v>34</v>
      </c>
      <c r="U35" s="38"/>
      <c r="V35" s="38"/>
      <c r="W35" s="211" t="e">
        <f>ROUND(BD87+SUM(CH94),2)</f>
        <v>#REF!</v>
      </c>
      <c r="X35" s="210"/>
      <c r="Y35" s="210"/>
      <c r="Z35" s="210"/>
      <c r="AA35" s="210"/>
      <c r="AB35" s="210"/>
      <c r="AC35" s="210"/>
      <c r="AD35" s="210"/>
      <c r="AE35" s="210"/>
      <c r="AF35" s="38"/>
      <c r="AG35" s="38"/>
      <c r="AH35" s="38"/>
      <c r="AI35" s="38"/>
      <c r="AJ35" s="38"/>
      <c r="AK35" s="211">
        <v>0</v>
      </c>
      <c r="AL35" s="210"/>
      <c r="AM35" s="210"/>
      <c r="AN35" s="210"/>
      <c r="AO35" s="210"/>
      <c r="AP35" s="38"/>
      <c r="AQ35" s="42"/>
    </row>
    <row r="36" spans="2:43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>
      <c r="B37" s="32"/>
      <c r="C37" s="43"/>
      <c r="D37" s="44" t="s">
        <v>39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40</v>
      </c>
      <c r="U37" s="45"/>
      <c r="V37" s="45"/>
      <c r="W37" s="45"/>
      <c r="X37" s="201" t="s">
        <v>41</v>
      </c>
      <c r="Y37" s="202"/>
      <c r="Z37" s="202"/>
      <c r="AA37" s="202"/>
      <c r="AB37" s="202"/>
      <c r="AC37" s="45"/>
      <c r="AD37" s="45"/>
      <c r="AE37" s="45"/>
      <c r="AF37" s="45"/>
      <c r="AG37" s="45"/>
      <c r="AH37" s="45"/>
      <c r="AI37" s="45"/>
      <c r="AJ37" s="45"/>
      <c r="AK37" s="203">
        <f>SUM(AK31)</f>
        <v>0</v>
      </c>
      <c r="AL37" s="202"/>
      <c r="AM37" s="202"/>
      <c r="AN37" s="202"/>
      <c r="AO37" s="204"/>
      <c r="AP37" s="43"/>
      <c r="AQ37" s="34"/>
    </row>
    <row r="38" spans="2:43" s="1" customFormat="1" ht="14.45" customHeight="1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>
      <c r="B49" s="32"/>
      <c r="C49" s="33"/>
      <c r="D49" s="47" t="s">
        <v>42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43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>
      <c r="B58" s="32"/>
      <c r="C58" s="33"/>
      <c r="D58" s="52" t="s">
        <v>44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45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44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45</v>
      </c>
      <c r="AN58" s="53"/>
      <c r="AO58" s="55"/>
      <c r="AP58" s="33"/>
      <c r="AQ58" s="34"/>
    </row>
    <row r="59" spans="2:4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>
      <c r="B60" s="32"/>
      <c r="C60" s="33"/>
      <c r="D60" s="47" t="s">
        <v>46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47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>
      <c r="B69" s="32"/>
      <c r="C69" s="33"/>
      <c r="D69" s="52" t="s">
        <v>44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45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44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45</v>
      </c>
      <c r="AN69" s="53"/>
      <c r="AO69" s="55"/>
      <c r="AP69" s="33"/>
      <c r="AQ69" s="34"/>
    </row>
    <row r="70" spans="2:43" s="1" customFormat="1" ht="6.95" customHeight="1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>
      <c r="B76" s="32"/>
      <c r="C76" s="205" t="s">
        <v>48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34"/>
    </row>
    <row r="77" spans="2:43" s="3" customFormat="1" ht="14.45" customHeight="1">
      <c r="B77" s="62"/>
      <c r="C77" s="29" t="s">
        <v>15</v>
      </c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>
      <c r="B78" s="65"/>
      <c r="C78" s="66" t="s">
        <v>16</v>
      </c>
      <c r="D78" s="67"/>
      <c r="E78" s="67"/>
      <c r="F78" s="67"/>
      <c r="G78" s="67"/>
      <c r="H78" s="67"/>
      <c r="I78" s="67"/>
      <c r="J78" s="67"/>
      <c r="K78" s="67"/>
      <c r="L78" s="207" t="str">
        <f>K6</f>
        <v>Oprava otopného systému v celé MŠ Komenského ve Studénce</v>
      </c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67"/>
      <c r="AQ78" s="68"/>
    </row>
    <row r="79" spans="2:43" s="1" customFormat="1" ht="6.95" customHeight="1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>
      <c r="B80" s="32"/>
      <c r="C80" s="29" t="s">
        <v>19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>Studénka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/>
      <c r="AN80" s="33"/>
      <c r="AO80" s="33"/>
      <c r="AP80" s="33"/>
      <c r="AQ80" s="34"/>
    </row>
    <row r="81" spans="1:76" s="1" customFormat="1" ht="6.95" customHeight="1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>Město Studénka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26</v>
      </c>
      <c r="AJ82" s="33"/>
      <c r="AK82" s="33"/>
      <c r="AL82" s="33"/>
      <c r="AM82" s="190" t="str">
        <f>IF(E17="","",E17)</f>
        <v>EUROPROJEKT, ing. Krhovský</v>
      </c>
      <c r="AN82" s="190"/>
      <c r="AO82" s="190"/>
      <c r="AP82" s="190"/>
      <c r="AQ82" s="34"/>
      <c r="AS82" s="186" t="s">
        <v>49</v>
      </c>
      <c r="AT82" s="187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>
      <c r="B83" s="32"/>
      <c r="C83" s="29" t="s">
        <v>24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>bude určen výběrem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29</v>
      </c>
      <c r="AJ83" s="33"/>
      <c r="AK83" s="33"/>
      <c r="AL83" s="33"/>
      <c r="AM83" s="190"/>
      <c r="AN83" s="190"/>
      <c r="AO83" s="190"/>
      <c r="AP83" s="190"/>
      <c r="AQ83" s="34"/>
      <c r="AS83" s="188"/>
      <c r="AT83" s="189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188"/>
      <c r="AT84" s="189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>
      <c r="B85" s="32"/>
      <c r="C85" s="197" t="s">
        <v>50</v>
      </c>
      <c r="D85" s="198"/>
      <c r="E85" s="198"/>
      <c r="F85" s="198"/>
      <c r="G85" s="198"/>
      <c r="H85" s="72"/>
      <c r="I85" s="199" t="s">
        <v>51</v>
      </c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9" t="s">
        <v>52</v>
      </c>
      <c r="AH85" s="198"/>
      <c r="AI85" s="198"/>
      <c r="AJ85" s="198"/>
      <c r="AK85" s="198"/>
      <c r="AL85" s="198"/>
      <c r="AM85" s="198"/>
      <c r="AN85" s="199" t="s">
        <v>53</v>
      </c>
      <c r="AO85" s="198"/>
      <c r="AP85" s="200"/>
      <c r="AQ85" s="34"/>
      <c r="AS85" s="73" t="s">
        <v>54</v>
      </c>
      <c r="AT85" s="74" t="s">
        <v>55</v>
      </c>
      <c r="AU85" s="74" t="s">
        <v>56</v>
      </c>
      <c r="AV85" s="74" t="s">
        <v>57</v>
      </c>
      <c r="AW85" s="74" t="s">
        <v>58</v>
      </c>
      <c r="AX85" s="74" t="s">
        <v>59</v>
      </c>
      <c r="AY85" s="74" t="s">
        <v>60</v>
      </c>
      <c r="AZ85" s="74" t="s">
        <v>61</v>
      </c>
      <c r="BA85" s="74" t="s">
        <v>62</v>
      </c>
      <c r="BB85" s="74" t="s">
        <v>63</v>
      </c>
      <c r="BC85" s="74" t="s">
        <v>64</v>
      </c>
      <c r="BD85" s="75" t="s">
        <v>65</v>
      </c>
    </row>
    <row r="86" spans="1:76" s="1" customFormat="1" ht="10.9" customHeight="1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>
      <c r="B87" s="65"/>
      <c r="C87" s="77" t="s">
        <v>308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182">
        <f>ROUND(SUM(AG88:AG91),2)</f>
        <v>0</v>
      </c>
      <c r="AH87" s="182"/>
      <c r="AI87" s="182"/>
      <c r="AJ87" s="182"/>
      <c r="AK87" s="182"/>
      <c r="AL87" s="182"/>
      <c r="AM87" s="182"/>
      <c r="AN87" s="183">
        <f>SUM(AN91)</f>
        <v>0</v>
      </c>
      <c r="AO87" s="183"/>
      <c r="AP87" s="183"/>
      <c r="AQ87" s="68"/>
      <c r="AS87" s="79" t="e">
        <f>ROUND(SUM(AS88:AS91),2)</f>
        <v>#REF!</v>
      </c>
      <c r="AT87" s="80" t="e">
        <f>ROUND(SUM(AV87:AW87),2)</f>
        <v>#REF!</v>
      </c>
      <c r="AU87" s="81" t="e">
        <f>ROUND(SUM(AU88:AU91),5)</f>
        <v>#REF!</v>
      </c>
      <c r="AV87" s="80" t="e">
        <f>ROUND(AZ87*L31,2)</f>
        <v>#REF!</v>
      </c>
      <c r="AW87" s="80" t="e">
        <f>ROUND(BA87*L32,2)</f>
        <v>#REF!</v>
      </c>
      <c r="AX87" s="80" t="e">
        <f>ROUND(BB87*L31,2)</f>
        <v>#REF!</v>
      </c>
      <c r="AY87" s="80" t="e">
        <f>ROUND(BC87*L32,2)</f>
        <v>#REF!</v>
      </c>
      <c r="AZ87" s="80" t="e">
        <f>ROUND(SUM(AZ88:AZ91),2)</f>
        <v>#REF!</v>
      </c>
      <c r="BA87" s="80" t="e">
        <f>ROUND(SUM(BA88:BA91),2)</f>
        <v>#REF!</v>
      </c>
      <c r="BB87" s="80" t="e">
        <f>ROUND(SUM(BB88:BB91),2)</f>
        <v>#REF!</v>
      </c>
      <c r="BC87" s="80" t="e">
        <f>ROUND(SUM(BC88:BC91),2)</f>
        <v>#REF!</v>
      </c>
      <c r="BD87" s="82" t="e">
        <f>ROUND(SUM(BD88:BD91),2)</f>
        <v>#REF!</v>
      </c>
      <c r="BS87" s="83" t="s">
        <v>66</v>
      </c>
      <c r="BT87" s="83" t="s">
        <v>67</v>
      </c>
      <c r="BU87" s="84" t="s">
        <v>68</v>
      </c>
      <c r="BV87" s="83" t="s">
        <v>69</v>
      </c>
      <c r="BW87" s="83" t="s">
        <v>70</v>
      </c>
      <c r="BX87" s="83" t="s">
        <v>71</v>
      </c>
    </row>
    <row r="88" spans="1:76" s="5" customFormat="1" ht="31.5" customHeight="1">
      <c r="A88" s="85" t="s">
        <v>72</v>
      </c>
      <c r="B88" s="86"/>
      <c r="C88" s="87"/>
      <c r="D88" s="196"/>
      <c r="E88" s="196"/>
      <c r="F88" s="196"/>
      <c r="G88" s="196"/>
      <c r="H88" s="196"/>
      <c r="I88" s="88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84"/>
      <c r="AH88" s="185"/>
      <c r="AI88" s="185"/>
      <c r="AJ88" s="185"/>
      <c r="AK88" s="185"/>
      <c r="AL88" s="185"/>
      <c r="AM88" s="185"/>
      <c r="AN88" s="184"/>
      <c r="AO88" s="185"/>
      <c r="AP88" s="185"/>
      <c r="AQ88" s="89"/>
      <c r="AS88" s="90" t="e">
        <f>#REF!</f>
        <v>#REF!</v>
      </c>
      <c r="AT88" s="91" t="e">
        <f>ROUND(SUM(AV88:AW88),2)</f>
        <v>#REF!</v>
      </c>
      <c r="AU88" s="92" t="e">
        <f>#REF!</f>
        <v>#REF!</v>
      </c>
      <c r="AV88" s="91" t="e">
        <f>#REF!</f>
        <v>#REF!</v>
      </c>
      <c r="AW88" s="91" t="e">
        <f>#REF!</f>
        <v>#REF!</v>
      </c>
      <c r="AX88" s="91" t="e">
        <f>#REF!</f>
        <v>#REF!</v>
      </c>
      <c r="AY88" s="91" t="e">
        <f>#REF!</f>
        <v>#REF!</v>
      </c>
      <c r="AZ88" s="91" t="e">
        <f>#REF!</f>
        <v>#REF!</v>
      </c>
      <c r="BA88" s="91" t="e">
        <f>#REF!</f>
        <v>#REF!</v>
      </c>
      <c r="BB88" s="91" t="e">
        <f>#REF!</f>
        <v>#REF!</v>
      </c>
      <c r="BC88" s="91" t="e">
        <f>#REF!</f>
        <v>#REF!</v>
      </c>
      <c r="BD88" s="93" t="e">
        <f>#REF!</f>
        <v>#REF!</v>
      </c>
      <c r="BT88" s="94" t="s">
        <v>73</v>
      </c>
      <c r="BV88" s="94" t="s">
        <v>69</v>
      </c>
      <c r="BW88" s="94" t="s">
        <v>74</v>
      </c>
      <c r="BX88" s="94" t="s">
        <v>70</v>
      </c>
    </row>
    <row r="89" spans="1:76" s="5" customFormat="1" ht="16.5" customHeight="1">
      <c r="A89" s="85" t="s">
        <v>72</v>
      </c>
      <c r="B89" s="86"/>
      <c r="C89" s="87"/>
      <c r="D89" s="196"/>
      <c r="E89" s="196"/>
      <c r="F89" s="196"/>
      <c r="G89" s="196"/>
      <c r="H89" s="196"/>
      <c r="I89" s="88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84"/>
      <c r="AH89" s="185"/>
      <c r="AI89" s="185"/>
      <c r="AJ89" s="185"/>
      <c r="AK89" s="185"/>
      <c r="AL89" s="185"/>
      <c r="AM89" s="185"/>
      <c r="AN89" s="184"/>
      <c r="AO89" s="185"/>
      <c r="AP89" s="185"/>
      <c r="AQ89" s="89"/>
      <c r="AS89" s="90" t="e">
        <f>#REF!</f>
        <v>#REF!</v>
      </c>
      <c r="AT89" s="91" t="e">
        <f>ROUND(SUM(AV89:AW89),2)</f>
        <v>#REF!</v>
      </c>
      <c r="AU89" s="92" t="e">
        <f>#REF!</f>
        <v>#REF!</v>
      </c>
      <c r="AV89" s="91" t="e">
        <f>#REF!</f>
        <v>#REF!</v>
      </c>
      <c r="AW89" s="91" t="e">
        <f>#REF!</f>
        <v>#REF!</v>
      </c>
      <c r="AX89" s="91" t="e">
        <f>#REF!</f>
        <v>#REF!</v>
      </c>
      <c r="AY89" s="91" t="e">
        <f>#REF!</f>
        <v>#REF!</v>
      </c>
      <c r="AZ89" s="91" t="e">
        <f>#REF!</f>
        <v>#REF!</v>
      </c>
      <c r="BA89" s="91" t="e">
        <f>#REF!</f>
        <v>#REF!</v>
      </c>
      <c r="BB89" s="91" t="e">
        <f>#REF!</f>
        <v>#REF!</v>
      </c>
      <c r="BC89" s="91" t="e">
        <f>#REF!</f>
        <v>#REF!</v>
      </c>
      <c r="BD89" s="93" t="e">
        <f>#REF!</f>
        <v>#REF!</v>
      </c>
      <c r="BT89" s="94" t="s">
        <v>73</v>
      </c>
      <c r="BV89" s="94" t="s">
        <v>69</v>
      </c>
      <c r="BW89" s="94" t="s">
        <v>75</v>
      </c>
      <c r="BX89" s="94" t="s">
        <v>70</v>
      </c>
    </row>
    <row r="90" spans="1:76" s="5" customFormat="1" ht="16.5" customHeight="1">
      <c r="A90" s="85" t="s">
        <v>72</v>
      </c>
      <c r="B90" s="86"/>
      <c r="C90" s="87"/>
      <c r="D90" s="196"/>
      <c r="E90" s="196"/>
      <c r="F90" s="196"/>
      <c r="G90" s="196"/>
      <c r="H90" s="196"/>
      <c r="I90" s="88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84"/>
      <c r="AH90" s="185"/>
      <c r="AI90" s="185"/>
      <c r="AJ90" s="185"/>
      <c r="AK90" s="185"/>
      <c r="AL90" s="185"/>
      <c r="AM90" s="185"/>
      <c r="AN90" s="184"/>
      <c r="AO90" s="185"/>
      <c r="AP90" s="185"/>
      <c r="AQ90" s="89"/>
      <c r="AS90" s="90" t="e">
        <f>#REF!</f>
        <v>#REF!</v>
      </c>
      <c r="AT90" s="91" t="e">
        <f>ROUND(SUM(AV90:AW90),2)</f>
        <v>#REF!</v>
      </c>
      <c r="AU90" s="92" t="e">
        <f>#REF!</f>
        <v>#REF!</v>
      </c>
      <c r="AV90" s="91" t="e">
        <f>#REF!</f>
        <v>#REF!</v>
      </c>
      <c r="AW90" s="91" t="e">
        <f>#REF!</f>
        <v>#REF!</v>
      </c>
      <c r="AX90" s="91" t="e">
        <f>#REF!</f>
        <v>#REF!</v>
      </c>
      <c r="AY90" s="91" t="e">
        <f>#REF!</f>
        <v>#REF!</v>
      </c>
      <c r="AZ90" s="91" t="e">
        <f>#REF!</f>
        <v>#REF!</v>
      </c>
      <c r="BA90" s="91" t="e">
        <f>#REF!</f>
        <v>#REF!</v>
      </c>
      <c r="BB90" s="91" t="e">
        <f>#REF!</f>
        <v>#REF!</v>
      </c>
      <c r="BC90" s="91" t="e">
        <f>#REF!</f>
        <v>#REF!</v>
      </c>
      <c r="BD90" s="93" t="e">
        <f>#REF!</f>
        <v>#REF!</v>
      </c>
      <c r="BT90" s="94" t="s">
        <v>73</v>
      </c>
      <c r="BV90" s="94" t="s">
        <v>69</v>
      </c>
      <c r="BW90" s="94" t="s">
        <v>76</v>
      </c>
      <c r="BX90" s="94" t="s">
        <v>70</v>
      </c>
    </row>
    <row r="91" spans="1:76" s="5" customFormat="1" ht="31.5" customHeight="1">
      <c r="A91" s="85" t="s">
        <v>72</v>
      </c>
      <c r="B91" s="86"/>
      <c r="C91" s="87"/>
      <c r="D91" s="196"/>
      <c r="E91" s="196"/>
      <c r="F91" s="196"/>
      <c r="G91" s="196"/>
      <c r="H91" s="196"/>
      <c r="I91" s="88"/>
      <c r="J91" s="196" t="s">
        <v>77</v>
      </c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84">
        <f>'Ústřední topení'!M30</f>
        <v>0</v>
      </c>
      <c r="AH91" s="185"/>
      <c r="AI91" s="185"/>
      <c r="AJ91" s="185"/>
      <c r="AK91" s="185"/>
      <c r="AL91" s="185"/>
      <c r="AM91" s="185"/>
      <c r="AN91" s="184">
        <f>SUM(AG91,AT91)</f>
        <v>0</v>
      </c>
      <c r="AO91" s="185"/>
      <c r="AP91" s="185"/>
      <c r="AQ91" s="89"/>
      <c r="AS91" s="95">
        <f>'Ústřední topení'!M28</f>
        <v>0</v>
      </c>
      <c r="AT91" s="96">
        <f>ROUND(SUM(AV91:AW91),2)</f>
        <v>0</v>
      </c>
      <c r="AU91" s="97" t="e">
        <f>'Ústřední topení'!W120</f>
        <v>#REF!</v>
      </c>
      <c r="AV91" s="96">
        <f>'Ústřední topení'!M32</f>
        <v>0</v>
      </c>
      <c r="AW91" s="96">
        <f>'Ústřední topení'!M33</f>
        <v>0</v>
      </c>
      <c r="AX91" s="96">
        <f>'Ústřední topení'!M34</f>
        <v>0</v>
      </c>
      <c r="AY91" s="96">
        <f>'Ústřední topení'!M35</f>
        <v>0</v>
      </c>
      <c r="AZ91" s="96">
        <f>'Ústřední topení'!H32</f>
        <v>0</v>
      </c>
      <c r="BA91" s="96">
        <f>'Ústřední topení'!H33</f>
        <v>0</v>
      </c>
      <c r="BB91" s="96">
        <f>'Ústřední topení'!H34</f>
        <v>0</v>
      </c>
      <c r="BC91" s="96">
        <f>'Ústřední topení'!H35</f>
        <v>0</v>
      </c>
      <c r="BD91" s="98">
        <f>'Ústřední topení'!H36</f>
        <v>0</v>
      </c>
      <c r="BT91" s="94" t="s">
        <v>73</v>
      </c>
      <c r="BV91" s="94" t="s">
        <v>69</v>
      </c>
      <c r="BW91" s="94" t="s">
        <v>78</v>
      </c>
      <c r="BX91" s="94" t="s">
        <v>70</v>
      </c>
    </row>
    <row r="92" spans="1:76">
      <c r="B92" s="23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4"/>
    </row>
    <row r="93" spans="1:76" s="1" customFormat="1" ht="30" customHeight="1">
      <c r="B93" s="32"/>
      <c r="C93" s="77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34"/>
      <c r="AS93" s="73" t="s">
        <v>79</v>
      </c>
      <c r="AT93" s="74" t="s">
        <v>80</v>
      </c>
      <c r="AU93" s="74" t="s">
        <v>32</v>
      </c>
      <c r="AV93" s="75" t="s">
        <v>55</v>
      </c>
    </row>
    <row r="94" spans="1:76" s="1" customFormat="1" ht="10.9" customHeight="1"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4"/>
      <c r="AS94" s="99"/>
      <c r="AT94" s="53"/>
      <c r="AU94" s="53"/>
      <c r="AV94" s="55"/>
    </row>
    <row r="95" spans="1:76" s="1" customFormat="1" ht="30" customHeight="1">
      <c r="B95" s="32"/>
      <c r="C95" s="100" t="s">
        <v>307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95">
        <f>ROUND(AG87+AG93,2)</f>
        <v>0</v>
      </c>
      <c r="AH95" s="195"/>
      <c r="AI95" s="195"/>
      <c r="AJ95" s="195"/>
      <c r="AK95" s="195"/>
      <c r="AL95" s="195"/>
      <c r="AM95" s="195"/>
      <c r="AN95" s="195">
        <f>AN87+AN93</f>
        <v>0</v>
      </c>
      <c r="AO95" s="195"/>
      <c r="AP95" s="195"/>
      <c r="AQ95" s="34"/>
    </row>
    <row r="96" spans="1:76" s="1" customFormat="1" ht="6.95" customHeight="1">
      <c r="B96" s="56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8"/>
    </row>
  </sheetData>
  <mergeCells count="57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D88:H88"/>
    <mergeCell ref="J88:AF88"/>
    <mergeCell ref="AN89:AP89"/>
    <mergeCell ref="AG89:AM89"/>
    <mergeCell ref="D89:H89"/>
    <mergeCell ref="J89:AF89"/>
    <mergeCell ref="AG95:AM95"/>
    <mergeCell ref="AN95:AP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R2:BE2"/>
    <mergeCell ref="AG87:AM87"/>
    <mergeCell ref="AN87:AP87"/>
    <mergeCell ref="AG93:AM93"/>
    <mergeCell ref="AN93:AP93"/>
    <mergeCell ref="AN88:AP88"/>
    <mergeCell ref="AG88:AM88"/>
    <mergeCell ref="AS82:AT84"/>
    <mergeCell ref="AM83:AP83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SO 01-1 - Zdravotní insta...'!C2" display="/"/>
    <hyperlink ref="A89" location="'SO 02 - Přípojka vody'!C2" display="/"/>
    <hyperlink ref="A90" location="'SO 03 - Přípojka plynu'!C2" display="/"/>
    <hyperlink ref="A91" location="'SO 04-1 - Ústřední vytápění 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01"/>
  <sheetViews>
    <sheetView showGridLines="0" workbookViewId="0">
      <pane ySplit="1" topLeftCell="A82" activePane="bottomLeft" state="frozen"/>
      <selection pane="bottomLeft" activeCell="N100" sqref="N100:Q1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2"/>
      <c r="B1" s="12"/>
      <c r="C1" s="12"/>
      <c r="D1" s="13" t="s">
        <v>1</v>
      </c>
      <c r="E1" s="12"/>
      <c r="F1" s="14" t="s">
        <v>82</v>
      </c>
      <c r="G1" s="14"/>
      <c r="H1" s="224" t="s">
        <v>83</v>
      </c>
      <c r="I1" s="224"/>
      <c r="J1" s="224"/>
      <c r="K1" s="224"/>
      <c r="L1" s="14" t="s">
        <v>84</v>
      </c>
      <c r="M1" s="12"/>
      <c r="N1" s="12"/>
      <c r="O1" s="13" t="s">
        <v>85</v>
      </c>
      <c r="P1" s="12"/>
      <c r="Q1" s="12"/>
      <c r="R1" s="12"/>
      <c r="S1" s="14" t="s">
        <v>86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180" t="s">
        <v>8</v>
      </c>
      <c r="T2" s="181"/>
      <c r="U2" s="181"/>
      <c r="V2" s="181"/>
      <c r="W2" s="181"/>
      <c r="X2" s="181"/>
      <c r="Y2" s="181"/>
      <c r="Z2" s="181"/>
      <c r="AA2" s="181"/>
      <c r="AB2" s="181"/>
      <c r="AC2" s="181"/>
      <c r="AT2" s="19" t="s">
        <v>78</v>
      </c>
    </row>
    <row r="3" spans="1:66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73</v>
      </c>
    </row>
    <row r="4" spans="1:66" ht="36.950000000000003" customHeight="1">
      <c r="B4" s="23"/>
      <c r="C4" s="205" t="s">
        <v>87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4"/>
      <c r="T4" s="18" t="s">
        <v>13</v>
      </c>
      <c r="AT4" s="19" t="s">
        <v>6</v>
      </c>
    </row>
    <row r="5" spans="1:66" ht="6.95" customHeight="1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>
      <c r="B6" s="23"/>
      <c r="C6" s="25"/>
      <c r="D6" s="29" t="s">
        <v>16</v>
      </c>
      <c r="E6" s="25"/>
      <c r="F6" s="249" t="str">
        <f>'Rekapitulace stavby'!K6</f>
        <v>Oprava otopného systému v celé MŠ Komenského ve Studénce</v>
      </c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"/>
      <c r="R6" s="24"/>
    </row>
    <row r="7" spans="1:66" s="1" customFormat="1" ht="32.85" customHeight="1">
      <c r="B7" s="32"/>
      <c r="C7" s="33"/>
      <c r="D7" s="28" t="s">
        <v>88</v>
      </c>
      <c r="E7" s="33"/>
      <c r="F7" s="262" t="s">
        <v>77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33"/>
      <c r="R7" s="34"/>
    </row>
    <row r="8" spans="1:66" s="1" customFormat="1" ht="14.45" customHeight="1">
      <c r="B8" s="32"/>
      <c r="C8" s="33"/>
      <c r="D8" s="29" t="s">
        <v>17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18</v>
      </c>
      <c r="N8" s="33"/>
      <c r="O8" s="27" t="s">
        <v>5</v>
      </c>
      <c r="P8" s="33"/>
      <c r="Q8" s="33"/>
      <c r="R8" s="34"/>
    </row>
    <row r="9" spans="1:66" s="1" customFormat="1" ht="14.45" customHeight="1">
      <c r="B9" s="32"/>
      <c r="C9" s="33"/>
      <c r="D9" s="29" t="s">
        <v>19</v>
      </c>
      <c r="E9" s="33"/>
      <c r="F9" s="176" t="s">
        <v>222</v>
      </c>
      <c r="G9" s="33"/>
      <c r="H9" s="33"/>
      <c r="I9" s="33"/>
      <c r="J9" s="33"/>
      <c r="K9" s="33"/>
      <c r="L9" s="33"/>
      <c r="M9" s="29" t="s">
        <v>20</v>
      </c>
      <c r="N9" s="33"/>
      <c r="O9" s="251">
        <f>'Rekapitulace stavby'!AN8</f>
        <v>44026</v>
      </c>
      <c r="P9" s="251"/>
      <c r="Q9" s="33"/>
      <c r="R9" s="34"/>
    </row>
    <row r="10" spans="1:66" s="1" customFormat="1" ht="10.9" customHeight="1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14" t="s">
        <v>5</v>
      </c>
      <c r="P11" s="214"/>
      <c r="Q11" s="33"/>
      <c r="R11" s="34"/>
    </row>
    <row r="12" spans="1:66" s="1" customFormat="1" ht="18" customHeight="1">
      <c r="B12" s="32"/>
      <c r="C12" s="33"/>
      <c r="D12" s="33"/>
      <c r="E12" s="27"/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14" t="s">
        <v>5</v>
      </c>
      <c r="P12" s="214"/>
      <c r="Q12" s="33"/>
      <c r="R12" s="34"/>
    </row>
    <row r="13" spans="1:66" s="1" customFormat="1" ht="6.95" customHeight="1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14" t="s">
        <v>5</v>
      </c>
      <c r="P14" s="214"/>
      <c r="Q14" s="33"/>
      <c r="R14" s="34"/>
    </row>
    <row r="15" spans="1:66" s="1" customFormat="1" ht="18" customHeight="1">
      <c r="B15" s="32"/>
      <c r="C15" s="33"/>
      <c r="D15" s="33"/>
      <c r="E15" s="27" t="s">
        <v>25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14" t="s">
        <v>5</v>
      </c>
      <c r="P15" s="214"/>
      <c r="Q15" s="33"/>
      <c r="R15" s="34"/>
    </row>
    <row r="16" spans="1:66" s="1" customFormat="1" ht="6.95" customHeight="1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>
      <c r="B17" s="32"/>
      <c r="C17" s="33"/>
      <c r="D17" s="29" t="s">
        <v>26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14" t="s">
        <v>5</v>
      </c>
      <c r="P17" s="214"/>
      <c r="Q17" s="33"/>
      <c r="R17" s="34"/>
    </row>
    <row r="18" spans="2:18" s="1" customFormat="1" ht="18" customHeight="1">
      <c r="B18" s="32"/>
      <c r="C18" s="33"/>
      <c r="D18" s="33"/>
      <c r="E18" s="27" t="s">
        <v>27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14" t="s">
        <v>5</v>
      </c>
      <c r="P18" s="214"/>
      <c r="Q18" s="33"/>
      <c r="R18" s="34"/>
    </row>
    <row r="19" spans="2:18" s="1" customFormat="1" ht="6.95" customHeight="1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>
      <c r="B20" s="32"/>
      <c r="C20" s="33"/>
      <c r="D20" s="29" t="s">
        <v>29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14" t="s">
        <v>5</v>
      </c>
      <c r="P20" s="214"/>
      <c r="Q20" s="33"/>
      <c r="R20" s="34"/>
    </row>
    <row r="21" spans="2:18" s="1" customFormat="1" ht="18" customHeight="1">
      <c r="B21" s="32"/>
      <c r="C21" s="33"/>
      <c r="D21" s="33"/>
      <c r="E21" s="27"/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14" t="s">
        <v>5</v>
      </c>
      <c r="P21" s="214"/>
      <c r="Q21" s="33"/>
      <c r="R21" s="34"/>
    </row>
    <row r="22" spans="2:18" s="1" customFormat="1" ht="6.95" customHeight="1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>
      <c r="B23" s="32"/>
      <c r="C23" s="33"/>
      <c r="D23" s="29" t="s">
        <v>30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>
      <c r="B24" s="32"/>
      <c r="C24" s="33"/>
      <c r="D24" s="33"/>
      <c r="E24" s="216" t="s">
        <v>5</v>
      </c>
      <c r="F24" s="216"/>
      <c r="G24" s="216"/>
      <c r="H24" s="216"/>
      <c r="I24" s="216"/>
      <c r="J24" s="216"/>
      <c r="K24" s="216"/>
      <c r="L24" s="216"/>
      <c r="M24" s="33"/>
      <c r="N24" s="33"/>
      <c r="O24" s="33"/>
      <c r="P24" s="33"/>
      <c r="Q24" s="33"/>
      <c r="R24" s="34"/>
    </row>
    <row r="25" spans="2:18" s="1" customFormat="1" ht="6.95" customHeight="1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>
      <c r="B27" s="32"/>
      <c r="C27" s="33"/>
      <c r="D27" s="103" t="s">
        <v>89</v>
      </c>
      <c r="E27" s="33"/>
      <c r="F27" s="33"/>
      <c r="G27" s="33"/>
      <c r="H27" s="33"/>
      <c r="I27" s="33"/>
      <c r="J27" s="33"/>
      <c r="K27" s="33"/>
      <c r="L27" s="33"/>
      <c r="M27" s="191">
        <f>N88</f>
        <v>0</v>
      </c>
      <c r="N27" s="191"/>
      <c r="O27" s="191"/>
      <c r="P27" s="191"/>
      <c r="Q27" s="33"/>
      <c r="R27" s="34"/>
    </row>
    <row r="28" spans="2:18" s="1" customFormat="1" ht="14.45" customHeight="1">
      <c r="B28" s="32"/>
      <c r="C28" s="33"/>
      <c r="D28" s="31" t="s">
        <v>90</v>
      </c>
      <c r="E28" s="33"/>
      <c r="F28" s="33"/>
      <c r="G28" s="33"/>
      <c r="H28" s="33"/>
      <c r="I28" s="33"/>
      <c r="J28" s="33"/>
      <c r="K28" s="33"/>
      <c r="L28" s="33"/>
      <c r="M28" s="191">
        <f>N99</f>
        <v>0</v>
      </c>
      <c r="N28" s="191"/>
      <c r="O28" s="191"/>
      <c r="P28" s="191"/>
      <c r="Q28" s="33"/>
      <c r="R28" s="34"/>
    </row>
    <row r="29" spans="2:18" s="1" customFormat="1" ht="6.95" customHeight="1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>
      <c r="B30" s="32"/>
      <c r="C30" s="33"/>
      <c r="D30" s="104" t="s">
        <v>31</v>
      </c>
      <c r="E30" s="33"/>
      <c r="F30" s="33"/>
      <c r="G30" s="33"/>
      <c r="H30" s="33"/>
      <c r="I30" s="33"/>
      <c r="J30" s="33"/>
      <c r="K30" s="33"/>
      <c r="L30" s="33"/>
      <c r="M30" s="260">
        <f>ROUND(M27+M28,2)</f>
        <v>0</v>
      </c>
      <c r="N30" s="248"/>
      <c r="O30" s="248"/>
      <c r="P30" s="248"/>
      <c r="Q30" s="33"/>
      <c r="R30" s="34"/>
    </row>
    <row r="31" spans="2:18" s="1" customFormat="1" ht="6.95" customHeight="1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>
      <c r="B32" s="32"/>
      <c r="C32" s="33"/>
      <c r="D32" s="39" t="s">
        <v>32</v>
      </c>
      <c r="E32" s="39" t="s">
        <v>33</v>
      </c>
      <c r="F32" s="40">
        <v>0.21</v>
      </c>
      <c r="G32" s="105" t="s">
        <v>34</v>
      </c>
      <c r="H32" s="257">
        <f>SUM(M30)</f>
        <v>0</v>
      </c>
      <c r="I32" s="248"/>
      <c r="J32" s="248"/>
      <c r="K32" s="33"/>
      <c r="L32" s="33"/>
      <c r="M32" s="261">
        <f>SUM(H32*0.21)</f>
        <v>0</v>
      </c>
      <c r="N32" s="248"/>
      <c r="O32" s="248"/>
      <c r="P32" s="248"/>
      <c r="Q32" s="33"/>
      <c r="R32" s="34"/>
    </row>
    <row r="33" spans="2:18" s="1" customFormat="1" ht="14.45" customHeight="1">
      <c r="B33" s="32"/>
      <c r="C33" s="33"/>
      <c r="D33" s="33"/>
      <c r="E33" s="39" t="s">
        <v>35</v>
      </c>
      <c r="F33" s="40">
        <v>0.15</v>
      </c>
      <c r="G33" s="105" t="s">
        <v>34</v>
      </c>
      <c r="H33" s="257"/>
      <c r="I33" s="248"/>
      <c r="J33" s="248"/>
      <c r="K33" s="33"/>
      <c r="L33" s="33"/>
      <c r="M33" s="257"/>
      <c r="N33" s="248"/>
      <c r="O33" s="248"/>
      <c r="P33" s="248"/>
      <c r="Q33" s="33"/>
      <c r="R33" s="34"/>
    </row>
    <row r="34" spans="2:18" s="1" customFormat="1" ht="14.45" hidden="1" customHeight="1">
      <c r="B34" s="32"/>
      <c r="C34" s="33"/>
      <c r="D34" s="33"/>
      <c r="E34" s="39" t="s">
        <v>36</v>
      </c>
      <c r="F34" s="40">
        <v>0.21</v>
      </c>
      <c r="G34" s="105" t="s">
        <v>34</v>
      </c>
      <c r="H34" s="257">
        <f>ROUND((SUM(BG99:BG102)+SUM(BG120:BG200)), 2)</f>
        <v>0</v>
      </c>
      <c r="I34" s="248"/>
      <c r="J34" s="248"/>
      <c r="K34" s="33"/>
      <c r="L34" s="33"/>
      <c r="M34" s="257">
        <v>0</v>
      </c>
      <c r="N34" s="248"/>
      <c r="O34" s="248"/>
      <c r="P34" s="248"/>
      <c r="Q34" s="33"/>
      <c r="R34" s="34"/>
    </row>
    <row r="35" spans="2:18" s="1" customFormat="1" ht="14.45" hidden="1" customHeight="1">
      <c r="B35" s="32"/>
      <c r="C35" s="33"/>
      <c r="D35" s="33"/>
      <c r="E35" s="39" t="s">
        <v>37</v>
      </c>
      <c r="F35" s="40">
        <v>0.15</v>
      </c>
      <c r="G35" s="105" t="s">
        <v>34</v>
      </c>
      <c r="H35" s="257">
        <f>ROUND((SUM(BH99:BH102)+SUM(BH120:BH200)), 2)</f>
        <v>0</v>
      </c>
      <c r="I35" s="248"/>
      <c r="J35" s="248"/>
      <c r="K35" s="33"/>
      <c r="L35" s="33"/>
      <c r="M35" s="257">
        <v>0</v>
      </c>
      <c r="N35" s="248"/>
      <c r="O35" s="248"/>
      <c r="P35" s="248"/>
      <c r="Q35" s="33"/>
      <c r="R35" s="34"/>
    </row>
    <row r="36" spans="2:18" s="1" customFormat="1" ht="14.45" hidden="1" customHeight="1">
      <c r="B36" s="32"/>
      <c r="C36" s="33"/>
      <c r="D36" s="33"/>
      <c r="E36" s="39" t="s">
        <v>38</v>
      </c>
      <c r="F36" s="40">
        <v>0</v>
      </c>
      <c r="G36" s="105" t="s">
        <v>34</v>
      </c>
      <c r="H36" s="257">
        <f>ROUND((SUM(BI99:BI102)+SUM(BI120:BI200)), 2)</f>
        <v>0</v>
      </c>
      <c r="I36" s="248"/>
      <c r="J36" s="248"/>
      <c r="K36" s="33"/>
      <c r="L36" s="33"/>
      <c r="M36" s="257">
        <v>0</v>
      </c>
      <c r="N36" s="248"/>
      <c r="O36" s="248"/>
      <c r="P36" s="248"/>
      <c r="Q36" s="33"/>
      <c r="R36" s="34"/>
    </row>
    <row r="37" spans="2:18" s="1" customFormat="1" ht="6.95" customHeigh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>
      <c r="B38" s="32"/>
      <c r="C38" s="101"/>
      <c r="D38" s="106" t="s">
        <v>39</v>
      </c>
      <c r="E38" s="72"/>
      <c r="F38" s="72"/>
      <c r="G38" s="107" t="s">
        <v>40</v>
      </c>
      <c r="H38" s="108" t="s">
        <v>41</v>
      </c>
      <c r="I38" s="72"/>
      <c r="J38" s="72"/>
      <c r="K38" s="72"/>
      <c r="L38" s="258">
        <f>SUM(M30:M36)</f>
        <v>0</v>
      </c>
      <c r="M38" s="258"/>
      <c r="N38" s="258"/>
      <c r="O38" s="258"/>
      <c r="P38" s="259"/>
      <c r="Q38" s="101"/>
      <c r="R38" s="34"/>
    </row>
    <row r="39" spans="2:18" s="1" customFormat="1" ht="14.45" customHeight="1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>
      <c r="B50" s="32"/>
      <c r="C50" s="33"/>
      <c r="D50" s="47" t="s">
        <v>42</v>
      </c>
      <c r="E50" s="48"/>
      <c r="F50" s="48"/>
      <c r="G50" s="48"/>
      <c r="H50" s="49"/>
      <c r="I50" s="33"/>
      <c r="J50" s="47" t="s">
        <v>43</v>
      </c>
      <c r="K50" s="48"/>
      <c r="L50" s="48"/>
      <c r="M50" s="48"/>
      <c r="N50" s="48"/>
      <c r="O50" s="48"/>
      <c r="P50" s="49"/>
      <c r="Q50" s="33"/>
      <c r="R50" s="34"/>
    </row>
    <row r="51" spans="2:18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>
      <c r="B59" s="32"/>
      <c r="C59" s="33"/>
      <c r="D59" s="52" t="s">
        <v>44</v>
      </c>
      <c r="E59" s="53"/>
      <c r="F59" s="53"/>
      <c r="G59" s="54" t="s">
        <v>45</v>
      </c>
      <c r="H59" s="55"/>
      <c r="I59" s="33"/>
      <c r="J59" s="52" t="s">
        <v>44</v>
      </c>
      <c r="K59" s="53"/>
      <c r="L59" s="53"/>
      <c r="M59" s="53"/>
      <c r="N59" s="54" t="s">
        <v>45</v>
      </c>
      <c r="O59" s="53"/>
      <c r="P59" s="55"/>
      <c r="Q59" s="33"/>
      <c r="R59" s="34"/>
    </row>
    <row r="60" spans="2:18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>
      <c r="B61" s="32"/>
      <c r="C61" s="33"/>
      <c r="D61" s="47" t="s">
        <v>46</v>
      </c>
      <c r="E61" s="48"/>
      <c r="F61" s="48"/>
      <c r="G61" s="48"/>
      <c r="H61" s="49"/>
      <c r="I61" s="33"/>
      <c r="J61" s="47" t="s">
        <v>47</v>
      </c>
      <c r="K61" s="48"/>
      <c r="L61" s="48"/>
      <c r="M61" s="48"/>
      <c r="N61" s="48"/>
      <c r="O61" s="48"/>
      <c r="P61" s="49"/>
      <c r="Q61" s="33"/>
      <c r="R61" s="34"/>
    </row>
    <row r="62" spans="2:18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>
      <c r="B70" s="32"/>
      <c r="C70" s="33"/>
      <c r="D70" s="52" t="s">
        <v>44</v>
      </c>
      <c r="E70" s="53"/>
      <c r="F70" s="53"/>
      <c r="G70" s="54" t="s">
        <v>45</v>
      </c>
      <c r="H70" s="55"/>
      <c r="I70" s="33"/>
      <c r="J70" s="52" t="s">
        <v>44</v>
      </c>
      <c r="K70" s="53"/>
      <c r="L70" s="53"/>
      <c r="M70" s="53"/>
      <c r="N70" s="54" t="s">
        <v>45</v>
      </c>
      <c r="O70" s="53"/>
      <c r="P70" s="55"/>
      <c r="Q70" s="33"/>
      <c r="R70" s="34"/>
    </row>
    <row r="71" spans="2:18" s="1" customFormat="1" ht="14.45" customHeight="1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>
      <c r="B76" s="32"/>
      <c r="C76" s="205" t="s">
        <v>91</v>
      </c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34"/>
    </row>
    <row r="77" spans="2:18" s="1" customFormat="1" ht="6.95" customHeight="1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>
      <c r="B78" s="32"/>
      <c r="C78" s="29" t="s">
        <v>16</v>
      </c>
      <c r="D78" s="33"/>
      <c r="E78" s="33"/>
      <c r="F78" s="249" t="str">
        <f>F6</f>
        <v>Oprava otopného systému v celé MŠ Komenského ve Studénce</v>
      </c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33"/>
      <c r="R78" s="34"/>
    </row>
    <row r="79" spans="2:18" s="1" customFormat="1" ht="36.950000000000003" customHeight="1">
      <c r="B79" s="32"/>
      <c r="C79" s="66" t="s">
        <v>88</v>
      </c>
      <c r="D79" s="33"/>
      <c r="E79" s="33"/>
      <c r="F79" s="207" t="str">
        <f>F7</f>
        <v xml:space="preserve">Ústřední vytápění </v>
      </c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33"/>
      <c r="R79" s="34"/>
    </row>
    <row r="80" spans="2:18" s="1" customFormat="1" ht="6.95" customHeight="1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>
      <c r="B81" s="32"/>
      <c r="C81" s="29" t="s">
        <v>19</v>
      </c>
      <c r="D81" s="33"/>
      <c r="E81" s="33"/>
      <c r="F81" s="176" t="s">
        <v>222</v>
      </c>
      <c r="G81" s="33"/>
      <c r="H81" s="33"/>
      <c r="I81" s="33"/>
      <c r="J81" s="33"/>
      <c r="K81" s="29" t="s">
        <v>20</v>
      </c>
      <c r="L81" s="33"/>
      <c r="M81" s="251">
        <f>IF(O9="","",O9)</f>
        <v>44026</v>
      </c>
      <c r="N81" s="251"/>
      <c r="O81" s="251"/>
      <c r="P81" s="251"/>
      <c r="Q81" s="33"/>
      <c r="R81" s="34"/>
    </row>
    <row r="82" spans="2:47" s="1" customFormat="1" ht="6.95" customHeight="1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>
      <c r="B83" s="32"/>
      <c r="C83" s="29" t="s">
        <v>21</v>
      </c>
      <c r="D83" s="33"/>
      <c r="E83" s="33"/>
      <c r="F83" s="27"/>
      <c r="G83" s="33"/>
      <c r="H83" s="33"/>
      <c r="I83" s="33"/>
      <c r="J83" s="33"/>
      <c r="K83" s="29" t="s">
        <v>26</v>
      </c>
      <c r="L83" s="33"/>
      <c r="M83" s="214" t="str">
        <f>E18</f>
        <v>EUROPROJEKT, ing. Krhovský</v>
      </c>
      <c r="N83" s="214"/>
      <c r="O83" s="214"/>
      <c r="P83" s="214"/>
      <c r="Q83" s="214"/>
      <c r="R83" s="34"/>
    </row>
    <row r="84" spans="2:47" s="1" customFormat="1" ht="14.45" customHeight="1">
      <c r="B84" s="32"/>
      <c r="C84" s="29" t="s">
        <v>24</v>
      </c>
      <c r="D84" s="33"/>
      <c r="E84" s="33"/>
      <c r="F84" s="27" t="str">
        <f>IF(E15="","",E15)</f>
        <v>bude určen výběrem</v>
      </c>
      <c r="G84" s="33"/>
      <c r="H84" s="33"/>
      <c r="I84" s="33"/>
      <c r="J84" s="33"/>
      <c r="K84" s="29" t="s">
        <v>29</v>
      </c>
      <c r="L84" s="33"/>
      <c r="M84" s="214"/>
      <c r="N84" s="214"/>
      <c r="O84" s="214"/>
      <c r="P84" s="214"/>
      <c r="Q84" s="214"/>
      <c r="R84" s="34"/>
    </row>
    <row r="85" spans="2:47" s="1" customFormat="1" ht="10.35" customHeight="1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>
      <c r="B86" s="32"/>
      <c r="C86" s="255" t="s">
        <v>92</v>
      </c>
      <c r="D86" s="256"/>
      <c r="E86" s="256"/>
      <c r="F86" s="256"/>
      <c r="G86" s="256"/>
      <c r="H86" s="101"/>
      <c r="I86" s="101"/>
      <c r="J86" s="101"/>
      <c r="K86" s="101"/>
      <c r="L86" s="101"/>
      <c r="M86" s="101"/>
      <c r="N86" s="255" t="s">
        <v>93</v>
      </c>
      <c r="O86" s="256"/>
      <c r="P86" s="256"/>
      <c r="Q86" s="256"/>
      <c r="R86" s="34"/>
    </row>
    <row r="87" spans="2:47" s="1" customFormat="1" ht="10.35" customHeight="1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>
      <c r="B88" s="32"/>
      <c r="C88" s="109" t="s">
        <v>94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183">
        <f>N120</f>
        <v>0</v>
      </c>
      <c r="O88" s="244"/>
      <c r="P88" s="244"/>
      <c r="Q88" s="244"/>
      <c r="R88" s="34"/>
      <c r="AU88" s="19" t="s">
        <v>95</v>
      </c>
    </row>
    <row r="89" spans="2:47" s="6" customFormat="1" ht="24.95" customHeight="1">
      <c r="B89" s="110"/>
      <c r="C89" s="111"/>
      <c r="D89" s="112" t="s">
        <v>96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28">
        <f>N121</f>
        <v>0</v>
      </c>
      <c r="O89" s="252"/>
      <c r="P89" s="252"/>
      <c r="Q89" s="252"/>
      <c r="R89" s="113"/>
    </row>
    <row r="90" spans="2:47" s="7" customFormat="1" ht="19.899999999999999" customHeight="1">
      <c r="B90" s="114"/>
      <c r="C90" s="115"/>
      <c r="D90" s="116" t="s">
        <v>97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53">
        <f>N122</f>
        <v>0</v>
      </c>
      <c r="O90" s="254"/>
      <c r="P90" s="254"/>
      <c r="Q90" s="254"/>
      <c r="R90" s="117"/>
    </row>
    <row r="91" spans="2:47" s="7" customFormat="1" ht="19.899999999999999" customHeight="1">
      <c r="B91" s="114"/>
      <c r="C91" s="115"/>
      <c r="D91" s="116"/>
      <c r="E91" s="115"/>
      <c r="F91" s="115"/>
      <c r="G91" s="115"/>
      <c r="H91" s="115"/>
      <c r="I91" s="115"/>
      <c r="J91" s="115"/>
      <c r="K91" s="115"/>
      <c r="L91" s="115"/>
      <c r="M91" s="115"/>
      <c r="N91" s="253"/>
      <c r="O91" s="254"/>
      <c r="P91" s="254"/>
      <c r="Q91" s="254"/>
      <c r="R91" s="117"/>
    </row>
    <row r="92" spans="2:47" s="7" customFormat="1" ht="19.899999999999999" customHeight="1">
      <c r="B92" s="114"/>
      <c r="C92" s="115"/>
      <c r="D92" s="116"/>
      <c r="E92" s="115"/>
      <c r="F92" s="115"/>
      <c r="G92" s="115"/>
      <c r="H92" s="115"/>
      <c r="I92" s="115"/>
      <c r="J92" s="115"/>
      <c r="K92" s="115"/>
      <c r="L92" s="115"/>
      <c r="M92" s="115"/>
      <c r="N92" s="253"/>
      <c r="O92" s="254"/>
      <c r="P92" s="254"/>
      <c r="Q92" s="254"/>
      <c r="R92" s="117"/>
    </row>
    <row r="93" spans="2:47" s="7" customFormat="1" ht="19.899999999999999" customHeight="1">
      <c r="B93" s="114"/>
      <c r="C93" s="115"/>
      <c r="D93" s="116" t="s">
        <v>146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53">
        <f>N130</f>
        <v>0</v>
      </c>
      <c r="O93" s="254"/>
      <c r="P93" s="254"/>
      <c r="Q93" s="254"/>
      <c r="R93" s="117"/>
    </row>
    <row r="94" spans="2:47" s="7" customFormat="1" ht="19.899999999999999" customHeight="1">
      <c r="B94" s="114"/>
      <c r="C94" s="115"/>
      <c r="D94" s="116" t="s">
        <v>147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53">
        <f>N151</f>
        <v>0</v>
      </c>
      <c r="O94" s="254"/>
      <c r="P94" s="254"/>
      <c r="Q94" s="254"/>
      <c r="R94" s="117"/>
    </row>
    <row r="95" spans="2:47" s="7" customFormat="1" ht="19.899999999999999" customHeight="1">
      <c r="B95" s="114"/>
      <c r="C95" s="115"/>
      <c r="D95" s="116" t="s">
        <v>148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53">
        <f>N161</f>
        <v>0</v>
      </c>
      <c r="O95" s="254"/>
      <c r="P95" s="254"/>
      <c r="Q95" s="254"/>
      <c r="R95" s="117"/>
    </row>
    <row r="96" spans="2:47" s="7" customFormat="1" ht="19.899999999999999" customHeight="1">
      <c r="B96" s="114"/>
      <c r="C96" s="115"/>
      <c r="D96" s="116" t="s">
        <v>98</v>
      </c>
      <c r="E96" s="115"/>
      <c r="F96" s="115"/>
      <c r="G96" s="115"/>
      <c r="H96" s="115"/>
      <c r="I96" s="115"/>
      <c r="J96" s="115"/>
      <c r="K96" s="115"/>
      <c r="L96" s="115"/>
      <c r="M96" s="115"/>
      <c r="N96" s="253">
        <f>N180</f>
        <v>0</v>
      </c>
      <c r="O96" s="254"/>
      <c r="P96" s="254"/>
      <c r="Q96" s="254"/>
      <c r="R96" s="117"/>
    </row>
    <row r="97" spans="2:65" s="7" customFormat="1" ht="19.899999999999999" customHeight="1">
      <c r="B97" s="114"/>
      <c r="C97" s="115"/>
      <c r="D97" s="116" t="s">
        <v>305</v>
      </c>
      <c r="E97" s="115"/>
      <c r="F97" s="115"/>
      <c r="G97" s="115"/>
      <c r="H97" s="115"/>
      <c r="I97" s="115"/>
      <c r="J97" s="115"/>
      <c r="K97" s="115"/>
      <c r="L97" s="115"/>
      <c r="M97" s="115"/>
      <c r="N97" s="253">
        <f>N193</f>
        <v>0</v>
      </c>
      <c r="O97" s="254"/>
      <c r="P97" s="254"/>
      <c r="Q97" s="254"/>
      <c r="R97" s="117"/>
    </row>
    <row r="98" spans="2:65" s="1" customFormat="1" ht="21.75" customHeight="1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65" s="1" customFormat="1" ht="29.25" customHeight="1">
      <c r="B99" s="32"/>
      <c r="C99" s="109" t="s">
        <v>99</v>
      </c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44">
        <f>ROUND(N100+N101,2)</f>
        <v>0</v>
      </c>
      <c r="O99" s="245"/>
      <c r="P99" s="245"/>
      <c r="Q99" s="245"/>
      <c r="R99" s="34"/>
      <c r="T99" s="118"/>
      <c r="U99" s="119" t="s">
        <v>32</v>
      </c>
    </row>
    <row r="100" spans="2:65" s="1" customFormat="1" ht="18" customHeight="1">
      <c r="B100" s="120"/>
      <c r="C100" s="121"/>
      <c r="D100" s="246" t="s">
        <v>100</v>
      </c>
      <c r="E100" s="246"/>
      <c r="F100" s="246"/>
      <c r="G100" s="246"/>
      <c r="H100" s="246"/>
      <c r="I100" s="121"/>
      <c r="J100" s="121"/>
      <c r="K100" s="121"/>
      <c r="L100" s="121"/>
      <c r="M100" s="121"/>
      <c r="N100" s="247"/>
      <c r="O100" s="247"/>
      <c r="P100" s="247"/>
      <c r="Q100" s="247"/>
      <c r="R100" s="123"/>
      <c r="S100" s="124"/>
      <c r="T100" s="125"/>
      <c r="U100" s="126" t="s">
        <v>35</v>
      </c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7" t="s">
        <v>101</v>
      </c>
      <c r="AZ100" s="124"/>
      <c r="BA100" s="124"/>
      <c r="BB100" s="124"/>
      <c r="BC100" s="124"/>
      <c r="BD100" s="124"/>
      <c r="BE100" s="128">
        <f>IF(U100="základní",N100,0)</f>
        <v>0</v>
      </c>
      <c r="BF100" s="128">
        <f>IF(U100="snížená",N100,0)</f>
        <v>0</v>
      </c>
      <c r="BG100" s="128">
        <f>IF(U100="zákl. přenesená",N100,0)</f>
        <v>0</v>
      </c>
      <c r="BH100" s="128">
        <f>IF(U100="sníž. přenesená",N100,0)</f>
        <v>0</v>
      </c>
      <c r="BI100" s="128">
        <f>IF(U100="nulová",N100,0)</f>
        <v>0</v>
      </c>
      <c r="BJ100" s="127" t="s">
        <v>102</v>
      </c>
      <c r="BK100" s="124"/>
      <c r="BL100" s="124"/>
      <c r="BM100" s="124"/>
    </row>
    <row r="101" spans="2:65" s="1" customFormat="1" ht="18" customHeight="1">
      <c r="B101" s="120"/>
      <c r="C101" s="121"/>
      <c r="D101" s="122" t="s">
        <v>103</v>
      </c>
      <c r="E101" s="121"/>
      <c r="F101" s="121"/>
      <c r="G101" s="121"/>
      <c r="H101" s="121"/>
      <c r="I101" s="121"/>
      <c r="J101" s="121"/>
      <c r="K101" s="121"/>
      <c r="L101" s="121"/>
      <c r="M101" s="121"/>
      <c r="N101" s="247"/>
      <c r="O101" s="247"/>
      <c r="P101" s="247"/>
      <c r="Q101" s="247"/>
      <c r="R101" s="123"/>
      <c r="S101" s="124"/>
      <c r="T101" s="129"/>
      <c r="U101" s="130" t="s">
        <v>35</v>
      </c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7" t="s">
        <v>104</v>
      </c>
      <c r="AZ101" s="124"/>
      <c r="BA101" s="124"/>
      <c r="BB101" s="124"/>
      <c r="BC101" s="124"/>
      <c r="BD101" s="124"/>
      <c r="BE101" s="128">
        <f>IF(U101="základní",N101,0)</f>
        <v>0</v>
      </c>
      <c r="BF101" s="128">
        <f>IF(U101="snížená",N101,0)</f>
        <v>0</v>
      </c>
      <c r="BG101" s="128">
        <f>IF(U101="zákl. přenesená",N101,0)</f>
        <v>0</v>
      </c>
      <c r="BH101" s="128">
        <f>IF(U101="sníž. přenesená",N101,0)</f>
        <v>0</v>
      </c>
      <c r="BI101" s="128">
        <f>IF(U101="nulová",N101,0)</f>
        <v>0</v>
      </c>
      <c r="BJ101" s="127" t="s">
        <v>102</v>
      </c>
      <c r="BK101" s="124"/>
      <c r="BL101" s="124"/>
      <c r="BM101" s="124"/>
    </row>
    <row r="102" spans="2:65" s="1" customFormat="1"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4"/>
    </row>
    <row r="103" spans="2:65" s="1" customFormat="1" ht="29.25" customHeight="1">
      <c r="B103" s="32"/>
      <c r="C103" s="100" t="s">
        <v>81</v>
      </c>
      <c r="D103" s="101"/>
      <c r="E103" s="101"/>
      <c r="F103" s="101"/>
      <c r="G103" s="101"/>
      <c r="H103" s="101"/>
      <c r="I103" s="101"/>
      <c r="J103" s="101"/>
      <c r="K103" s="101"/>
      <c r="L103" s="195">
        <f>ROUND(SUM(N88+N99),2)</f>
        <v>0</v>
      </c>
      <c r="M103" s="195"/>
      <c r="N103" s="195"/>
      <c r="O103" s="195"/>
      <c r="P103" s="195"/>
      <c r="Q103" s="195"/>
      <c r="R103" s="34"/>
    </row>
    <row r="104" spans="2:65" s="1" customFormat="1" ht="6.95" customHeight="1">
      <c r="B104" s="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8"/>
    </row>
    <row r="108" spans="2:65" s="1" customFormat="1" ht="6.95" customHeight="1"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1"/>
    </row>
    <row r="109" spans="2:65" s="1" customFormat="1" ht="36.950000000000003" customHeight="1">
      <c r="B109" s="32"/>
      <c r="C109" s="205" t="s">
        <v>105</v>
      </c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34"/>
    </row>
    <row r="110" spans="2:65" s="1" customFormat="1" ht="6.95" customHeight="1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65" s="1" customFormat="1" ht="30" customHeight="1">
      <c r="B111" s="32"/>
      <c r="C111" s="29" t="s">
        <v>16</v>
      </c>
      <c r="D111" s="33"/>
      <c r="E111" s="33"/>
      <c r="F111" s="249" t="str">
        <f>F6</f>
        <v>Oprava otopného systému v celé MŠ Komenského ve Studénce</v>
      </c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33"/>
      <c r="R111" s="34"/>
    </row>
    <row r="112" spans="2:65" s="1" customFormat="1" ht="36.950000000000003" customHeight="1">
      <c r="B112" s="32"/>
      <c r="C112" s="66" t="s">
        <v>88</v>
      </c>
      <c r="D112" s="33"/>
      <c r="E112" s="33"/>
      <c r="F112" s="207" t="str">
        <f>F7</f>
        <v xml:space="preserve">Ústřední vytápění </v>
      </c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33"/>
      <c r="R112" s="34"/>
    </row>
    <row r="113" spans="2:65" s="1" customFormat="1" ht="6.95" customHeight="1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8" customHeight="1">
      <c r="B114" s="32"/>
      <c r="C114" s="29" t="s">
        <v>19</v>
      </c>
      <c r="D114" s="33"/>
      <c r="E114" s="33"/>
      <c r="F114" s="27" t="str">
        <f>F9</f>
        <v>Studénka</v>
      </c>
      <c r="G114" s="33"/>
      <c r="H114" s="33"/>
      <c r="I114" s="33"/>
      <c r="J114" s="33"/>
      <c r="K114" s="29" t="s">
        <v>20</v>
      </c>
      <c r="L114" s="33"/>
      <c r="M114" s="251">
        <f>IF(O9="","",O9)</f>
        <v>44026</v>
      </c>
      <c r="N114" s="251"/>
      <c r="O114" s="251"/>
      <c r="P114" s="251"/>
      <c r="Q114" s="33"/>
      <c r="R114" s="34"/>
    </row>
    <row r="115" spans="2:65" s="1" customFormat="1" ht="6.95" customHeight="1"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4"/>
    </row>
    <row r="116" spans="2:65" s="1" customFormat="1" ht="15">
      <c r="B116" s="32"/>
      <c r="C116" s="29" t="s">
        <v>21</v>
      </c>
      <c r="D116" s="33"/>
      <c r="E116" s="33"/>
      <c r="F116" s="27"/>
      <c r="G116" s="33"/>
      <c r="H116" s="33"/>
      <c r="I116" s="33"/>
      <c r="J116" s="33"/>
      <c r="K116" s="29" t="s">
        <v>26</v>
      </c>
      <c r="L116" s="33"/>
      <c r="M116" s="214" t="str">
        <f>E18</f>
        <v>EUROPROJEKT, ing. Krhovský</v>
      </c>
      <c r="N116" s="214"/>
      <c r="O116" s="214"/>
      <c r="P116" s="214"/>
      <c r="Q116" s="214"/>
      <c r="R116" s="34"/>
    </row>
    <row r="117" spans="2:65" s="1" customFormat="1" ht="14.45" customHeight="1">
      <c r="B117" s="32"/>
      <c r="C117" s="29" t="s">
        <v>24</v>
      </c>
      <c r="D117" s="33"/>
      <c r="E117" s="33"/>
      <c r="F117" s="27" t="str">
        <f>IF(E15="","",E15)</f>
        <v>bude určen výběrem</v>
      </c>
      <c r="G117" s="33"/>
      <c r="H117" s="33"/>
      <c r="I117" s="33"/>
      <c r="J117" s="33"/>
      <c r="K117" s="29" t="s">
        <v>29</v>
      </c>
      <c r="L117" s="33"/>
      <c r="M117" s="214"/>
      <c r="N117" s="214"/>
      <c r="O117" s="214"/>
      <c r="P117" s="214"/>
      <c r="Q117" s="214"/>
      <c r="R117" s="34"/>
    </row>
    <row r="118" spans="2:65" s="1" customFormat="1" ht="10.35" customHeight="1"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</row>
    <row r="119" spans="2:65" s="8" customFormat="1" ht="29.25" customHeight="1">
      <c r="B119" s="131"/>
      <c r="C119" s="132" t="s">
        <v>106</v>
      </c>
      <c r="D119" s="133" t="s">
        <v>107</v>
      </c>
      <c r="E119" s="133" t="s">
        <v>50</v>
      </c>
      <c r="F119" s="242" t="s">
        <v>108</v>
      </c>
      <c r="G119" s="242"/>
      <c r="H119" s="242"/>
      <c r="I119" s="242"/>
      <c r="J119" s="133" t="s">
        <v>109</v>
      </c>
      <c r="K119" s="133" t="s">
        <v>110</v>
      </c>
      <c r="L119" s="242" t="s">
        <v>111</v>
      </c>
      <c r="M119" s="242"/>
      <c r="N119" s="242" t="s">
        <v>93</v>
      </c>
      <c r="O119" s="242"/>
      <c r="P119" s="242"/>
      <c r="Q119" s="243"/>
      <c r="R119" s="134"/>
      <c r="T119" s="73" t="s">
        <v>112</v>
      </c>
      <c r="U119" s="74" t="s">
        <v>32</v>
      </c>
      <c r="V119" s="74" t="s">
        <v>113</v>
      </c>
      <c r="W119" s="74" t="s">
        <v>114</v>
      </c>
      <c r="X119" s="74" t="s">
        <v>115</v>
      </c>
      <c r="Y119" s="74" t="s">
        <v>116</v>
      </c>
      <c r="Z119" s="74" t="s">
        <v>117</v>
      </c>
      <c r="AA119" s="75" t="s">
        <v>118</v>
      </c>
    </row>
    <row r="120" spans="2:65" s="1" customFormat="1" ht="29.25" customHeight="1">
      <c r="B120" s="32"/>
      <c r="C120" s="77" t="s">
        <v>89</v>
      </c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225">
        <f>SUM(N122+N130+N151+N161+N180+N193)</f>
        <v>0</v>
      </c>
      <c r="O120" s="226"/>
      <c r="P120" s="226"/>
      <c r="Q120" s="226"/>
      <c r="R120" s="34"/>
      <c r="T120" s="76"/>
      <c r="U120" s="48"/>
      <c r="V120" s="48"/>
      <c r="W120" s="135" t="e">
        <f>W121</f>
        <v>#REF!</v>
      </c>
      <c r="X120" s="48"/>
      <c r="Y120" s="135" t="e">
        <f>Y121</f>
        <v>#REF!</v>
      </c>
      <c r="Z120" s="48"/>
      <c r="AA120" s="136" t="e">
        <f>AA121</f>
        <v>#REF!</v>
      </c>
      <c r="AT120" s="19" t="s">
        <v>66</v>
      </c>
      <c r="AU120" s="19" t="s">
        <v>95</v>
      </c>
      <c r="BK120" s="137" t="e">
        <f>BK121</f>
        <v>#REF!</v>
      </c>
    </row>
    <row r="121" spans="2:65" s="9" customFormat="1" ht="37.35" customHeight="1">
      <c r="B121" s="138"/>
      <c r="C121" s="139"/>
      <c r="D121" s="140" t="s">
        <v>96</v>
      </c>
      <c r="E121" s="140"/>
      <c r="F121" s="140"/>
      <c r="G121" s="140"/>
      <c r="H121" s="140"/>
      <c r="I121" s="140"/>
      <c r="J121" s="140"/>
      <c r="K121" s="140"/>
      <c r="L121" s="140"/>
      <c r="M121" s="140"/>
      <c r="N121" s="227">
        <f>SUM(N122+N130+N151+N161+N180+N193)</f>
        <v>0</v>
      </c>
      <c r="O121" s="228"/>
      <c r="P121" s="228"/>
      <c r="Q121" s="228"/>
      <c r="R121" s="141"/>
      <c r="T121" s="142"/>
      <c r="U121" s="139"/>
      <c r="V121" s="139"/>
      <c r="W121" s="143" t="e">
        <f>W122+#REF!+#REF!+W130+W151+W161+W180+W193</f>
        <v>#REF!</v>
      </c>
      <c r="X121" s="139"/>
      <c r="Y121" s="143" t="e">
        <f>Y122+#REF!+#REF!+Y130+Y151+Y161+Y180+Y193</f>
        <v>#REF!</v>
      </c>
      <c r="Z121" s="139"/>
      <c r="AA121" s="144" t="e">
        <f>AA122+#REF!+#REF!+AA130+AA151+AA161+AA180+AA193</f>
        <v>#REF!</v>
      </c>
      <c r="AR121" s="145" t="s">
        <v>102</v>
      </c>
      <c r="AT121" s="146" t="s">
        <v>66</v>
      </c>
      <c r="AU121" s="146" t="s">
        <v>67</v>
      </c>
      <c r="AY121" s="145" t="s">
        <v>119</v>
      </c>
      <c r="BK121" s="147" t="e">
        <f>BK122+#REF!+#REF!+BK130+BK151+BK161+BK180+BK193</f>
        <v>#REF!</v>
      </c>
    </row>
    <row r="122" spans="2:65" s="9" customFormat="1" ht="19.899999999999999" customHeight="1">
      <c r="B122" s="138"/>
      <c r="C122" s="139"/>
      <c r="D122" s="148" t="s">
        <v>97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229">
        <f>SUM(N123:Q129)</f>
        <v>0</v>
      </c>
      <c r="O122" s="230"/>
      <c r="P122" s="230"/>
      <c r="Q122" s="230"/>
      <c r="R122" s="141"/>
      <c r="T122" s="142"/>
      <c r="U122" s="139"/>
      <c r="V122" s="139"/>
      <c r="W122" s="143">
        <f>SUM(W123:W127)</f>
        <v>1.9079999999999999</v>
      </c>
      <c r="X122" s="139"/>
      <c r="Y122" s="143">
        <f>SUM(Y123:Y127)</f>
        <v>2.4199999999999998E-3</v>
      </c>
      <c r="Z122" s="139"/>
      <c r="AA122" s="144">
        <f>SUM(AA123:AA127)</f>
        <v>0</v>
      </c>
      <c r="AR122" s="145" t="s">
        <v>102</v>
      </c>
      <c r="AT122" s="146" t="s">
        <v>66</v>
      </c>
      <c r="AU122" s="146" t="s">
        <v>73</v>
      </c>
      <c r="AY122" s="145" t="s">
        <v>119</v>
      </c>
      <c r="BK122" s="147">
        <f>SUM(BK123:BK127)</f>
        <v>0</v>
      </c>
    </row>
    <row r="123" spans="2:65" s="1" customFormat="1" ht="25.5" customHeight="1">
      <c r="B123" s="120"/>
      <c r="C123" s="149" t="s">
        <v>73</v>
      </c>
      <c r="D123" s="149" t="s">
        <v>120</v>
      </c>
      <c r="E123" s="150" t="s">
        <v>121</v>
      </c>
      <c r="F123" s="219" t="s">
        <v>122</v>
      </c>
      <c r="G123" s="219"/>
      <c r="H123" s="219"/>
      <c r="I123" s="219"/>
      <c r="J123" s="151" t="s">
        <v>123</v>
      </c>
      <c r="K123" s="152">
        <v>18</v>
      </c>
      <c r="L123" s="217"/>
      <c r="M123" s="217"/>
      <c r="N123" s="217"/>
      <c r="O123" s="217"/>
      <c r="P123" s="217"/>
      <c r="Q123" s="217"/>
      <c r="R123" s="123"/>
      <c r="T123" s="153" t="s">
        <v>5</v>
      </c>
      <c r="U123" s="41" t="s">
        <v>35</v>
      </c>
      <c r="V123" s="154">
        <v>0.106</v>
      </c>
      <c r="W123" s="154">
        <f>V123*K123</f>
        <v>1.9079999999999999</v>
      </c>
      <c r="X123" s="154">
        <v>6.0000000000000002E-5</v>
      </c>
      <c r="Y123" s="154">
        <f>X123*K123</f>
        <v>1.08E-3</v>
      </c>
      <c r="Z123" s="154">
        <v>0</v>
      </c>
      <c r="AA123" s="155">
        <f>Z123*K123</f>
        <v>0</v>
      </c>
      <c r="AR123" s="19" t="s">
        <v>124</v>
      </c>
      <c r="AT123" s="19" t="s">
        <v>120</v>
      </c>
      <c r="AU123" s="19" t="s">
        <v>102</v>
      </c>
      <c r="AY123" s="19" t="s">
        <v>119</v>
      </c>
      <c r="BE123" s="156">
        <f>IF(U123="základní",N123,0)</f>
        <v>0</v>
      </c>
      <c r="BF123" s="156">
        <f>IF(U123="snížená",N123,0)</f>
        <v>0</v>
      </c>
      <c r="BG123" s="156">
        <f>IF(U123="zákl. přenesená",N123,0)</f>
        <v>0</v>
      </c>
      <c r="BH123" s="156">
        <f>IF(U123="sníž. přenesená",N123,0)</f>
        <v>0</v>
      </c>
      <c r="BI123" s="156">
        <f>IF(U123="nulová",N123,0)</f>
        <v>0</v>
      </c>
      <c r="BJ123" s="19" t="s">
        <v>102</v>
      </c>
      <c r="BK123" s="156">
        <f>ROUND(L123*K123,2)</f>
        <v>0</v>
      </c>
      <c r="BL123" s="19" t="s">
        <v>124</v>
      </c>
      <c r="BM123" s="19" t="s">
        <v>149</v>
      </c>
    </row>
    <row r="124" spans="2:65" s="10" customFormat="1" ht="16.5" customHeight="1">
      <c r="B124" s="157"/>
      <c r="C124" s="158"/>
      <c r="D124" s="158"/>
      <c r="E124" s="159" t="s">
        <v>5</v>
      </c>
      <c r="F124" s="239" t="s">
        <v>226</v>
      </c>
      <c r="G124" s="240"/>
      <c r="H124" s="240"/>
      <c r="I124" s="240"/>
      <c r="J124" s="158"/>
      <c r="K124" s="160">
        <v>18</v>
      </c>
      <c r="L124" s="158"/>
      <c r="M124" s="158"/>
      <c r="N124" s="158"/>
      <c r="O124" s="158"/>
      <c r="P124" s="158"/>
      <c r="Q124" s="158"/>
      <c r="R124" s="161"/>
      <c r="T124" s="162"/>
      <c r="U124" s="158"/>
      <c r="V124" s="158"/>
      <c r="W124" s="158"/>
      <c r="X124" s="158"/>
      <c r="Y124" s="158"/>
      <c r="Z124" s="158"/>
      <c r="AA124" s="163"/>
      <c r="AT124" s="164" t="s">
        <v>125</v>
      </c>
      <c r="AU124" s="164" t="s">
        <v>102</v>
      </c>
      <c r="AV124" s="10" t="s">
        <v>102</v>
      </c>
      <c r="AW124" s="10" t="s">
        <v>28</v>
      </c>
      <c r="AX124" s="10" t="s">
        <v>73</v>
      </c>
      <c r="AY124" s="164" t="s">
        <v>119</v>
      </c>
    </row>
    <row r="125" spans="2:65" s="1" customFormat="1" ht="25.5" customHeight="1">
      <c r="B125" s="120"/>
      <c r="C125" s="172">
        <v>2</v>
      </c>
      <c r="D125" s="172" t="s">
        <v>126</v>
      </c>
      <c r="E125" s="173" t="s">
        <v>128</v>
      </c>
      <c r="F125" s="220" t="s">
        <v>224</v>
      </c>
      <c r="G125" s="220"/>
      <c r="H125" s="220"/>
      <c r="I125" s="220"/>
      <c r="J125" s="174" t="s">
        <v>123</v>
      </c>
      <c r="K125" s="175">
        <v>10</v>
      </c>
      <c r="L125" s="221"/>
      <c r="M125" s="221"/>
      <c r="N125" s="221"/>
      <c r="O125" s="217"/>
      <c r="P125" s="217"/>
      <c r="Q125" s="217"/>
      <c r="R125" s="123"/>
      <c r="T125" s="153" t="s">
        <v>5</v>
      </c>
      <c r="U125" s="41" t="s">
        <v>35</v>
      </c>
      <c r="V125" s="154">
        <v>0</v>
      </c>
      <c r="W125" s="154">
        <f t="shared" ref="W125:W127" si="0">V125*K125</f>
        <v>0</v>
      </c>
      <c r="X125" s="154">
        <v>6.9999999999999994E-5</v>
      </c>
      <c r="Y125" s="154">
        <f t="shared" ref="Y125:Y127" si="1">X125*K125</f>
        <v>6.9999999999999988E-4</v>
      </c>
      <c r="Z125" s="154">
        <v>0</v>
      </c>
      <c r="AA125" s="155">
        <f t="shared" ref="AA125:AA127" si="2">Z125*K125</f>
        <v>0</v>
      </c>
      <c r="AR125" s="19" t="s">
        <v>127</v>
      </c>
      <c r="AT125" s="19" t="s">
        <v>126</v>
      </c>
      <c r="AU125" s="19" t="s">
        <v>102</v>
      </c>
      <c r="AY125" s="19" t="s">
        <v>119</v>
      </c>
      <c r="BE125" s="156">
        <f t="shared" ref="BE125:BE127" si="3">IF(U125="základní",N125,0)</f>
        <v>0</v>
      </c>
      <c r="BF125" s="156">
        <f t="shared" ref="BF125:BF127" si="4">IF(U125="snížená",N125,0)</f>
        <v>0</v>
      </c>
      <c r="BG125" s="156">
        <f t="shared" ref="BG125:BG127" si="5">IF(U125="zákl. přenesená",N125,0)</f>
        <v>0</v>
      </c>
      <c r="BH125" s="156">
        <f t="shared" ref="BH125:BH127" si="6">IF(U125="sníž. přenesená",N125,0)</f>
        <v>0</v>
      </c>
      <c r="BI125" s="156">
        <f t="shared" ref="BI125:BI127" si="7">IF(U125="nulová",N125,0)</f>
        <v>0</v>
      </c>
      <c r="BJ125" s="19" t="s">
        <v>102</v>
      </c>
      <c r="BK125" s="156">
        <f t="shared" ref="BK125:BK127" si="8">ROUND(L125*K125,2)</f>
        <v>0</v>
      </c>
      <c r="BL125" s="19" t="s">
        <v>124</v>
      </c>
      <c r="BM125" s="19" t="s">
        <v>150</v>
      </c>
    </row>
    <row r="126" spans="2:65" s="1" customFormat="1" ht="25.5" customHeight="1">
      <c r="B126" s="120"/>
      <c r="C126" s="172">
        <v>3</v>
      </c>
      <c r="D126" s="172" t="s">
        <v>126</v>
      </c>
      <c r="E126" s="173" t="s">
        <v>129</v>
      </c>
      <c r="F126" s="220" t="s">
        <v>225</v>
      </c>
      <c r="G126" s="220"/>
      <c r="H126" s="220"/>
      <c r="I126" s="220"/>
      <c r="J126" s="174" t="s">
        <v>123</v>
      </c>
      <c r="K126" s="175">
        <v>8</v>
      </c>
      <c r="L126" s="221"/>
      <c r="M126" s="221"/>
      <c r="N126" s="221"/>
      <c r="O126" s="217"/>
      <c r="P126" s="217"/>
      <c r="Q126" s="217"/>
      <c r="R126" s="123"/>
      <c r="T126" s="153" t="s">
        <v>5</v>
      </c>
      <c r="U126" s="41" t="s">
        <v>35</v>
      </c>
      <c r="V126" s="154">
        <v>0</v>
      </c>
      <c r="W126" s="154">
        <f t="shared" si="0"/>
        <v>0</v>
      </c>
      <c r="X126" s="154">
        <v>8.0000000000000007E-5</v>
      </c>
      <c r="Y126" s="154">
        <f t="shared" si="1"/>
        <v>6.4000000000000005E-4</v>
      </c>
      <c r="Z126" s="154">
        <v>0</v>
      </c>
      <c r="AA126" s="155">
        <f t="shared" si="2"/>
        <v>0</v>
      </c>
      <c r="AR126" s="19" t="s">
        <v>127</v>
      </c>
      <c r="AT126" s="19" t="s">
        <v>126</v>
      </c>
      <c r="AU126" s="19" t="s">
        <v>102</v>
      </c>
      <c r="AY126" s="19" t="s">
        <v>119</v>
      </c>
      <c r="BE126" s="156">
        <f t="shared" si="3"/>
        <v>0</v>
      </c>
      <c r="BF126" s="156">
        <f t="shared" si="4"/>
        <v>0</v>
      </c>
      <c r="BG126" s="156">
        <f t="shared" si="5"/>
        <v>0</v>
      </c>
      <c r="BH126" s="156">
        <f t="shared" si="6"/>
        <v>0</v>
      </c>
      <c r="BI126" s="156">
        <f t="shared" si="7"/>
        <v>0</v>
      </c>
      <c r="BJ126" s="19" t="s">
        <v>102</v>
      </c>
      <c r="BK126" s="156">
        <f t="shared" si="8"/>
        <v>0</v>
      </c>
      <c r="BL126" s="19" t="s">
        <v>124</v>
      </c>
      <c r="BM126" s="19" t="s">
        <v>151</v>
      </c>
    </row>
    <row r="127" spans="2:65" s="1" customFormat="1" ht="25.5" customHeight="1">
      <c r="B127" s="120"/>
      <c r="C127" s="149">
        <v>4</v>
      </c>
      <c r="D127" s="149" t="s">
        <v>120</v>
      </c>
      <c r="E127" s="150" t="s">
        <v>130</v>
      </c>
      <c r="F127" s="219" t="s">
        <v>131</v>
      </c>
      <c r="G127" s="219"/>
      <c r="H127" s="219"/>
      <c r="I127" s="219"/>
      <c r="J127" s="151" t="s">
        <v>132</v>
      </c>
      <c r="K127" s="152">
        <f>SUM(N123:Q126)/100</f>
        <v>0</v>
      </c>
      <c r="L127" s="217"/>
      <c r="M127" s="217"/>
      <c r="N127" s="217"/>
      <c r="O127" s="217"/>
      <c r="P127" s="217"/>
      <c r="Q127" s="217"/>
      <c r="R127" s="123"/>
      <c r="T127" s="153" t="s">
        <v>5</v>
      </c>
      <c r="U127" s="41" t="s">
        <v>35</v>
      </c>
      <c r="V127" s="154">
        <v>0</v>
      </c>
      <c r="W127" s="154">
        <f t="shared" si="0"/>
        <v>0</v>
      </c>
      <c r="X127" s="154">
        <v>0</v>
      </c>
      <c r="Y127" s="154">
        <f t="shared" si="1"/>
        <v>0</v>
      </c>
      <c r="Z127" s="154">
        <v>0</v>
      </c>
      <c r="AA127" s="155">
        <f t="shared" si="2"/>
        <v>0</v>
      </c>
      <c r="AR127" s="19" t="s">
        <v>124</v>
      </c>
      <c r="AT127" s="19" t="s">
        <v>120</v>
      </c>
      <c r="AU127" s="19" t="s">
        <v>102</v>
      </c>
      <c r="AY127" s="19" t="s">
        <v>119</v>
      </c>
      <c r="BE127" s="156">
        <f t="shared" si="3"/>
        <v>0</v>
      </c>
      <c r="BF127" s="156">
        <f t="shared" si="4"/>
        <v>0</v>
      </c>
      <c r="BG127" s="156">
        <f t="shared" si="5"/>
        <v>0</v>
      </c>
      <c r="BH127" s="156">
        <f t="shared" si="6"/>
        <v>0</v>
      </c>
      <c r="BI127" s="156">
        <f t="shared" si="7"/>
        <v>0</v>
      </c>
      <c r="BJ127" s="19" t="s">
        <v>102</v>
      </c>
      <c r="BK127" s="156">
        <f t="shared" si="8"/>
        <v>0</v>
      </c>
      <c r="BL127" s="19" t="s">
        <v>124</v>
      </c>
      <c r="BM127" s="19" t="s">
        <v>152</v>
      </c>
    </row>
    <row r="128" spans="2:65" s="1" customFormat="1" ht="16.5" customHeight="1">
      <c r="B128" s="120"/>
      <c r="C128" s="149">
        <v>5</v>
      </c>
      <c r="D128" s="149" t="s">
        <v>120</v>
      </c>
      <c r="E128" s="150" t="s">
        <v>153</v>
      </c>
      <c r="F128" s="219" t="s">
        <v>154</v>
      </c>
      <c r="G128" s="219"/>
      <c r="H128" s="219"/>
      <c r="I128" s="219"/>
      <c r="J128" s="151" t="s">
        <v>155</v>
      </c>
      <c r="K128" s="152">
        <v>24</v>
      </c>
      <c r="L128" s="217"/>
      <c r="M128" s="217"/>
      <c r="N128" s="217"/>
      <c r="O128" s="217"/>
      <c r="P128" s="217"/>
      <c r="Q128" s="217"/>
      <c r="R128" s="123"/>
      <c r="T128" s="153" t="s">
        <v>5</v>
      </c>
      <c r="U128" s="41" t="s">
        <v>35</v>
      </c>
      <c r="V128" s="154">
        <v>0</v>
      </c>
      <c r="W128" s="154">
        <f t="shared" ref="W128:W129" si="9">V128*K128</f>
        <v>0</v>
      </c>
      <c r="X128" s="154">
        <v>0</v>
      </c>
      <c r="Y128" s="154">
        <f t="shared" ref="Y128:Y129" si="10">X128*K128</f>
        <v>0</v>
      </c>
      <c r="Z128" s="154">
        <v>0</v>
      </c>
      <c r="AA128" s="155">
        <f t="shared" ref="AA128:AA129" si="11">Z128*K128</f>
        <v>0</v>
      </c>
      <c r="AR128" s="19" t="s">
        <v>134</v>
      </c>
      <c r="AT128" s="19" t="s">
        <v>120</v>
      </c>
      <c r="AU128" s="19" t="s">
        <v>102</v>
      </c>
      <c r="AY128" s="19" t="s">
        <v>119</v>
      </c>
      <c r="BE128" s="156">
        <f t="shared" ref="BE128:BE129" si="12">IF(U128="základní",N128,0)</f>
        <v>0</v>
      </c>
      <c r="BF128" s="156">
        <f t="shared" ref="BF128:BF129" si="13">IF(U128="snížená",N128,0)</f>
        <v>0</v>
      </c>
      <c r="BG128" s="156">
        <f t="shared" ref="BG128:BG129" si="14">IF(U128="zákl. přenesená",N128,0)</f>
        <v>0</v>
      </c>
      <c r="BH128" s="156">
        <f t="shared" ref="BH128:BH129" si="15">IF(U128="sníž. přenesená",N128,0)</f>
        <v>0</v>
      </c>
      <c r="BI128" s="156">
        <f t="shared" ref="BI128:BI129" si="16">IF(U128="nulová",N128,0)</f>
        <v>0</v>
      </c>
      <c r="BJ128" s="19" t="s">
        <v>102</v>
      </c>
      <c r="BK128" s="156">
        <f t="shared" ref="BK128:BK129" si="17">ROUND(L128*K128,2)</f>
        <v>0</v>
      </c>
      <c r="BL128" s="19" t="s">
        <v>134</v>
      </c>
      <c r="BM128" s="19" t="s">
        <v>156</v>
      </c>
    </row>
    <row r="129" spans="2:65" s="1" customFormat="1" ht="25.5" customHeight="1">
      <c r="B129" s="120"/>
      <c r="C129" s="149">
        <v>6</v>
      </c>
      <c r="D129" s="149" t="s">
        <v>120</v>
      </c>
      <c r="E129" s="150" t="s">
        <v>157</v>
      </c>
      <c r="F129" s="219" t="s">
        <v>158</v>
      </c>
      <c r="G129" s="219"/>
      <c r="H129" s="219"/>
      <c r="I129" s="219"/>
      <c r="J129" s="151" t="s">
        <v>132</v>
      </c>
      <c r="K129" s="152"/>
      <c r="L129" s="217">
        <v>2.81</v>
      </c>
      <c r="M129" s="217"/>
      <c r="N129" s="217">
        <f t="shared" ref="N128:N129" si="18">ROUND(L129*K129,2)</f>
        <v>0</v>
      </c>
      <c r="O129" s="217"/>
      <c r="P129" s="217"/>
      <c r="Q129" s="217"/>
      <c r="R129" s="123"/>
      <c r="T129" s="153" t="s">
        <v>5</v>
      </c>
      <c r="U129" s="41" t="s">
        <v>35</v>
      </c>
      <c r="V129" s="154">
        <v>0</v>
      </c>
      <c r="W129" s="154">
        <f t="shared" si="9"/>
        <v>0</v>
      </c>
      <c r="X129" s="154">
        <v>0</v>
      </c>
      <c r="Y129" s="154">
        <f t="shared" si="10"/>
        <v>0</v>
      </c>
      <c r="Z129" s="154">
        <v>0</v>
      </c>
      <c r="AA129" s="155">
        <f t="shared" si="11"/>
        <v>0</v>
      </c>
      <c r="AR129" s="19" t="s">
        <v>124</v>
      </c>
      <c r="AT129" s="19" t="s">
        <v>120</v>
      </c>
      <c r="AU129" s="19" t="s">
        <v>102</v>
      </c>
      <c r="AY129" s="19" t="s">
        <v>119</v>
      </c>
      <c r="BE129" s="156">
        <f t="shared" si="12"/>
        <v>0</v>
      </c>
      <c r="BF129" s="156">
        <f t="shared" si="13"/>
        <v>0</v>
      </c>
      <c r="BG129" s="156">
        <f t="shared" si="14"/>
        <v>0</v>
      </c>
      <c r="BH129" s="156">
        <f t="shared" si="15"/>
        <v>0</v>
      </c>
      <c r="BI129" s="156">
        <f t="shared" si="16"/>
        <v>0</v>
      </c>
      <c r="BJ129" s="19" t="s">
        <v>102</v>
      </c>
      <c r="BK129" s="156">
        <f t="shared" si="17"/>
        <v>0</v>
      </c>
      <c r="BL129" s="19" t="s">
        <v>124</v>
      </c>
      <c r="BM129" s="19" t="s">
        <v>159</v>
      </c>
    </row>
    <row r="130" spans="2:65" s="9" customFormat="1" ht="29.85" customHeight="1">
      <c r="B130" s="138"/>
      <c r="C130" s="139"/>
      <c r="D130" s="148" t="s">
        <v>146</v>
      </c>
      <c r="E130" s="148"/>
      <c r="F130" s="148"/>
      <c r="G130" s="148"/>
      <c r="H130" s="148"/>
      <c r="I130" s="148"/>
      <c r="J130" s="148"/>
      <c r="K130" s="148"/>
      <c r="L130" s="148"/>
      <c r="M130" s="148"/>
      <c r="N130" s="231">
        <f>SUM(N131:Q150)</f>
        <v>0</v>
      </c>
      <c r="O130" s="232"/>
      <c r="P130" s="232"/>
      <c r="Q130" s="232"/>
      <c r="R130" s="141"/>
      <c r="T130" s="142"/>
      <c r="U130" s="139"/>
      <c r="V130" s="139"/>
      <c r="W130" s="143">
        <f>SUM(W131:W150)</f>
        <v>213.97800000000004</v>
      </c>
      <c r="X130" s="139"/>
      <c r="Y130" s="143">
        <f>SUM(Y131:Y150)</f>
        <v>0.30651</v>
      </c>
      <c r="Z130" s="139"/>
      <c r="AA130" s="144">
        <f>SUM(AA131:AA150)</f>
        <v>0</v>
      </c>
      <c r="AR130" s="145" t="s">
        <v>102</v>
      </c>
      <c r="AT130" s="146" t="s">
        <v>66</v>
      </c>
      <c r="AU130" s="146" t="s">
        <v>73</v>
      </c>
      <c r="AY130" s="145" t="s">
        <v>119</v>
      </c>
      <c r="BK130" s="147">
        <f>SUM(BK131:BK150)</f>
        <v>0</v>
      </c>
    </row>
    <row r="131" spans="2:65" s="1" customFormat="1" ht="25.5" customHeight="1">
      <c r="B131" s="120"/>
      <c r="C131" s="149">
        <v>7</v>
      </c>
      <c r="D131" s="149" t="s">
        <v>120</v>
      </c>
      <c r="E131" s="150" t="s">
        <v>160</v>
      </c>
      <c r="F131" s="219" t="s">
        <v>161</v>
      </c>
      <c r="G131" s="219"/>
      <c r="H131" s="219"/>
      <c r="I131" s="219"/>
      <c r="J131" s="151" t="s">
        <v>123</v>
      </c>
      <c r="K131" s="152">
        <v>210</v>
      </c>
      <c r="L131" s="217"/>
      <c r="M131" s="217"/>
      <c r="N131" s="217"/>
      <c r="O131" s="217"/>
      <c r="P131" s="217"/>
      <c r="Q131" s="217"/>
      <c r="R131" s="123"/>
      <c r="T131" s="153" t="s">
        <v>5</v>
      </c>
      <c r="U131" s="41" t="s">
        <v>35</v>
      </c>
      <c r="V131" s="154">
        <v>0.41399999999999998</v>
      </c>
      <c r="W131" s="154">
        <f t="shared" ref="W131:W140" si="19">V131*K131</f>
        <v>86.94</v>
      </c>
      <c r="X131" s="154">
        <v>4.6999999999999999E-4</v>
      </c>
      <c r="Y131" s="154">
        <f t="shared" ref="Y131:Y140" si="20">X131*K131</f>
        <v>9.8699999999999996E-2</v>
      </c>
      <c r="Z131" s="154">
        <v>0</v>
      </c>
      <c r="AA131" s="155">
        <f t="shared" ref="AA131:AA140" si="21">Z131*K131</f>
        <v>0</v>
      </c>
      <c r="AR131" s="19" t="s">
        <v>124</v>
      </c>
      <c r="AT131" s="19" t="s">
        <v>120</v>
      </c>
      <c r="AU131" s="19" t="s">
        <v>102</v>
      </c>
      <c r="AY131" s="19" t="s">
        <v>119</v>
      </c>
      <c r="BE131" s="156">
        <f t="shared" ref="BE131:BE140" si="22">IF(U131="základní",N131,0)</f>
        <v>0</v>
      </c>
      <c r="BF131" s="156">
        <f t="shared" ref="BF131:BF140" si="23">IF(U131="snížená",N131,0)</f>
        <v>0</v>
      </c>
      <c r="BG131" s="156">
        <f t="shared" ref="BG131:BG140" si="24">IF(U131="zákl. přenesená",N131,0)</f>
        <v>0</v>
      </c>
      <c r="BH131" s="156">
        <f t="shared" ref="BH131:BH140" si="25">IF(U131="sníž. přenesená",N131,0)</f>
        <v>0</v>
      </c>
      <c r="BI131" s="156">
        <f t="shared" ref="BI131:BI140" si="26">IF(U131="nulová",N131,0)</f>
        <v>0</v>
      </c>
      <c r="BJ131" s="19" t="s">
        <v>102</v>
      </c>
      <c r="BK131" s="156">
        <f t="shared" ref="BK131:BK140" si="27">ROUND(L131*K131,2)</f>
        <v>0</v>
      </c>
      <c r="BL131" s="19" t="s">
        <v>124</v>
      </c>
      <c r="BM131" s="19" t="s">
        <v>162</v>
      </c>
    </row>
    <row r="132" spans="2:65" s="1" customFormat="1" ht="25.5" customHeight="1">
      <c r="B132" s="120"/>
      <c r="C132" s="149">
        <v>8</v>
      </c>
      <c r="D132" s="149" t="s">
        <v>120</v>
      </c>
      <c r="E132" s="150" t="s">
        <v>163</v>
      </c>
      <c r="F132" s="219" t="s">
        <v>164</v>
      </c>
      <c r="G132" s="219"/>
      <c r="H132" s="219"/>
      <c r="I132" s="219"/>
      <c r="J132" s="151" t="s">
        <v>123</v>
      </c>
      <c r="K132" s="152">
        <v>18</v>
      </c>
      <c r="L132" s="217"/>
      <c r="M132" s="217"/>
      <c r="N132" s="217"/>
      <c r="O132" s="217"/>
      <c r="P132" s="217"/>
      <c r="Q132" s="217"/>
      <c r="R132" s="123"/>
      <c r="T132" s="153" t="s">
        <v>5</v>
      </c>
      <c r="U132" s="41" t="s">
        <v>35</v>
      </c>
      <c r="V132" s="154">
        <v>0.42399999999999999</v>
      </c>
      <c r="W132" s="154">
        <f t="shared" si="19"/>
        <v>7.6319999999999997</v>
      </c>
      <c r="X132" s="154">
        <v>7.2000000000000005E-4</v>
      </c>
      <c r="Y132" s="154">
        <f t="shared" si="20"/>
        <v>1.2960000000000001E-2</v>
      </c>
      <c r="Z132" s="154">
        <v>0</v>
      </c>
      <c r="AA132" s="155">
        <f t="shared" si="21"/>
        <v>0</v>
      </c>
      <c r="AR132" s="19" t="s">
        <v>124</v>
      </c>
      <c r="AT132" s="19" t="s">
        <v>120</v>
      </c>
      <c r="AU132" s="19" t="s">
        <v>102</v>
      </c>
      <c r="AY132" s="19" t="s">
        <v>119</v>
      </c>
      <c r="BE132" s="156">
        <f t="shared" si="22"/>
        <v>0</v>
      </c>
      <c r="BF132" s="156">
        <f t="shared" si="23"/>
        <v>0</v>
      </c>
      <c r="BG132" s="156">
        <f t="shared" si="24"/>
        <v>0</v>
      </c>
      <c r="BH132" s="156">
        <f t="shared" si="25"/>
        <v>0</v>
      </c>
      <c r="BI132" s="156">
        <f t="shared" si="26"/>
        <v>0</v>
      </c>
      <c r="BJ132" s="19" t="s">
        <v>102</v>
      </c>
      <c r="BK132" s="156">
        <f t="shared" si="27"/>
        <v>0</v>
      </c>
      <c r="BL132" s="19" t="s">
        <v>124</v>
      </c>
      <c r="BM132" s="19" t="s">
        <v>165</v>
      </c>
    </row>
    <row r="133" spans="2:65" s="1" customFormat="1" ht="25.5" customHeight="1">
      <c r="B133" s="120"/>
      <c r="C133" s="149">
        <v>9</v>
      </c>
      <c r="D133" s="149" t="s">
        <v>120</v>
      </c>
      <c r="E133" s="150" t="s">
        <v>166</v>
      </c>
      <c r="F133" s="219" t="s">
        <v>167</v>
      </c>
      <c r="G133" s="219"/>
      <c r="H133" s="219"/>
      <c r="I133" s="219"/>
      <c r="J133" s="151" t="s">
        <v>123</v>
      </c>
      <c r="K133" s="152">
        <v>69</v>
      </c>
      <c r="L133" s="217"/>
      <c r="M133" s="217"/>
      <c r="N133" s="217"/>
      <c r="O133" s="217"/>
      <c r="P133" s="217"/>
      <c r="Q133" s="217"/>
      <c r="R133" s="123"/>
      <c r="T133" s="153" t="s">
        <v>5</v>
      </c>
      <c r="U133" s="41" t="s">
        <v>35</v>
      </c>
      <c r="V133" s="154">
        <v>0.42899999999999999</v>
      </c>
      <c r="W133" s="154">
        <f t="shared" si="19"/>
        <v>29.600999999999999</v>
      </c>
      <c r="X133" s="154">
        <v>7.1000000000000002E-4</v>
      </c>
      <c r="Y133" s="154">
        <f t="shared" si="20"/>
        <v>4.8989999999999999E-2</v>
      </c>
      <c r="Z133" s="154">
        <v>0</v>
      </c>
      <c r="AA133" s="155">
        <f t="shared" si="21"/>
        <v>0</v>
      </c>
      <c r="AR133" s="19" t="s">
        <v>124</v>
      </c>
      <c r="AT133" s="19" t="s">
        <v>120</v>
      </c>
      <c r="AU133" s="19" t="s">
        <v>102</v>
      </c>
      <c r="AY133" s="19" t="s">
        <v>119</v>
      </c>
      <c r="BE133" s="156">
        <f t="shared" si="22"/>
        <v>0</v>
      </c>
      <c r="BF133" s="156">
        <f t="shared" si="23"/>
        <v>0</v>
      </c>
      <c r="BG133" s="156">
        <f t="shared" si="24"/>
        <v>0</v>
      </c>
      <c r="BH133" s="156">
        <f t="shared" si="25"/>
        <v>0</v>
      </c>
      <c r="BI133" s="156">
        <f t="shared" si="26"/>
        <v>0</v>
      </c>
      <c r="BJ133" s="19" t="s">
        <v>102</v>
      </c>
      <c r="BK133" s="156">
        <f t="shared" si="27"/>
        <v>0</v>
      </c>
      <c r="BL133" s="19" t="s">
        <v>124</v>
      </c>
      <c r="BM133" s="19" t="s">
        <v>168</v>
      </c>
    </row>
    <row r="134" spans="2:65" s="1" customFormat="1" ht="25.5" customHeight="1">
      <c r="B134" s="120"/>
      <c r="C134" s="149">
        <v>10</v>
      </c>
      <c r="D134" s="149" t="s">
        <v>120</v>
      </c>
      <c r="E134" s="150" t="s">
        <v>169</v>
      </c>
      <c r="F134" s="219" t="s">
        <v>170</v>
      </c>
      <c r="G134" s="219"/>
      <c r="H134" s="219"/>
      <c r="I134" s="219"/>
      <c r="J134" s="151" t="s">
        <v>123</v>
      </c>
      <c r="K134" s="152">
        <v>43</v>
      </c>
      <c r="L134" s="217"/>
      <c r="M134" s="217"/>
      <c r="N134" s="217"/>
      <c r="O134" s="217"/>
      <c r="P134" s="217"/>
      <c r="Q134" s="217"/>
      <c r="R134" s="123"/>
      <c r="T134" s="153" t="s">
        <v>5</v>
      </c>
      <c r="U134" s="41" t="s">
        <v>35</v>
      </c>
      <c r="V134" s="154">
        <v>0.438</v>
      </c>
      <c r="W134" s="154">
        <f t="shared" si="19"/>
        <v>18.834</v>
      </c>
      <c r="X134" s="154">
        <v>1.2800000000000001E-3</v>
      </c>
      <c r="Y134" s="154">
        <f t="shared" si="20"/>
        <v>5.5040000000000006E-2</v>
      </c>
      <c r="Z134" s="154">
        <v>0</v>
      </c>
      <c r="AA134" s="155">
        <f t="shared" si="21"/>
        <v>0</v>
      </c>
      <c r="AR134" s="19" t="s">
        <v>124</v>
      </c>
      <c r="AT134" s="19" t="s">
        <v>120</v>
      </c>
      <c r="AU134" s="19" t="s">
        <v>102</v>
      </c>
      <c r="AY134" s="19" t="s">
        <v>119</v>
      </c>
      <c r="BE134" s="156">
        <f t="shared" si="22"/>
        <v>0</v>
      </c>
      <c r="BF134" s="156">
        <f t="shared" si="23"/>
        <v>0</v>
      </c>
      <c r="BG134" s="156">
        <f t="shared" si="24"/>
        <v>0</v>
      </c>
      <c r="BH134" s="156">
        <f t="shared" si="25"/>
        <v>0</v>
      </c>
      <c r="BI134" s="156">
        <f t="shared" si="26"/>
        <v>0</v>
      </c>
      <c r="BJ134" s="19" t="s">
        <v>102</v>
      </c>
      <c r="BK134" s="156">
        <f t="shared" si="27"/>
        <v>0</v>
      </c>
      <c r="BL134" s="19" t="s">
        <v>124</v>
      </c>
      <c r="BM134" s="19" t="s">
        <v>171</v>
      </c>
    </row>
    <row r="135" spans="2:65" s="1" customFormat="1" ht="25.5" customHeight="1">
      <c r="B135" s="120"/>
      <c r="C135" s="149">
        <v>11</v>
      </c>
      <c r="D135" s="149" t="s">
        <v>120</v>
      </c>
      <c r="E135" s="150" t="s">
        <v>172</v>
      </c>
      <c r="F135" s="219" t="s">
        <v>173</v>
      </c>
      <c r="G135" s="219"/>
      <c r="H135" s="219"/>
      <c r="I135" s="219"/>
      <c r="J135" s="151" t="s">
        <v>123</v>
      </c>
      <c r="K135" s="152">
        <v>54</v>
      </c>
      <c r="L135" s="217"/>
      <c r="M135" s="217"/>
      <c r="N135" s="217"/>
      <c r="O135" s="217"/>
      <c r="P135" s="217"/>
      <c r="Q135" s="217"/>
      <c r="R135" s="123"/>
      <c r="T135" s="153" t="s">
        <v>5</v>
      </c>
      <c r="U135" s="41" t="s">
        <v>35</v>
      </c>
      <c r="V135" s="154">
        <v>0.443</v>
      </c>
      <c r="W135" s="154">
        <f t="shared" si="19"/>
        <v>23.922000000000001</v>
      </c>
      <c r="X135" s="154">
        <v>1.6100000000000001E-3</v>
      </c>
      <c r="Y135" s="154">
        <f t="shared" si="20"/>
        <v>8.6940000000000003E-2</v>
      </c>
      <c r="Z135" s="154">
        <v>0</v>
      </c>
      <c r="AA135" s="155">
        <f t="shared" si="21"/>
        <v>0</v>
      </c>
      <c r="AR135" s="19" t="s">
        <v>124</v>
      </c>
      <c r="AT135" s="19" t="s">
        <v>120</v>
      </c>
      <c r="AU135" s="19" t="s">
        <v>102</v>
      </c>
      <c r="AY135" s="19" t="s">
        <v>119</v>
      </c>
      <c r="BE135" s="156">
        <f t="shared" si="22"/>
        <v>0</v>
      </c>
      <c r="BF135" s="156">
        <f t="shared" si="23"/>
        <v>0</v>
      </c>
      <c r="BG135" s="156">
        <f t="shared" si="24"/>
        <v>0</v>
      </c>
      <c r="BH135" s="156">
        <f t="shared" si="25"/>
        <v>0</v>
      </c>
      <c r="BI135" s="156">
        <f t="shared" si="26"/>
        <v>0</v>
      </c>
      <c r="BJ135" s="19" t="s">
        <v>102</v>
      </c>
      <c r="BK135" s="156">
        <f t="shared" si="27"/>
        <v>0</v>
      </c>
      <c r="BL135" s="19" t="s">
        <v>124</v>
      </c>
      <c r="BM135" s="19" t="s">
        <v>174</v>
      </c>
    </row>
    <row r="136" spans="2:65" s="1" customFormat="1" ht="38.25" customHeight="1">
      <c r="B136" s="120"/>
      <c r="C136" s="149">
        <v>12</v>
      </c>
      <c r="D136" s="149" t="s">
        <v>120</v>
      </c>
      <c r="E136" s="150" t="s">
        <v>175</v>
      </c>
      <c r="F136" s="219" t="s">
        <v>176</v>
      </c>
      <c r="G136" s="219"/>
      <c r="H136" s="219"/>
      <c r="I136" s="219"/>
      <c r="J136" s="151" t="s">
        <v>123</v>
      </c>
      <c r="K136" s="152">
        <v>43</v>
      </c>
      <c r="L136" s="217"/>
      <c r="M136" s="217"/>
      <c r="N136" s="217"/>
      <c r="O136" s="217"/>
      <c r="P136" s="217"/>
      <c r="Q136" s="217"/>
      <c r="R136" s="123"/>
      <c r="T136" s="153" t="s">
        <v>5</v>
      </c>
      <c r="U136" s="41" t="s">
        <v>35</v>
      </c>
      <c r="V136" s="154">
        <v>0.25</v>
      </c>
      <c r="W136" s="154">
        <f t="shared" si="19"/>
        <v>10.75</v>
      </c>
      <c r="X136" s="154">
        <v>5.0000000000000002E-5</v>
      </c>
      <c r="Y136" s="154">
        <f t="shared" si="20"/>
        <v>2.15E-3</v>
      </c>
      <c r="Z136" s="154">
        <v>0</v>
      </c>
      <c r="AA136" s="155">
        <f t="shared" si="21"/>
        <v>0</v>
      </c>
      <c r="AR136" s="19" t="s">
        <v>124</v>
      </c>
      <c r="AT136" s="19" t="s">
        <v>120</v>
      </c>
      <c r="AU136" s="19" t="s">
        <v>102</v>
      </c>
      <c r="AY136" s="19" t="s">
        <v>119</v>
      </c>
      <c r="BE136" s="156">
        <f t="shared" si="22"/>
        <v>0</v>
      </c>
      <c r="BF136" s="156">
        <f t="shared" si="23"/>
        <v>0</v>
      </c>
      <c r="BG136" s="156">
        <f t="shared" si="24"/>
        <v>0</v>
      </c>
      <c r="BH136" s="156">
        <f t="shared" si="25"/>
        <v>0</v>
      </c>
      <c r="BI136" s="156">
        <f t="shared" si="26"/>
        <v>0</v>
      </c>
      <c r="BJ136" s="19" t="s">
        <v>102</v>
      </c>
      <c r="BK136" s="156">
        <f t="shared" si="27"/>
        <v>0</v>
      </c>
      <c r="BL136" s="19" t="s">
        <v>124</v>
      </c>
      <c r="BM136" s="19" t="s">
        <v>177</v>
      </c>
    </row>
    <row r="137" spans="2:65" s="1" customFormat="1" ht="38.25" customHeight="1">
      <c r="B137" s="120"/>
      <c r="C137" s="149">
        <v>13</v>
      </c>
      <c r="D137" s="149" t="s">
        <v>120</v>
      </c>
      <c r="E137" s="150" t="s">
        <v>178</v>
      </c>
      <c r="F137" s="219" t="s">
        <v>179</v>
      </c>
      <c r="G137" s="219"/>
      <c r="H137" s="219"/>
      <c r="I137" s="219"/>
      <c r="J137" s="151" t="s">
        <v>123</v>
      </c>
      <c r="K137" s="152">
        <v>15</v>
      </c>
      <c r="L137" s="217"/>
      <c r="M137" s="217"/>
      <c r="N137" s="217"/>
      <c r="O137" s="217"/>
      <c r="P137" s="217"/>
      <c r="Q137" s="217"/>
      <c r="R137" s="123"/>
      <c r="T137" s="153" t="s">
        <v>5</v>
      </c>
      <c r="U137" s="41" t="s">
        <v>35</v>
      </c>
      <c r="V137" s="154">
        <v>0.27</v>
      </c>
      <c r="W137" s="154">
        <f t="shared" si="19"/>
        <v>4.0500000000000007</v>
      </c>
      <c r="X137" s="154">
        <v>6.0000000000000002E-5</v>
      </c>
      <c r="Y137" s="154">
        <f t="shared" si="20"/>
        <v>8.9999999999999998E-4</v>
      </c>
      <c r="Z137" s="154">
        <v>0</v>
      </c>
      <c r="AA137" s="155">
        <f t="shared" si="21"/>
        <v>0</v>
      </c>
      <c r="AR137" s="19" t="s">
        <v>124</v>
      </c>
      <c r="AT137" s="19" t="s">
        <v>120</v>
      </c>
      <c r="AU137" s="19" t="s">
        <v>102</v>
      </c>
      <c r="AY137" s="19" t="s">
        <v>119</v>
      </c>
      <c r="BE137" s="156">
        <f t="shared" si="22"/>
        <v>0</v>
      </c>
      <c r="BF137" s="156">
        <f t="shared" si="23"/>
        <v>0</v>
      </c>
      <c r="BG137" s="156">
        <f t="shared" si="24"/>
        <v>0</v>
      </c>
      <c r="BH137" s="156">
        <f t="shared" si="25"/>
        <v>0</v>
      </c>
      <c r="BI137" s="156">
        <f t="shared" si="26"/>
        <v>0</v>
      </c>
      <c r="BJ137" s="19" t="s">
        <v>102</v>
      </c>
      <c r="BK137" s="156">
        <f t="shared" si="27"/>
        <v>0</v>
      </c>
      <c r="BL137" s="19" t="s">
        <v>124</v>
      </c>
      <c r="BM137" s="19" t="s">
        <v>180</v>
      </c>
    </row>
    <row r="138" spans="2:65" s="1" customFormat="1" ht="38.25" customHeight="1">
      <c r="B138" s="120"/>
      <c r="C138" s="149">
        <v>14</v>
      </c>
      <c r="D138" s="149" t="s">
        <v>120</v>
      </c>
      <c r="E138" s="150" t="s">
        <v>181</v>
      </c>
      <c r="F138" s="219" t="s">
        <v>182</v>
      </c>
      <c r="G138" s="219"/>
      <c r="H138" s="219"/>
      <c r="I138" s="219"/>
      <c r="J138" s="151" t="s">
        <v>133</v>
      </c>
      <c r="K138" s="152">
        <v>43</v>
      </c>
      <c r="L138" s="217"/>
      <c r="M138" s="217"/>
      <c r="N138" s="217"/>
      <c r="O138" s="217"/>
      <c r="P138" s="217"/>
      <c r="Q138" s="217"/>
      <c r="R138" s="123"/>
      <c r="T138" s="153" t="s">
        <v>5</v>
      </c>
      <c r="U138" s="41" t="s">
        <v>35</v>
      </c>
      <c r="V138" s="154">
        <v>0.33500000000000002</v>
      </c>
      <c r="W138" s="154">
        <f t="shared" si="19"/>
        <v>14.405000000000001</v>
      </c>
      <c r="X138" s="154">
        <v>1.0000000000000001E-5</v>
      </c>
      <c r="Y138" s="154">
        <f t="shared" si="20"/>
        <v>4.3000000000000004E-4</v>
      </c>
      <c r="Z138" s="154">
        <v>0</v>
      </c>
      <c r="AA138" s="155">
        <f t="shared" si="21"/>
        <v>0</v>
      </c>
      <c r="AR138" s="19" t="s">
        <v>124</v>
      </c>
      <c r="AT138" s="19" t="s">
        <v>120</v>
      </c>
      <c r="AU138" s="19" t="s">
        <v>102</v>
      </c>
      <c r="AY138" s="19" t="s">
        <v>119</v>
      </c>
      <c r="BE138" s="156">
        <f t="shared" si="22"/>
        <v>0</v>
      </c>
      <c r="BF138" s="156">
        <f t="shared" si="23"/>
        <v>0</v>
      </c>
      <c r="BG138" s="156">
        <f t="shared" si="24"/>
        <v>0</v>
      </c>
      <c r="BH138" s="156">
        <f t="shared" si="25"/>
        <v>0</v>
      </c>
      <c r="BI138" s="156">
        <f t="shared" si="26"/>
        <v>0</v>
      </c>
      <c r="BJ138" s="19" t="s">
        <v>102</v>
      </c>
      <c r="BK138" s="156">
        <f t="shared" si="27"/>
        <v>0</v>
      </c>
      <c r="BL138" s="19" t="s">
        <v>124</v>
      </c>
      <c r="BM138" s="19" t="s">
        <v>183</v>
      </c>
    </row>
    <row r="139" spans="2:65" s="1" customFormat="1" ht="38.25" customHeight="1">
      <c r="B139" s="120"/>
      <c r="C139" s="149">
        <v>15</v>
      </c>
      <c r="D139" s="149" t="s">
        <v>120</v>
      </c>
      <c r="E139" s="150" t="s">
        <v>184</v>
      </c>
      <c r="F139" s="219" t="s">
        <v>185</v>
      </c>
      <c r="G139" s="219"/>
      <c r="H139" s="219"/>
      <c r="I139" s="219"/>
      <c r="J139" s="151" t="s">
        <v>133</v>
      </c>
      <c r="K139" s="152">
        <v>8</v>
      </c>
      <c r="L139" s="217"/>
      <c r="M139" s="217"/>
      <c r="N139" s="217"/>
      <c r="O139" s="217"/>
      <c r="P139" s="217"/>
      <c r="Q139" s="217"/>
      <c r="R139" s="123"/>
      <c r="T139" s="153" t="s">
        <v>5</v>
      </c>
      <c r="U139" s="41" t="s">
        <v>35</v>
      </c>
      <c r="V139" s="154">
        <v>0.35899999999999999</v>
      </c>
      <c r="W139" s="154">
        <f t="shared" si="19"/>
        <v>2.8719999999999999</v>
      </c>
      <c r="X139" s="154">
        <v>5.0000000000000002E-5</v>
      </c>
      <c r="Y139" s="154">
        <f t="shared" si="20"/>
        <v>4.0000000000000002E-4</v>
      </c>
      <c r="Z139" s="154">
        <v>0</v>
      </c>
      <c r="AA139" s="155">
        <f t="shared" si="21"/>
        <v>0</v>
      </c>
      <c r="AR139" s="19" t="s">
        <v>124</v>
      </c>
      <c r="AT139" s="19" t="s">
        <v>120</v>
      </c>
      <c r="AU139" s="19" t="s">
        <v>102</v>
      </c>
      <c r="AY139" s="19" t="s">
        <v>119</v>
      </c>
      <c r="BE139" s="156">
        <f t="shared" si="22"/>
        <v>0</v>
      </c>
      <c r="BF139" s="156">
        <f t="shared" si="23"/>
        <v>0</v>
      </c>
      <c r="BG139" s="156">
        <f t="shared" si="24"/>
        <v>0</v>
      </c>
      <c r="BH139" s="156">
        <f t="shared" si="25"/>
        <v>0</v>
      </c>
      <c r="BI139" s="156">
        <f t="shared" si="26"/>
        <v>0</v>
      </c>
      <c r="BJ139" s="19" t="s">
        <v>102</v>
      </c>
      <c r="BK139" s="156">
        <f t="shared" si="27"/>
        <v>0</v>
      </c>
      <c r="BL139" s="19" t="s">
        <v>124</v>
      </c>
      <c r="BM139" s="19" t="s">
        <v>186</v>
      </c>
    </row>
    <row r="140" spans="2:65" s="1" customFormat="1" ht="25.5" customHeight="1">
      <c r="B140" s="120"/>
      <c r="C140" s="149">
        <v>16</v>
      </c>
      <c r="D140" s="149" t="s">
        <v>120</v>
      </c>
      <c r="E140" s="150" t="s">
        <v>187</v>
      </c>
      <c r="F140" s="219" t="s">
        <v>188</v>
      </c>
      <c r="G140" s="219"/>
      <c r="H140" s="219"/>
      <c r="I140" s="219"/>
      <c r="J140" s="151" t="s">
        <v>123</v>
      </c>
      <c r="K140" s="152">
        <v>394</v>
      </c>
      <c r="L140" s="217"/>
      <c r="M140" s="217"/>
      <c r="N140" s="217"/>
      <c r="O140" s="217"/>
      <c r="P140" s="217"/>
      <c r="Q140" s="217"/>
      <c r="R140" s="123"/>
      <c r="T140" s="153" t="s">
        <v>5</v>
      </c>
      <c r="U140" s="41" t="s">
        <v>35</v>
      </c>
      <c r="V140" s="154">
        <v>3.7999999999999999E-2</v>
      </c>
      <c r="W140" s="154">
        <f t="shared" si="19"/>
        <v>14.972</v>
      </c>
      <c r="X140" s="154">
        <v>0</v>
      </c>
      <c r="Y140" s="154">
        <f t="shared" si="20"/>
        <v>0</v>
      </c>
      <c r="Z140" s="154">
        <v>0</v>
      </c>
      <c r="AA140" s="155">
        <f t="shared" si="21"/>
        <v>0</v>
      </c>
      <c r="AR140" s="19" t="s">
        <v>124</v>
      </c>
      <c r="AT140" s="19" t="s">
        <v>120</v>
      </c>
      <c r="AU140" s="19" t="s">
        <v>102</v>
      </c>
      <c r="AY140" s="19" t="s">
        <v>119</v>
      </c>
      <c r="BE140" s="156">
        <f t="shared" si="22"/>
        <v>0</v>
      </c>
      <c r="BF140" s="156">
        <f t="shared" si="23"/>
        <v>0</v>
      </c>
      <c r="BG140" s="156">
        <f t="shared" si="24"/>
        <v>0</v>
      </c>
      <c r="BH140" s="156">
        <f t="shared" si="25"/>
        <v>0</v>
      </c>
      <c r="BI140" s="156">
        <f t="shared" si="26"/>
        <v>0</v>
      </c>
      <c r="BJ140" s="19" t="s">
        <v>102</v>
      </c>
      <c r="BK140" s="156">
        <f t="shared" si="27"/>
        <v>0</v>
      </c>
      <c r="BL140" s="19" t="s">
        <v>124</v>
      </c>
      <c r="BM140" s="19" t="s">
        <v>189</v>
      </c>
    </row>
    <row r="141" spans="2:65" s="10" customFormat="1" ht="16.5" customHeight="1">
      <c r="B141" s="157"/>
      <c r="C141" s="158"/>
      <c r="D141" s="158"/>
      <c r="E141" s="159" t="s">
        <v>5</v>
      </c>
      <c r="F141" s="239" t="s">
        <v>227</v>
      </c>
      <c r="G141" s="240"/>
      <c r="H141" s="240"/>
      <c r="I141" s="240"/>
      <c r="J141" s="158"/>
      <c r="K141" s="160">
        <v>394</v>
      </c>
      <c r="L141" s="158"/>
      <c r="M141" s="158"/>
      <c r="N141" s="158"/>
      <c r="O141" s="158"/>
      <c r="P141" s="158"/>
      <c r="Q141" s="158"/>
      <c r="R141" s="161"/>
      <c r="T141" s="162"/>
      <c r="U141" s="158"/>
      <c r="V141" s="158"/>
      <c r="W141" s="158"/>
      <c r="X141" s="158"/>
      <c r="Y141" s="158"/>
      <c r="Z141" s="158"/>
      <c r="AA141" s="163"/>
      <c r="AT141" s="164" t="s">
        <v>125</v>
      </c>
      <c r="AU141" s="164" t="s">
        <v>102</v>
      </c>
      <c r="AV141" s="10" t="s">
        <v>102</v>
      </c>
      <c r="AW141" s="10" t="s">
        <v>28</v>
      </c>
      <c r="AX141" s="10" t="s">
        <v>73</v>
      </c>
      <c r="AY141" s="164" t="s">
        <v>119</v>
      </c>
    </row>
    <row r="142" spans="2:65" s="10" customFormat="1" ht="30.75" customHeight="1">
      <c r="B142" s="157"/>
      <c r="C142" s="149">
        <v>17</v>
      </c>
      <c r="D142" s="149" t="s">
        <v>120</v>
      </c>
      <c r="E142" s="177" t="s">
        <v>301</v>
      </c>
      <c r="F142" s="218" t="s">
        <v>302</v>
      </c>
      <c r="G142" s="241"/>
      <c r="H142" s="241"/>
      <c r="I142" s="241"/>
      <c r="J142" s="151" t="s">
        <v>133</v>
      </c>
      <c r="K142" s="152">
        <v>26</v>
      </c>
      <c r="L142" s="217"/>
      <c r="M142" s="241"/>
      <c r="N142" s="217"/>
      <c r="O142" s="241"/>
      <c r="P142" s="241"/>
      <c r="Q142" s="241"/>
      <c r="R142" s="161"/>
      <c r="T142" s="162"/>
      <c r="U142" s="158"/>
      <c r="V142" s="158"/>
      <c r="W142" s="158"/>
      <c r="X142" s="158"/>
      <c r="Y142" s="158"/>
      <c r="Z142" s="158"/>
      <c r="AA142" s="163"/>
      <c r="AT142" s="164"/>
      <c r="AU142" s="164"/>
      <c r="AY142" s="164"/>
    </row>
    <row r="143" spans="2:65" s="10" customFormat="1" ht="26.25" customHeight="1">
      <c r="B143" s="157"/>
      <c r="C143" s="149">
        <v>18</v>
      </c>
      <c r="D143" s="149" t="s">
        <v>120</v>
      </c>
      <c r="E143" s="177" t="s">
        <v>303</v>
      </c>
      <c r="F143" s="218" t="s">
        <v>304</v>
      </c>
      <c r="G143" s="241"/>
      <c r="H143" s="241"/>
      <c r="I143" s="241"/>
      <c r="J143" s="151" t="s">
        <v>133</v>
      </c>
      <c r="K143" s="152">
        <v>6</v>
      </c>
      <c r="L143" s="217"/>
      <c r="M143" s="241"/>
      <c r="N143" s="217"/>
      <c r="O143" s="241"/>
      <c r="P143" s="241"/>
      <c r="Q143" s="241"/>
      <c r="R143" s="161"/>
      <c r="T143" s="162"/>
      <c r="U143" s="158"/>
      <c r="V143" s="158"/>
      <c r="W143" s="158"/>
      <c r="X143" s="158"/>
      <c r="Y143" s="158"/>
      <c r="Z143" s="158"/>
      <c r="AA143" s="163"/>
      <c r="AT143" s="164"/>
      <c r="AU143" s="164"/>
      <c r="AY143" s="164"/>
    </row>
    <row r="144" spans="2:65" s="10" customFormat="1" ht="26.25" customHeight="1">
      <c r="B144" s="157"/>
      <c r="C144" s="149">
        <v>19</v>
      </c>
      <c r="D144" s="149" t="s">
        <v>120</v>
      </c>
      <c r="E144" s="150" t="s">
        <v>309</v>
      </c>
      <c r="F144" s="218" t="s">
        <v>312</v>
      </c>
      <c r="G144" s="219"/>
      <c r="H144" s="219"/>
      <c r="I144" s="219"/>
      <c r="J144" s="151" t="s">
        <v>286</v>
      </c>
      <c r="K144" s="152">
        <v>12</v>
      </c>
      <c r="L144" s="217"/>
      <c r="M144" s="217"/>
      <c r="N144" s="217"/>
      <c r="O144" s="217"/>
      <c r="P144" s="217"/>
      <c r="Q144" s="217"/>
      <c r="R144" s="161"/>
      <c r="T144" s="162"/>
      <c r="U144" s="158"/>
      <c r="V144" s="158"/>
      <c r="W144" s="158"/>
      <c r="X144" s="158"/>
      <c r="Y144" s="158"/>
      <c r="Z144" s="158"/>
      <c r="AA144" s="163"/>
      <c r="AT144" s="164"/>
      <c r="AU144" s="164"/>
      <c r="AY144" s="164"/>
    </row>
    <row r="145" spans="2:65" s="10" customFormat="1" ht="26.25" customHeight="1">
      <c r="B145" s="157"/>
      <c r="C145" s="149">
        <v>20</v>
      </c>
      <c r="D145" s="149" t="s">
        <v>120</v>
      </c>
      <c r="E145" s="150" t="s">
        <v>309</v>
      </c>
      <c r="F145" s="218" t="s">
        <v>311</v>
      </c>
      <c r="G145" s="219"/>
      <c r="H145" s="219"/>
      <c r="I145" s="219"/>
      <c r="J145" s="151" t="s">
        <v>286</v>
      </c>
      <c r="K145" s="152">
        <v>10</v>
      </c>
      <c r="L145" s="217"/>
      <c r="M145" s="217"/>
      <c r="N145" s="217"/>
      <c r="O145" s="217"/>
      <c r="P145" s="217"/>
      <c r="Q145" s="217"/>
      <c r="R145" s="161"/>
      <c r="T145" s="162"/>
      <c r="U145" s="158"/>
      <c r="V145" s="158"/>
      <c r="W145" s="158"/>
      <c r="X145" s="158"/>
      <c r="Y145" s="158"/>
      <c r="Z145" s="158"/>
      <c r="AA145" s="163"/>
      <c r="AT145" s="164"/>
      <c r="AU145" s="164"/>
      <c r="AY145" s="164"/>
    </row>
    <row r="146" spans="2:65" s="10" customFormat="1" ht="26.25" customHeight="1">
      <c r="B146" s="157"/>
      <c r="C146" s="149">
        <v>21</v>
      </c>
      <c r="D146" s="149" t="s">
        <v>120</v>
      </c>
      <c r="E146" s="150" t="s">
        <v>309</v>
      </c>
      <c r="F146" s="218" t="s">
        <v>310</v>
      </c>
      <c r="G146" s="219"/>
      <c r="H146" s="219"/>
      <c r="I146" s="219"/>
      <c r="J146" s="151" t="s">
        <v>286</v>
      </c>
      <c r="K146" s="152">
        <v>4</v>
      </c>
      <c r="L146" s="217"/>
      <c r="M146" s="217"/>
      <c r="N146" s="217"/>
      <c r="O146" s="217"/>
      <c r="P146" s="217"/>
      <c r="Q146" s="217"/>
      <c r="R146" s="161"/>
      <c r="T146" s="162"/>
      <c r="U146" s="158"/>
      <c r="V146" s="158"/>
      <c r="W146" s="158"/>
      <c r="X146" s="158"/>
      <c r="Y146" s="158"/>
      <c r="Z146" s="158"/>
      <c r="AA146" s="163"/>
      <c r="AT146" s="164"/>
      <c r="AU146" s="164"/>
      <c r="AY146" s="164"/>
    </row>
    <row r="147" spans="2:65" s="10" customFormat="1" ht="26.25" customHeight="1">
      <c r="B147" s="157"/>
      <c r="C147" s="149">
        <v>22</v>
      </c>
      <c r="D147" s="149" t="s">
        <v>120</v>
      </c>
      <c r="E147" s="177" t="s">
        <v>284</v>
      </c>
      <c r="F147" s="218" t="s">
        <v>300</v>
      </c>
      <c r="G147" s="219"/>
      <c r="H147" s="219"/>
      <c r="I147" s="219"/>
      <c r="J147" s="179" t="s">
        <v>155</v>
      </c>
      <c r="K147" s="152">
        <v>36</v>
      </c>
      <c r="L147" s="217"/>
      <c r="M147" s="217"/>
      <c r="N147" s="217"/>
      <c r="O147" s="217"/>
      <c r="P147" s="217"/>
      <c r="Q147" s="217"/>
      <c r="R147" s="161"/>
      <c r="T147" s="162"/>
      <c r="U147" s="158"/>
      <c r="V147" s="158"/>
      <c r="W147" s="158"/>
      <c r="X147" s="158"/>
      <c r="Y147" s="158"/>
      <c r="Z147" s="158"/>
      <c r="AA147" s="163"/>
      <c r="AT147" s="164"/>
      <c r="AU147" s="164"/>
      <c r="AY147" s="164"/>
    </row>
    <row r="148" spans="2:65" s="10" customFormat="1" ht="26.25" customHeight="1">
      <c r="B148" s="157"/>
      <c r="C148" s="149">
        <v>23</v>
      </c>
      <c r="D148" s="149" t="s">
        <v>120</v>
      </c>
      <c r="E148" s="150" t="s">
        <v>141</v>
      </c>
      <c r="F148" s="219" t="s">
        <v>142</v>
      </c>
      <c r="G148" s="219"/>
      <c r="H148" s="219"/>
      <c r="I148" s="219"/>
      <c r="J148" s="151" t="s">
        <v>143</v>
      </c>
      <c r="K148" s="152">
        <v>4</v>
      </c>
      <c r="L148" s="217"/>
      <c r="M148" s="217"/>
      <c r="N148" s="217"/>
      <c r="O148" s="217"/>
      <c r="P148" s="217"/>
      <c r="Q148" s="217"/>
      <c r="R148" s="161"/>
      <c r="T148" s="162"/>
      <c r="U148" s="158"/>
      <c r="V148" s="158"/>
      <c r="W148" s="158"/>
      <c r="X148" s="158"/>
      <c r="Y148" s="158"/>
      <c r="Z148" s="158"/>
      <c r="AA148" s="163"/>
      <c r="AT148" s="164"/>
      <c r="AU148" s="164"/>
      <c r="AY148" s="164"/>
    </row>
    <row r="149" spans="2:65" s="10" customFormat="1" ht="26.25" customHeight="1">
      <c r="B149" s="157"/>
      <c r="C149" s="149">
        <v>24</v>
      </c>
      <c r="D149" s="149" t="s">
        <v>120</v>
      </c>
      <c r="E149" s="150" t="s">
        <v>144</v>
      </c>
      <c r="F149" s="219" t="s">
        <v>145</v>
      </c>
      <c r="G149" s="219"/>
      <c r="H149" s="219"/>
      <c r="I149" s="219"/>
      <c r="J149" s="151" t="s">
        <v>143</v>
      </c>
      <c r="K149" s="152">
        <v>4</v>
      </c>
      <c r="L149" s="217"/>
      <c r="M149" s="217"/>
      <c r="N149" s="217"/>
      <c r="O149" s="217"/>
      <c r="P149" s="217"/>
      <c r="Q149" s="217"/>
      <c r="R149" s="161"/>
      <c r="T149" s="162"/>
      <c r="U149" s="158"/>
      <c r="V149" s="158"/>
      <c r="W149" s="158"/>
      <c r="X149" s="158"/>
      <c r="Y149" s="158"/>
      <c r="Z149" s="158"/>
      <c r="AA149" s="163"/>
      <c r="AT149" s="164"/>
      <c r="AU149" s="164"/>
      <c r="AY149" s="164"/>
    </row>
    <row r="150" spans="2:65" s="1" customFormat="1" ht="25.5" customHeight="1">
      <c r="B150" s="120"/>
      <c r="C150" s="149">
        <v>25</v>
      </c>
      <c r="D150" s="149" t="s">
        <v>120</v>
      </c>
      <c r="E150" s="150" t="s">
        <v>190</v>
      </c>
      <c r="F150" s="219" t="s">
        <v>191</v>
      </c>
      <c r="G150" s="219"/>
      <c r="H150" s="219"/>
      <c r="I150" s="219"/>
      <c r="J150" s="151" t="s">
        <v>132</v>
      </c>
      <c r="K150" s="152"/>
      <c r="L150" s="217">
        <v>3.19</v>
      </c>
      <c r="M150" s="217"/>
      <c r="N150" s="217">
        <f>ROUND(L150*K150,2)</f>
        <v>0</v>
      </c>
      <c r="O150" s="217"/>
      <c r="P150" s="217"/>
      <c r="Q150" s="217"/>
      <c r="R150" s="123"/>
      <c r="T150" s="153" t="s">
        <v>5</v>
      </c>
      <c r="U150" s="41" t="s">
        <v>35</v>
      </c>
      <c r="V150" s="154">
        <v>0</v>
      </c>
      <c r="W150" s="154">
        <f>V150*K150</f>
        <v>0</v>
      </c>
      <c r="X150" s="154">
        <v>0</v>
      </c>
      <c r="Y150" s="154">
        <f>X150*K150</f>
        <v>0</v>
      </c>
      <c r="Z150" s="154">
        <v>0</v>
      </c>
      <c r="AA150" s="155">
        <f>Z150*K150</f>
        <v>0</v>
      </c>
      <c r="AR150" s="19" t="s">
        <v>124</v>
      </c>
      <c r="AT150" s="19" t="s">
        <v>120</v>
      </c>
      <c r="AU150" s="19" t="s">
        <v>102</v>
      </c>
      <c r="AY150" s="19" t="s">
        <v>119</v>
      </c>
      <c r="BE150" s="156">
        <f>IF(U150="základní",N150,0)</f>
        <v>0</v>
      </c>
      <c r="BF150" s="156">
        <f>IF(U150="snížená",N150,0)</f>
        <v>0</v>
      </c>
      <c r="BG150" s="156">
        <f>IF(U150="zákl. přenesená",N150,0)</f>
        <v>0</v>
      </c>
      <c r="BH150" s="156">
        <f>IF(U150="sníž. přenesená",N150,0)</f>
        <v>0</v>
      </c>
      <c r="BI150" s="156">
        <f>IF(U150="nulová",N150,0)</f>
        <v>0</v>
      </c>
      <c r="BJ150" s="19" t="s">
        <v>102</v>
      </c>
      <c r="BK150" s="156">
        <f>ROUND(L150*K150,2)</f>
        <v>0</v>
      </c>
      <c r="BL150" s="19" t="s">
        <v>124</v>
      </c>
      <c r="BM150" s="19" t="s">
        <v>192</v>
      </c>
    </row>
    <row r="151" spans="2:65" s="9" customFormat="1" ht="29.85" customHeight="1">
      <c r="B151" s="138"/>
      <c r="C151" s="139"/>
      <c r="D151" s="148" t="s">
        <v>147</v>
      </c>
      <c r="E151" s="148"/>
      <c r="F151" s="148"/>
      <c r="G151" s="148"/>
      <c r="H151" s="148"/>
      <c r="I151" s="148"/>
      <c r="J151" s="148"/>
      <c r="K151" s="148"/>
      <c r="L151" s="148"/>
      <c r="M151" s="148"/>
      <c r="N151" s="231">
        <f>SUM(N152:Q160)</f>
        <v>0</v>
      </c>
      <c r="O151" s="232"/>
      <c r="P151" s="232"/>
      <c r="Q151" s="232"/>
      <c r="R151" s="141"/>
      <c r="T151" s="142"/>
      <c r="U151" s="139"/>
      <c r="V151" s="139"/>
      <c r="W151" s="143">
        <f>SUM(W152:W160)</f>
        <v>17.806000000000001</v>
      </c>
      <c r="X151" s="139"/>
      <c r="Y151" s="143">
        <f>SUM(Y152:Y160)</f>
        <v>8.2800000000000009E-3</v>
      </c>
      <c r="Z151" s="139"/>
      <c r="AA151" s="144">
        <f>SUM(AA152:AA160)</f>
        <v>0</v>
      </c>
      <c r="AR151" s="145" t="s">
        <v>102</v>
      </c>
      <c r="AT151" s="146" t="s">
        <v>66</v>
      </c>
      <c r="AU151" s="146" t="s">
        <v>73</v>
      </c>
      <c r="AY151" s="145" t="s">
        <v>119</v>
      </c>
      <c r="BK151" s="147">
        <f>SUM(BK152:BK160)</f>
        <v>0</v>
      </c>
    </row>
    <row r="152" spans="2:65" s="1" customFormat="1" ht="25.5" customHeight="1">
      <c r="B152" s="120"/>
      <c r="C152" s="149">
        <v>26</v>
      </c>
      <c r="D152" s="149" t="s">
        <v>120</v>
      </c>
      <c r="E152" s="150" t="s">
        <v>193</v>
      </c>
      <c r="F152" s="219" t="s">
        <v>194</v>
      </c>
      <c r="G152" s="219"/>
      <c r="H152" s="219"/>
      <c r="I152" s="219"/>
      <c r="J152" s="151" t="s">
        <v>133</v>
      </c>
      <c r="K152" s="152">
        <v>86</v>
      </c>
      <c r="L152" s="217"/>
      <c r="M152" s="217"/>
      <c r="N152" s="217"/>
      <c r="O152" s="217"/>
      <c r="P152" s="217"/>
      <c r="Q152" s="217"/>
      <c r="R152" s="123"/>
      <c r="T152" s="153" t="s">
        <v>5</v>
      </c>
      <c r="U152" s="41" t="s">
        <v>35</v>
      </c>
      <c r="V152" s="154">
        <v>0.16500000000000001</v>
      </c>
      <c r="W152" s="154">
        <f>V152*K152</f>
        <v>14.190000000000001</v>
      </c>
      <c r="X152" s="154">
        <v>8.0000000000000007E-5</v>
      </c>
      <c r="Y152" s="154">
        <f>X152*K152</f>
        <v>6.8800000000000007E-3</v>
      </c>
      <c r="Z152" s="154">
        <v>0</v>
      </c>
      <c r="AA152" s="155">
        <f>Z152*K152</f>
        <v>0</v>
      </c>
      <c r="AR152" s="19" t="s">
        <v>124</v>
      </c>
      <c r="AT152" s="19" t="s">
        <v>120</v>
      </c>
      <c r="AU152" s="19" t="s">
        <v>102</v>
      </c>
      <c r="AY152" s="19" t="s">
        <v>119</v>
      </c>
      <c r="BE152" s="156">
        <f>IF(U152="základní",N152,0)</f>
        <v>0</v>
      </c>
      <c r="BF152" s="156">
        <f>IF(U152="snížená",N152,0)</f>
        <v>0</v>
      </c>
      <c r="BG152" s="156">
        <f>IF(U152="zákl. přenesená",N152,0)</f>
        <v>0</v>
      </c>
      <c r="BH152" s="156">
        <f>IF(U152="sníž. přenesená",N152,0)</f>
        <v>0</v>
      </c>
      <c r="BI152" s="156">
        <f>IF(U152="nulová",N152,0)</f>
        <v>0</v>
      </c>
      <c r="BJ152" s="19" t="s">
        <v>102</v>
      </c>
      <c r="BK152" s="156">
        <f>ROUND(L152*K152,2)</f>
        <v>0</v>
      </c>
      <c r="BL152" s="19" t="s">
        <v>124</v>
      </c>
      <c r="BM152" s="19" t="s">
        <v>195</v>
      </c>
    </row>
    <row r="153" spans="2:65" s="10" customFormat="1" ht="16.5" customHeight="1">
      <c r="B153" s="157"/>
      <c r="C153" s="158"/>
      <c r="D153" s="158"/>
      <c r="E153" s="159" t="s">
        <v>5</v>
      </c>
      <c r="F153" s="239" t="s">
        <v>230</v>
      </c>
      <c r="G153" s="240"/>
      <c r="H153" s="240"/>
      <c r="I153" s="240"/>
      <c r="J153" s="158"/>
      <c r="K153" s="160">
        <v>86</v>
      </c>
      <c r="L153" s="158"/>
      <c r="M153" s="158"/>
      <c r="N153" s="158"/>
      <c r="O153" s="158"/>
      <c r="P153" s="158"/>
      <c r="Q153" s="158"/>
      <c r="R153" s="161"/>
      <c r="T153" s="162"/>
      <c r="U153" s="158"/>
      <c r="V153" s="158"/>
      <c r="W153" s="158"/>
      <c r="X153" s="158"/>
      <c r="Y153" s="158"/>
      <c r="Z153" s="158"/>
      <c r="AA153" s="163"/>
      <c r="AT153" s="164" t="s">
        <v>125</v>
      </c>
      <c r="AU153" s="164" t="s">
        <v>102</v>
      </c>
      <c r="AV153" s="10" t="s">
        <v>102</v>
      </c>
      <c r="AW153" s="10" t="s">
        <v>28</v>
      </c>
      <c r="AX153" s="10" t="s">
        <v>73</v>
      </c>
      <c r="AY153" s="164" t="s">
        <v>119</v>
      </c>
    </row>
    <row r="154" spans="2:65" s="10" customFormat="1" ht="16.5" customHeight="1">
      <c r="B154" s="157"/>
      <c r="C154" s="165">
        <v>27</v>
      </c>
      <c r="D154" s="165" t="s">
        <v>126</v>
      </c>
      <c r="E154" s="173" t="s">
        <v>228</v>
      </c>
      <c r="F154" s="220" t="s">
        <v>229</v>
      </c>
      <c r="G154" s="222"/>
      <c r="H154" s="222"/>
      <c r="I154" s="222"/>
      <c r="J154" s="167" t="s">
        <v>133</v>
      </c>
      <c r="K154" s="168">
        <v>43</v>
      </c>
      <c r="L154" s="223"/>
      <c r="M154" s="223"/>
      <c r="N154" s="223"/>
      <c r="O154" s="217"/>
      <c r="P154" s="217"/>
      <c r="Q154" s="217"/>
      <c r="R154" s="161"/>
      <c r="T154" s="162"/>
      <c r="U154" s="158"/>
      <c r="V154" s="158"/>
      <c r="W154" s="158"/>
      <c r="X154" s="158"/>
      <c r="Y154" s="158"/>
      <c r="Z154" s="158"/>
      <c r="AA154" s="163"/>
      <c r="AT154" s="164"/>
      <c r="AU154" s="164"/>
      <c r="AY154" s="164"/>
    </row>
    <row r="155" spans="2:65" s="10" customFormat="1" ht="16.5" customHeight="1">
      <c r="B155" s="157"/>
      <c r="C155" s="165">
        <v>28</v>
      </c>
      <c r="D155" s="165" t="s">
        <v>126</v>
      </c>
      <c r="E155" s="173" t="s">
        <v>231</v>
      </c>
      <c r="F155" s="220" t="s">
        <v>232</v>
      </c>
      <c r="G155" s="222"/>
      <c r="H155" s="222"/>
      <c r="I155" s="222"/>
      <c r="J155" s="167" t="s">
        <v>133</v>
      </c>
      <c r="K155" s="168">
        <v>37</v>
      </c>
      <c r="L155" s="223"/>
      <c r="M155" s="223"/>
      <c r="N155" s="223"/>
      <c r="O155" s="217"/>
      <c r="P155" s="217"/>
      <c r="Q155" s="217"/>
      <c r="R155" s="161"/>
      <c r="T155" s="162"/>
      <c r="U155" s="158"/>
      <c r="V155" s="158"/>
      <c r="W155" s="158"/>
      <c r="X155" s="158"/>
      <c r="Y155" s="158"/>
      <c r="Z155" s="158"/>
      <c r="AA155" s="163"/>
      <c r="AT155" s="164"/>
      <c r="AU155" s="164"/>
      <c r="AY155" s="164"/>
    </row>
    <row r="156" spans="2:65" s="10" customFormat="1" ht="16.5" customHeight="1">
      <c r="B156" s="157"/>
      <c r="C156" s="165">
        <v>29</v>
      </c>
      <c r="D156" s="165" t="s">
        <v>126</v>
      </c>
      <c r="E156" s="173" t="s">
        <v>233</v>
      </c>
      <c r="F156" s="220" t="s">
        <v>234</v>
      </c>
      <c r="G156" s="222"/>
      <c r="H156" s="222"/>
      <c r="I156" s="222"/>
      <c r="J156" s="167" t="s">
        <v>133</v>
      </c>
      <c r="K156" s="168">
        <v>6</v>
      </c>
      <c r="L156" s="223"/>
      <c r="M156" s="223"/>
      <c r="N156" s="223"/>
      <c r="O156" s="217"/>
      <c r="P156" s="217"/>
      <c r="Q156" s="217"/>
      <c r="R156" s="161"/>
      <c r="T156" s="162"/>
      <c r="U156" s="158"/>
      <c r="V156" s="158"/>
      <c r="W156" s="158"/>
      <c r="X156" s="158"/>
      <c r="Y156" s="158"/>
      <c r="Z156" s="158"/>
      <c r="AA156" s="163"/>
      <c r="AT156" s="164"/>
      <c r="AU156" s="164"/>
      <c r="AY156" s="164"/>
    </row>
    <row r="157" spans="2:65" s="10" customFormat="1" ht="16.5" customHeight="1">
      <c r="B157" s="157"/>
      <c r="C157" s="165">
        <v>30</v>
      </c>
      <c r="D157" s="165" t="s">
        <v>126</v>
      </c>
      <c r="E157" s="173" t="s">
        <v>235</v>
      </c>
      <c r="F157" s="222" t="s">
        <v>196</v>
      </c>
      <c r="G157" s="222"/>
      <c r="H157" s="222"/>
      <c r="I157" s="222"/>
      <c r="J157" s="167" t="s">
        <v>133</v>
      </c>
      <c r="K157" s="168">
        <v>86</v>
      </c>
      <c r="L157" s="223"/>
      <c r="M157" s="223"/>
      <c r="N157" s="223"/>
      <c r="O157" s="217"/>
      <c r="P157" s="217"/>
      <c r="Q157" s="217"/>
      <c r="R157" s="161"/>
      <c r="T157" s="162"/>
      <c r="U157" s="158"/>
      <c r="V157" s="158"/>
      <c r="W157" s="158"/>
      <c r="X157" s="158"/>
      <c r="Y157" s="158"/>
      <c r="Z157" s="158"/>
      <c r="AA157" s="163"/>
      <c r="AT157" s="164"/>
      <c r="AU157" s="164"/>
      <c r="AY157" s="164"/>
    </row>
    <row r="158" spans="2:65" s="1" customFormat="1" ht="25.5" customHeight="1">
      <c r="B158" s="120"/>
      <c r="C158" s="149">
        <v>31</v>
      </c>
      <c r="D158" s="149" t="s">
        <v>120</v>
      </c>
      <c r="E158" s="150" t="s">
        <v>197</v>
      </c>
      <c r="F158" s="233" t="s">
        <v>198</v>
      </c>
      <c r="G158" s="234"/>
      <c r="H158" s="234"/>
      <c r="I158" s="235"/>
      <c r="J158" s="151" t="s">
        <v>133</v>
      </c>
      <c r="K158" s="152">
        <v>43</v>
      </c>
      <c r="L158" s="236"/>
      <c r="M158" s="237"/>
      <c r="N158" s="236"/>
      <c r="O158" s="238"/>
      <c r="P158" s="238"/>
      <c r="Q158" s="237"/>
      <c r="R158" s="123"/>
      <c r="T158" s="153" t="s">
        <v>5</v>
      </c>
      <c r="U158" s="41" t="s">
        <v>35</v>
      </c>
      <c r="V158" s="154">
        <v>7.1999999999999995E-2</v>
      </c>
      <c r="W158" s="154">
        <f t="shared" ref="W158:W160" si="28">V158*K158</f>
        <v>3.0959999999999996</v>
      </c>
      <c r="X158" s="154">
        <v>0</v>
      </c>
      <c r="Y158" s="154">
        <f t="shared" ref="Y158:Y160" si="29">X158*K158</f>
        <v>0</v>
      </c>
      <c r="Z158" s="154">
        <v>0</v>
      </c>
      <c r="AA158" s="155">
        <f t="shared" ref="AA158:AA160" si="30">Z158*K158</f>
        <v>0</v>
      </c>
      <c r="AR158" s="19" t="s">
        <v>124</v>
      </c>
      <c r="AT158" s="19" t="s">
        <v>120</v>
      </c>
      <c r="AU158" s="19" t="s">
        <v>102</v>
      </c>
      <c r="AY158" s="19" t="s">
        <v>119</v>
      </c>
      <c r="BE158" s="156">
        <f t="shared" ref="BE158:BE160" si="31">IF(U158="základní",N158,0)</f>
        <v>0</v>
      </c>
      <c r="BF158" s="156">
        <f t="shared" ref="BF158:BF160" si="32">IF(U158="snížená",N158,0)</f>
        <v>0</v>
      </c>
      <c r="BG158" s="156">
        <f t="shared" ref="BG158:BG160" si="33">IF(U158="zákl. přenesená",N158,0)</f>
        <v>0</v>
      </c>
      <c r="BH158" s="156">
        <f t="shared" ref="BH158:BH160" si="34">IF(U158="sníž. přenesená",N158,0)</f>
        <v>0</v>
      </c>
      <c r="BI158" s="156">
        <f t="shared" ref="BI158:BI160" si="35">IF(U158="nulová",N158,0)</f>
        <v>0</v>
      </c>
      <c r="BJ158" s="19" t="s">
        <v>102</v>
      </c>
      <c r="BK158" s="156">
        <f t="shared" ref="BK158:BK160" si="36">ROUND(L158*K158,2)</f>
        <v>0</v>
      </c>
      <c r="BL158" s="19" t="s">
        <v>124</v>
      </c>
      <c r="BM158" s="19" t="s">
        <v>199</v>
      </c>
    </row>
    <row r="159" spans="2:65" s="1" customFormat="1" ht="25.5" customHeight="1">
      <c r="B159" s="120"/>
      <c r="C159" s="149">
        <v>32</v>
      </c>
      <c r="D159" s="149" t="s">
        <v>120</v>
      </c>
      <c r="E159" s="177" t="s">
        <v>237</v>
      </c>
      <c r="F159" s="218" t="s">
        <v>236</v>
      </c>
      <c r="G159" s="219"/>
      <c r="H159" s="219"/>
      <c r="I159" s="219"/>
      <c r="J159" s="151" t="s">
        <v>133</v>
      </c>
      <c r="K159" s="152">
        <v>2</v>
      </c>
      <c r="L159" s="217"/>
      <c r="M159" s="217"/>
      <c r="N159" s="217"/>
      <c r="O159" s="217"/>
      <c r="P159" s="217"/>
      <c r="Q159" s="217"/>
      <c r="R159" s="123"/>
      <c r="T159" s="153" t="s">
        <v>5</v>
      </c>
      <c r="U159" s="41" t="s">
        <v>35</v>
      </c>
      <c r="V159" s="154">
        <v>0.26</v>
      </c>
      <c r="W159" s="154">
        <f t="shared" si="28"/>
        <v>0.52</v>
      </c>
      <c r="X159" s="154">
        <v>6.9999999999999999E-4</v>
      </c>
      <c r="Y159" s="154">
        <f t="shared" si="29"/>
        <v>1.4E-3</v>
      </c>
      <c r="Z159" s="154">
        <v>0</v>
      </c>
      <c r="AA159" s="155">
        <f t="shared" si="30"/>
        <v>0</v>
      </c>
      <c r="AR159" s="19" t="s">
        <v>124</v>
      </c>
      <c r="AT159" s="19" t="s">
        <v>120</v>
      </c>
      <c r="AU159" s="19" t="s">
        <v>102</v>
      </c>
      <c r="AY159" s="19" t="s">
        <v>119</v>
      </c>
      <c r="BE159" s="156">
        <f t="shared" si="31"/>
        <v>0</v>
      </c>
      <c r="BF159" s="156">
        <f t="shared" si="32"/>
        <v>0</v>
      </c>
      <c r="BG159" s="156">
        <f t="shared" si="33"/>
        <v>0</v>
      </c>
      <c r="BH159" s="156">
        <f t="shared" si="34"/>
        <v>0</v>
      </c>
      <c r="BI159" s="156">
        <f t="shared" si="35"/>
        <v>0</v>
      </c>
      <c r="BJ159" s="19" t="s">
        <v>102</v>
      </c>
      <c r="BK159" s="156">
        <f t="shared" si="36"/>
        <v>0</v>
      </c>
      <c r="BL159" s="19" t="s">
        <v>124</v>
      </c>
      <c r="BM159" s="19" t="s">
        <v>200</v>
      </c>
    </row>
    <row r="160" spans="2:65" s="1" customFormat="1" ht="25.5" customHeight="1">
      <c r="B160" s="120"/>
      <c r="C160" s="149">
        <v>33</v>
      </c>
      <c r="D160" s="149" t="s">
        <v>120</v>
      </c>
      <c r="E160" s="150" t="s">
        <v>201</v>
      </c>
      <c r="F160" s="219" t="s">
        <v>202</v>
      </c>
      <c r="G160" s="219"/>
      <c r="H160" s="219"/>
      <c r="I160" s="219"/>
      <c r="J160" s="151" t="s">
        <v>132</v>
      </c>
      <c r="K160" s="152"/>
      <c r="L160" s="217">
        <v>0.27</v>
      </c>
      <c r="M160" s="217"/>
      <c r="N160" s="217">
        <f t="shared" ref="N158:N160" si="37">ROUND(L160*K160,2)</f>
        <v>0</v>
      </c>
      <c r="O160" s="217"/>
      <c r="P160" s="217"/>
      <c r="Q160" s="217"/>
      <c r="R160" s="123"/>
      <c r="T160" s="153" t="s">
        <v>5</v>
      </c>
      <c r="U160" s="41" t="s">
        <v>35</v>
      </c>
      <c r="V160" s="154">
        <v>0</v>
      </c>
      <c r="W160" s="154">
        <f t="shared" si="28"/>
        <v>0</v>
      </c>
      <c r="X160" s="154">
        <v>0</v>
      </c>
      <c r="Y160" s="154">
        <f t="shared" si="29"/>
        <v>0</v>
      </c>
      <c r="Z160" s="154">
        <v>0</v>
      </c>
      <c r="AA160" s="155">
        <f t="shared" si="30"/>
        <v>0</v>
      </c>
      <c r="AR160" s="19" t="s">
        <v>124</v>
      </c>
      <c r="AT160" s="19" t="s">
        <v>120</v>
      </c>
      <c r="AU160" s="19" t="s">
        <v>102</v>
      </c>
      <c r="AY160" s="19" t="s">
        <v>119</v>
      </c>
      <c r="BE160" s="156">
        <f t="shared" si="31"/>
        <v>0</v>
      </c>
      <c r="BF160" s="156">
        <f t="shared" si="32"/>
        <v>0</v>
      </c>
      <c r="BG160" s="156">
        <f t="shared" si="33"/>
        <v>0</v>
      </c>
      <c r="BH160" s="156">
        <f t="shared" si="34"/>
        <v>0</v>
      </c>
      <c r="BI160" s="156">
        <f t="shared" si="35"/>
        <v>0</v>
      </c>
      <c r="BJ160" s="19" t="s">
        <v>102</v>
      </c>
      <c r="BK160" s="156">
        <f t="shared" si="36"/>
        <v>0</v>
      </c>
      <c r="BL160" s="19" t="s">
        <v>124</v>
      </c>
      <c r="BM160" s="19" t="s">
        <v>203</v>
      </c>
    </row>
    <row r="161" spans="2:65" s="9" customFormat="1" ht="29.85" customHeight="1">
      <c r="B161" s="138"/>
      <c r="C161" s="139"/>
      <c r="D161" s="148" t="s">
        <v>148</v>
      </c>
      <c r="E161" s="148"/>
      <c r="F161" s="148"/>
      <c r="G161" s="148"/>
      <c r="H161" s="148"/>
      <c r="I161" s="148"/>
      <c r="J161" s="148"/>
      <c r="K161" s="148"/>
      <c r="L161" s="148"/>
      <c r="M161" s="148"/>
      <c r="N161" s="231">
        <f>SUM(N162:Q179)</f>
        <v>0</v>
      </c>
      <c r="O161" s="232"/>
      <c r="P161" s="232"/>
      <c r="Q161" s="232"/>
      <c r="R161" s="141"/>
      <c r="T161" s="142"/>
      <c r="U161" s="139"/>
      <c r="V161" s="139"/>
      <c r="W161" s="143">
        <f>SUM(W162:W179)</f>
        <v>23.521999999999998</v>
      </c>
      <c r="X161" s="139"/>
      <c r="Y161" s="143">
        <f>SUM(Y162:Y179)</f>
        <v>0</v>
      </c>
      <c r="Z161" s="139"/>
      <c r="AA161" s="144">
        <f>SUM(AA162:AA179)</f>
        <v>0</v>
      </c>
      <c r="AR161" s="145" t="s">
        <v>102</v>
      </c>
      <c r="AT161" s="146" t="s">
        <v>66</v>
      </c>
      <c r="AU161" s="146" t="s">
        <v>73</v>
      </c>
      <c r="AY161" s="145" t="s">
        <v>119</v>
      </c>
      <c r="BK161" s="147">
        <f>SUM(BK162:BK179)</f>
        <v>0</v>
      </c>
    </row>
    <row r="162" spans="2:65" s="1" customFormat="1" ht="25.5" customHeight="1">
      <c r="B162" s="120"/>
      <c r="C162" s="149">
        <v>34</v>
      </c>
      <c r="D162" s="149" t="s">
        <v>120</v>
      </c>
      <c r="E162" s="150" t="s">
        <v>204</v>
      </c>
      <c r="F162" s="219" t="s">
        <v>205</v>
      </c>
      <c r="G162" s="219"/>
      <c r="H162" s="219"/>
      <c r="I162" s="219"/>
      <c r="J162" s="151" t="s">
        <v>133</v>
      </c>
      <c r="K162" s="152">
        <v>43</v>
      </c>
      <c r="L162" s="217"/>
      <c r="M162" s="217"/>
      <c r="N162" s="217"/>
      <c r="O162" s="217"/>
      <c r="P162" s="217"/>
      <c r="Q162" s="217"/>
      <c r="R162" s="123"/>
      <c r="T162" s="153" t="s">
        <v>5</v>
      </c>
      <c r="U162" s="41" t="s">
        <v>35</v>
      </c>
      <c r="V162" s="154">
        <v>0.26800000000000002</v>
      </c>
      <c r="W162" s="154">
        <f t="shared" ref="W162:W179" si="38">V162*K162</f>
        <v>11.524000000000001</v>
      </c>
      <c r="X162" s="154">
        <v>0</v>
      </c>
      <c r="Y162" s="154">
        <f t="shared" ref="Y162:Y179" si="39">X162*K162</f>
        <v>0</v>
      </c>
      <c r="Z162" s="154">
        <v>0</v>
      </c>
      <c r="AA162" s="155">
        <f t="shared" ref="AA162:AA179" si="40">Z162*K162</f>
        <v>0</v>
      </c>
      <c r="AR162" s="19" t="s">
        <v>124</v>
      </c>
      <c r="AT162" s="19" t="s">
        <v>120</v>
      </c>
      <c r="AU162" s="19" t="s">
        <v>102</v>
      </c>
      <c r="AY162" s="19" t="s">
        <v>119</v>
      </c>
      <c r="BE162" s="156">
        <f t="shared" ref="BE162:BE179" si="41">IF(U162="základní",N162,0)</f>
        <v>0</v>
      </c>
      <c r="BF162" s="156">
        <f t="shared" ref="BF162:BF179" si="42">IF(U162="snížená",N162,0)</f>
        <v>0</v>
      </c>
      <c r="BG162" s="156">
        <f t="shared" ref="BG162:BG179" si="43">IF(U162="zákl. přenesená",N162,0)</f>
        <v>0</v>
      </c>
      <c r="BH162" s="156">
        <f t="shared" ref="BH162:BH179" si="44">IF(U162="sníž. přenesená",N162,0)</f>
        <v>0</v>
      </c>
      <c r="BI162" s="156">
        <f t="shared" ref="BI162:BI179" si="45">IF(U162="nulová",N162,0)</f>
        <v>0</v>
      </c>
      <c r="BJ162" s="19" t="s">
        <v>102</v>
      </c>
      <c r="BK162" s="156">
        <f t="shared" ref="BK162:BK179" si="46">ROUND(L162*K162,2)</f>
        <v>0</v>
      </c>
      <c r="BL162" s="19" t="s">
        <v>124</v>
      </c>
      <c r="BM162" s="19" t="s">
        <v>206</v>
      </c>
    </row>
    <row r="163" spans="2:65" s="1" customFormat="1" ht="25.5" customHeight="1">
      <c r="B163" s="120"/>
      <c r="C163" s="149">
        <v>35</v>
      </c>
      <c r="D163" s="149" t="s">
        <v>120</v>
      </c>
      <c r="E163" s="150" t="s">
        <v>207</v>
      </c>
      <c r="F163" s="219" t="s">
        <v>208</v>
      </c>
      <c r="G163" s="219"/>
      <c r="H163" s="219"/>
      <c r="I163" s="219"/>
      <c r="J163" s="151" t="s">
        <v>133</v>
      </c>
      <c r="K163" s="152">
        <v>14</v>
      </c>
      <c r="L163" s="217"/>
      <c r="M163" s="217"/>
      <c r="N163" s="217"/>
      <c r="O163" s="217"/>
      <c r="P163" s="217"/>
      <c r="Q163" s="217"/>
      <c r="R163" s="123"/>
      <c r="T163" s="153" t="s">
        <v>5</v>
      </c>
      <c r="U163" s="41" t="s">
        <v>35</v>
      </c>
      <c r="V163" s="154">
        <v>0.85699999999999998</v>
      </c>
      <c r="W163" s="154">
        <f t="shared" si="38"/>
        <v>11.997999999999999</v>
      </c>
      <c r="X163" s="154">
        <v>0</v>
      </c>
      <c r="Y163" s="154">
        <f t="shared" si="39"/>
        <v>0</v>
      </c>
      <c r="Z163" s="154">
        <v>0</v>
      </c>
      <c r="AA163" s="155">
        <f t="shared" si="40"/>
        <v>0</v>
      </c>
      <c r="AR163" s="19" t="s">
        <v>124</v>
      </c>
      <c r="AT163" s="19" t="s">
        <v>120</v>
      </c>
      <c r="AU163" s="19" t="s">
        <v>102</v>
      </c>
      <c r="AY163" s="19" t="s">
        <v>119</v>
      </c>
      <c r="BE163" s="156">
        <f t="shared" si="41"/>
        <v>0</v>
      </c>
      <c r="BF163" s="156">
        <f t="shared" si="42"/>
        <v>0</v>
      </c>
      <c r="BG163" s="156">
        <f t="shared" si="43"/>
        <v>0</v>
      </c>
      <c r="BH163" s="156">
        <f t="shared" si="44"/>
        <v>0</v>
      </c>
      <c r="BI163" s="156">
        <f t="shared" si="45"/>
        <v>0</v>
      </c>
      <c r="BJ163" s="19" t="s">
        <v>102</v>
      </c>
      <c r="BK163" s="156">
        <f t="shared" si="46"/>
        <v>0</v>
      </c>
      <c r="BL163" s="19" t="s">
        <v>124</v>
      </c>
      <c r="BM163" s="19" t="s">
        <v>209</v>
      </c>
    </row>
    <row r="164" spans="2:65" s="1" customFormat="1" ht="25.5" customHeight="1">
      <c r="B164" s="120"/>
      <c r="C164" s="165">
        <v>36</v>
      </c>
      <c r="D164" s="165" t="s">
        <v>126</v>
      </c>
      <c r="E164" s="166" t="s">
        <v>210</v>
      </c>
      <c r="F164" s="222" t="s">
        <v>250</v>
      </c>
      <c r="G164" s="222"/>
      <c r="H164" s="222"/>
      <c r="I164" s="222"/>
      <c r="J164" s="167" t="s">
        <v>133</v>
      </c>
      <c r="K164" s="168">
        <v>4</v>
      </c>
      <c r="L164" s="223"/>
      <c r="M164" s="223"/>
      <c r="N164" s="223"/>
      <c r="O164" s="217"/>
      <c r="P164" s="217"/>
      <c r="Q164" s="217"/>
      <c r="R164" s="123"/>
      <c r="T164" s="153"/>
      <c r="U164" s="41"/>
      <c r="V164" s="154"/>
      <c r="W164" s="154"/>
      <c r="X164" s="154"/>
      <c r="Y164" s="154"/>
      <c r="Z164" s="154"/>
      <c r="AA164" s="155"/>
      <c r="AR164" s="19"/>
      <c r="AT164" s="19"/>
      <c r="AU164" s="19"/>
      <c r="AY164" s="19"/>
      <c r="BE164" s="156"/>
      <c r="BF164" s="156"/>
      <c r="BG164" s="156"/>
      <c r="BH164" s="156"/>
      <c r="BI164" s="156"/>
      <c r="BJ164" s="19"/>
      <c r="BK164" s="156"/>
      <c r="BL164" s="19"/>
      <c r="BM164" s="19"/>
    </row>
    <row r="165" spans="2:65" s="1" customFormat="1" ht="25.5" customHeight="1">
      <c r="B165" s="120"/>
      <c r="C165" s="165">
        <v>37</v>
      </c>
      <c r="D165" s="165" t="s">
        <v>126</v>
      </c>
      <c r="E165" s="166" t="s">
        <v>239</v>
      </c>
      <c r="F165" s="222" t="s">
        <v>251</v>
      </c>
      <c r="G165" s="222"/>
      <c r="H165" s="222"/>
      <c r="I165" s="222"/>
      <c r="J165" s="167" t="s">
        <v>133</v>
      </c>
      <c r="K165" s="168">
        <v>1</v>
      </c>
      <c r="L165" s="223"/>
      <c r="M165" s="223"/>
      <c r="N165" s="223"/>
      <c r="O165" s="217"/>
      <c r="P165" s="217"/>
      <c r="Q165" s="217"/>
      <c r="R165" s="123"/>
      <c r="T165" s="153"/>
      <c r="U165" s="41"/>
      <c r="V165" s="154"/>
      <c r="W165" s="154"/>
      <c r="X165" s="154"/>
      <c r="Y165" s="154"/>
      <c r="Z165" s="154"/>
      <c r="AA165" s="155"/>
      <c r="AR165" s="19"/>
      <c r="AT165" s="19"/>
      <c r="AU165" s="19"/>
      <c r="AY165" s="19"/>
      <c r="BE165" s="156"/>
      <c r="BF165" s="156"/>
      <c r="BG165" s="156"/>
      <c r="BH165" s="156"/>
      <c r="BI165" s="156"/>
      <c r="BJ165" s="19"/>
      <c r="BK165" s="156"/>
      <c r="BL165" s="19"/>
      <c r="BM165" s="19"/>
    </row>
    <row r="166" spans="2:65" s="1" customFormat="1" ht="25.5" customHeight="1">
      <c r="B166" s="120"/>
      <c r="C166" s="165">
        <v>38</v>
      </c>
      <c r="D166" s="165" t="s">
        <v>126</v>
      </c>
      <c r="E166" s="166" t="s">
        <v>238</v>
      </c>
      <c r="F166" s="222" t="s">
        <v>252</v>
      </c>
      <c r="G166" s="222"/>
      <c r="H166" s="222"/>
      <c r="I166" s="222"/>
      <c r="J166" s="167" t="s">
        <v>133</v>
      </c>
      <c r="K166" s="168">
        <v>1</v>
      </c>
      <c r="L166" s="223"/>
      <c r="M166" s="223"/>
      <c r="N166" s="223"/>
      <c r="O166" s="217"/>
      <c r="P166" s="217"/>
      <c r="Q166" s="217"/>
      <c r="R166" s="123"/>
      <c r="T166" s="153"/>
      <c r="U166" s="41"/>
      <c r="V166" s="154"/>
      <c r="W166" s="154"/>
      <c r="X166" s="154"/>
      <c r="Y166" s="154"/>
      <c r="Z166" s="154"/>
      <c r="AA166" s="155"/>
      <c r="AR166" s="19"/>
      <c r="AT166" s="19"/>
      <c r="AU166" s="19"/>
      <c r="AY166" s="19"/>
      <c r="BE166" s="156"/>
      <c r="BF166" s="156"/>
      <c r="BG166" s="156"/>
      <c r="BH166" s="156"/>
      <c r="BI166" s="156"/>
      <c r="BJ166" s="19"/>
      <c r="BK166" s="156"/>
      <c r="BL166" s="19"/>
      <c r="BM166" s="19"/>
    </row>
    <row r="167" spans="2:65" s="1" customFormat="1" ht="25.5" customHeight="1">
      <c r="B167" s="120"/>
      <c r="C167" s="165">
        <v>39</v>
      </c>
      <c r="D167" s="165" t="s">
        <v>126</v>
      </c>
      <c r="E167" s="166" t="s">
        <v>240</v>
      </c>
      <c r="F167" s="222" t="s">
        <v>253</v>
      </c>
      <c r="G167" s="222"/>
      <c r="H167" s="222"/>
      <c r="I167" s="222"/>
      <c r="J167" s="167" t="s">
        <v>133</v>
      </c>
      <c r="K167" s="168">
        <v>1</v>
      </c>
      <c r="L167" s="223"/>
      <c r="M167" s="223"/>
      <c r="N167" s="223"/>
      <c r="O167" s="217"/>
      <c r="P167" s="217"/>
      <c r="Q167" s="217"/>
      <c r="R167" s="123"/>
      <c r="T167" s="153"/>
      <c r="U167" s="41"/>
      <c r="V167" s="154"/>
      <c r="W167" s="154"/>
      <c r="X167" s="154"/>
      <c r="Y167" s="154"/>
      <c r="Z167" s="154"/>
      <c r="AA167" s="155"/>
      <c r="AR167" s="19"/>
      <c r="AT167" s="19"/>
      <c r="AU167" s="19"/>
      <c r="AY167" s="19"/>
      <c r="BE167" s="156"/>
      <c r="BF167" s="156"/>
      <c r="BG167" s="156"/>
      <c r="BH167" s="156"/>
      <c r="BI167" s="156"/>
      <c r="BJ167" s="19"/>
      <c r="BK167" s="156"/>
      <c r="BL167" s="19"/>
      <c r="BM167" s="19"/>
    </row>
    <row r="168" spans="2:65" s="1" customFormat="1" ht="25.5" customHeight="1">
      <c r="B168" s="120"/>
      <c r="C168" s="165">
        <v>40</v>
      </c>
      <c r="D168" s="165" t="s">
        <v>126</v>
      </c>
      <c r="E168" s="166" t="s">
        <v>241</v>
      </c>
      <c r="F168" s="222" t="s">
        <v>254</v>
      </c>
      <c r="G168" s="222"/>
      <c r="H168" s="222"/>
      <c r="I168" s="222"/>
      <c r="J168" s="167" t="s">
        <v>133</v>
      </c>
      <c r="K168" s="168">
        <v>3</v>
      </c>
      <c r="L168" s="223"/>
      <c r="M168" s="223"/>
      <c r="N168" s="223"/>
      <c r="O168" s="217"/>
      <c r="P168" s="217"/>
      <c r="Q168" s="217"/>
      <c r="R168" s="123"/>
      <c r="T168" s="153"/>
      <c r="U168" s="41"/>
      <c r="V168" s="154"/>
      <c r="W168" s="154"/>
      <c r="X168" s="154"/>
      <c r="Y168" s="154"/>
      <c r="Z168" s="154"/>
      <c r="AA168" s="155"/>
      <c r="AR168" s="19"/>
      <c r="AT168" s="19"/>
      <c r="AU168" s="19"/>
      <c r="AY168" s="19"/>
      <c r="BE168" s="156"/>
      <c r="BF168" s="156"/>
      <c r="BG168" s="156"/>
      <c r="BH168" s="156"/>
      <c r="BI168" s="156"/>
      <c r="BJ168" s="19"/>
      <c r="BK168" s="156"/>
      <c r="BL168" s="19"/>
      <c r="BM168" s="19"/>
    </row>
    <row r="169" spans="2:65" s="1" customFormat="1" ht="25.5" customHeight="1">
      <c r="B169" s="120"/>
      <c r="C169" s="165">
        <v>41</v>
      </c>
      <c r="D169" s="165" t="s">
        <v>126</v>
      </c>
      <c r="E169" s="166" t="s">
        <v>242</v>
      </c>
      <c r="F169" s="222" t="s">
        <v>255</v>
      </c>
      <c r="G169" s="222"/>
      <c r="H169" s="222"/>
      <c r="I169" s="222"/>
      <c r="J169" s="167" t="s">
        <v>133</v>
      </c>
      <c r="K169" s="168">
        <v>4</v>
      </c>
      <c r="L169" s="223"/>
      <c r="M169" s="223"/>
      <c r="N169" s="223"/>
      <c r="O169" s="217"/>
      <c r="P169" s="217"/>
      <c r="Q169" s="217"/>
      <c r="R169" s="123"/>
      <c r="T169" s="153"/>
      <c r="U169" s="41"/>
      <c r="V169" s="154"/>
      <c r="W169" s="154"/>
      <c r="X169" s="154"/>
      <c r="Y169" s="154"/>
      <c r="Z169" s="154"/>
      <c r="AA169" s="155"/>
      <c r="AR169" s="19"/>
      <c r="AT169" s="19"/>
      <c r="AU169" s="19"/>
      <c r="AY169" s="19"/>
      <c r="BE169" s="156"/>
      <c r="BF169" s="156"/>
      <c r="BG169" s="156"/>
      <c r="BH169" s="156"/>
      <c r="BI169" s="156"/>
      <c r="BJ169" s="19"/>
      <c r="BK169" s="156"/>
      <c r="BL169" s="19"/>
      <c r="BM169" s="19"/>
    </row>
    <row r="170" spans="2:65" s="1" customFormat="1" ht="25.5" customHeight="1">
      <c r="B170" s="120"/>
      <c r="C170" s="165">
        <v>42</v>
      </c>
      <c r="D170" s="165" t="s">
        <v>126</v>
      </c>
      <c r="E170" s="166" t="s">
        <v>243</v>
      </c>
      <c r="F170" s="222" t="s">
        <v>256</v>
      </c>
      <c r="G170" s="222"/>
      <c r="H170" s="222"/>
      <c r="I170" s="222"/>
      <c r="J170" s="167" t="s">
        <v>133</v>
      </c>
      <c r="K170" s="168">
        <v>2</v>
      </c>
      <c r="L170" s="223"/>
      <c r="M170" s="223"/>
      <c r="N170" s="223"/>
      <c r="O170" s="217"/>
      <c r="P170" s="217"/>
      <c r="Q170" s="217"/>
      <c r="R170" s="123"/>
      <c r="T170" s="153"/>
      <c r="U170" s="41"/>
      <c r="V170" s="154"/>
      <c r="W170" s="154"/>
      <c r="X170" s="154"/>
      <c r="Y170" s="154"/>
      <c r="Z170" s="154"/>
      <c r="AA170" s="155"/>
      <c r="AR170" s="19"/>
      <c r="AT170" s="19"/>
      <c r="AU170" s="19"/>
      <c r="AY170" s="19"/>
      <c r="BE170" s="156"/>
      <c r="BF170" s="156"/>
      <c r="BG170" s="156"/>
      <c r="BH170" s="156"/>
      <c r="BI170" s="156"/>
      <c r="BJ170" s="19"/>
      <c r="BK170" s="156"/>
      <c r="BL170" s="19"/>
      <c r="BM170" s="19"/>
    </row>
    <row r="171" spans="2:65" s="1" customFormat="1" ht="25.5" customHeight="1">
      <c r="B171" s="120"/>
      <c r="C171" s="165">
        <v>43</v>
      </c>
      <c r="D171" s="165" t="s">
        <v>126</v>
      </c>
      <c r="E171" s="166" t="s">
        <v>244</v>
      </c>
      <c r="F171" s="222" t="s">
        <v>257</v>
      </c>
      <c r="G171" s="222"/>
      <c r="H171" s="222"/>
      <c r="I171" s="222"/>
      <c r="J171" s="167" t="s">
        <v>133</v>
      </c>
      <c r="K171" s="168">
        <v>3</v>
      </c>
      <c r="L171" s="223"/>
      <c r="M171" s="223"/>
      <c r="N171" s="223"/>
      <c r="O171" s="217"/>
      <c r="P171" s="217"/>
      <c r="Q171" s="217"/>
      <c r="R171" s="123"/>
      <c r="T171" s="153"/>
      <c r="U171" s="41"/>
      <c r="V171" s="154"/>
      <c r="W171" s="154"/>
      <c r="X171" s="154"/>
      <c r="Y171" s="154"/>
      <c r="Z171" s="154"/>
      <c r="AA171" s="155"/>
      <c r="AR171" s="19"/>
      <c r="AT171" s="19"/>
      <c r="AU171" s="19"/>
      <c r="AY171" s="19"/>
      <c r="BE171" s="156"/>
      <c r="BF171" s="156"/>
      <c r="BG171" s="156"/>
      <c r="BH171" s="156"/>
      <c r="BI171" s="156"/>
      <c r="BJ171" s="19"/>
      <c r="BK171" s="156"/>
      <c r="BL171" s="19"/>
      <c r="BM171" s="19"/>
    </row>
    <row r="172" spans="2:65" s="1" customFormat="1" ht="25.5" customHeight="1">
      <c r="B172" s="120"/>
      <c r="C172" s="165">
        <v>44</v>
      </c>
      <c r="D172" s="165" t="s">
        <v>126</v>
      </c>
      <c r="E172" s="166" t="s">
        <v>245</v>
      </c>
      <c r="F172" s="222" t="s">
        <v>258</v>
      </c>
      <c r="G172" s="222"/>
      <c r="H172" s="222"/>
      <c r="I172" s="222"/>
      <c r="J172" s="167" t="s">
        <v>133</v>
      </c>
      <c r="K172" s="168">
        <v>1</v>
      </c>
      <c r="L172" s="223"/>
      <c r="M172" s="223"/>
      <c r="N172" s="223"/>
      <c r="O172" s="217"/>
      <c r="P172" s="217"/>
      <c r="Q172" s="217"/>
      <c r="R172" s="123"/>
      <c r="T172" s="153"/>
      <c r="U172" s="41"/>
      <c r="V172" s="154"/>
      <c r="W172" s="154"/>
      <c r="X172" s="154"/>
      <c r="Y172" s="154"/>
      <c r="Z172" s="154"/>
      <c r="AA172" s="155"/>
      <c r="AR172" s="19"/>
      <c r="AT172" s="19"/>
      <c r="AU172" s="19"/>
      <c r="AY172" s="19"/>
      <c r="BE172" s="156"/>
      <c r="BF172" s="156"/>
      <c r="BG172" s="156"/>
      <c r="BH172" s="156"/>
      <c r="BI172" s="156"/>
      <c r="BJ172" s="19"/>
      <c r="BK172" s="156"/>
      <c r="BL172" s="19"/>
      <c r="BM172" s="19"/>
    </row>
    <row r="173" spans="2:65" s="1" customFormat="1" ht="27.75" customHeight="1">
      <c r="B173" s="120"/>
      <c r="C173" s="165">
        <v>45</v>
      </c>
      <c r="D173" s="165" t="s">
        <v>126</v>
      </c>
      <c r="E173" s="166" t="s">
        <v>246</v>
      </c>
      <c r="F173" s="222" t="s">
        <v>259</v>
      </c>
      <c r="G173" s="222"/>
      <c r="H173" s="222"/>
      <c r="I173" s="222"/>
      <c r="J173" s="167" t="s">
        <v>133</v>
      </c>
      <c r="K173" s="168">
        <v>5</v>
      </c>
      <c r="L173" s="223"/>
      <c r="M173" s="223"/>
      <c r="N173" s="223"/>
      <c r="O173" s="217"/>
      <c r="P173" s="217"/>
      <c r="Q173" s="217"/>
      <c r="R173" s="123"/>
      <c r="T173" s="153"/>
      <c r="U173" s="41"/>
      <c r="V173" s="154"/>
      <c r="W173" s="154"/>
      <c r="X173" s="154"/>
      <c r="Y173" s="154"/>
      <c r="Z173" s="154"/>
      <c r="AA173" s="155"/>
      <c r="AR173" s="19"/>
      <c r="AT173" s="19"/>
      <c r="AU173" s="19"/>
      <c r="AY173" s="19"/>
      <c r="BE173" s="156"/>
      <c r="BF173" s="156"/>
      <c r="BG173" s="156"/>
      <c r="BH173" s="156"/>
      <c r="BI173" s="156"/>
      <c r="BJ173" s="19"/>
      <c r="BK173" s="156"/>
      <c r="BL173" s="19"/>
      <c r="BM173" s="19"/>
    </row>
    <row r="174" spans="2:65" s="1" customFormat="1" ht="25.5" customHeight="1">
      <c r="B174" s="120"/>
      <c r="C174" s="165">
        <v>46</v>
      </c>
      <c r="D174" s="165" t="s">
        <v>126</v>
      </c>
      <c r="E174" s="166" t="s">
        <v>247</v>
      </c>
      <c r="F174" s="222" t="s">
        <v>260</v>
      </c>
      <c r="G174" s="222"/>
      <c r="H174" s="222"/>
      <c r="I174" s="222"/>
      <c r="J174" s="167" t="s">
        <v>133</v>
      </c>
      <c r="K174" s="168">
        <v>14</v>
      </c>
      <c r="L174" s="223"/>
      <c r="M174" s="223"/>
      <c r="N174" s="223"/>
      <c r="O174" s="217"/>
      <c r="P174" s="217"/>
      <c r="Q174" s="217"/>
      <c r="R174" s="123"/>
      <c r="T174" s="153"/>
      <c r="U174" s="41"/>
      <c r="V174" s="154"/>
      <c r="W174" s="154"/>
      <c r="X174" s="154"/>
      <c r="Y174" s="154"/>
      <c r="Z174" s="154"/>
      <c r="AA174" s="155"/>
      <c r="AR174" s="19"/>
      <c r="AT174" s="19"/>
      <c r="AU174" s="19"/>
      <c r="AY174" s="19"/>
      <c r="BE174" s="156"/>
      <c r="BF174" s="156"/>
      <c r="BG174" s="156"/>
      <c r="BH174" s="156"/>
      <c r="BI174" s="156"/>
      <c r="BJ174" s="19"/>
      <c r="BK174" s="156"/>
      <c r="BL174" s="19"/>
      <c r="BM174" s="19"/>
    </row>
    <row r="175" spans="2:65" s="1" customFormat="1" ht="25.5" customHeight="1">
      <c r="B175" s="120"/>
      <c r="C175" s="165">
        <v>47</v>
      </c>
      <c r="D175" s="165" t="s">
        <v>126</v>
      </c>
      <c r="E175" s="166" t="s">
        <v>248</v>
      </c>
      <c r="F175" s="222" t="s">
        <v>261</v>
      </c>
      <c r="G175" s="222"/>
      <c r="H175" s="222"/>
      <c r="I175" s="222"/>
      <c r="J175" s="167" t="s">
        <v>133</v>
      </c>
      <c r="K175" s="168">
        <v>3</v>
      </c>
      <c r="L175" s="223"/>
      <c r="M175" s="223"/>
      <c r="N175" s="223"/>
      <c r="O175" s="217"/>
      <c r="P175" s="217"/>
      <c r="Q175" s="217"/>
      <c r="R175" s="123"/>
      <c r="T175" s="153"/>
      <c r="U175" s="41"/>
      <c r="V175" s="154"/>
      <c r="W175" s="154"/>
      <c r="X175" s="154"/>
      <c r="Y175" s="154"/>
      <c r="Z175" s="154"/>
      <c r="AA175" s="155"/>
      <c r="AR175" s="19"/>
      <c r="AT175" s="19"/>
      <c r="AU175" s="19"/>
      <c r="AY175" s="19"/>
      <c r="BE175" s="156"/>
      <c r="BF175" s="156"/>
      <c r="BG175" s="156"/>
      <c r="BH175" s="156"/>
      <c r="BI175" s="156"/>
      <c r="BJ175" s="19"/>
      <c r="BK175" s="156"/>
      <c r="BL175" s="19"/>
      <c r="BM175" s="19"/>
    </row>
    <row r="176" spans="2:65" s="1" customFormat="1" ht="25.5" customHeight="1">
      <c r="B176" s="120"/>
      <c r="C176" s="165">
        <v>48</v>
      </c>
      <c r="D176" s="165" t="s">
        <v>126</v>
      </c>
      <c r="E176" s="166" t="s">
        <v>249</v>
      </c>
      <c r="F176" s="222" t="s">
        <v>262</v>
      </c>
      <c r="G176" s="222"/>
      <c r="H176" s="222"/>
      <c r="I176" s="222"/>
      <c r="J176" s="167" t="s">
        <v>133</v>
      </c>
      <c r="K176" s="168">
        <v>1</v>
      </c>
      <c r="L176" s="223"/>
      <c r="M176" s="223"/>
      <c r="N176" s="223"/>
      <c r="O176" s="217"/>
      <c r="P176" s="217"/>
      <c r="Q176" s="217"/>
      <c r="R176" s="123"/>
      <c r="T176" s="153"/>
      <c r="U176" s="41"/>
      <c r="V176" s="154"/>
      <c r="W176" s="154"/>
      <c r="X176" s="154"/>
      <c r="Y176" s="154"/>
      <c r="Z176" s="154"/>
      <c r="AA176" s="155"/>
      <c r="AR176" s="19"/>
      <c r="AT176" s="19"/>
      <c r="AU176" s="19"/>
      <c r="AY176" s="19"/>
      <c r="BE176" s="156"/>
      <c r="BF176" s="156"/>
      <c r="BG176" s="156"/>
      <c r="BH176" s="156"/>
      <c r="BI176" s="156"/>
      <c r="BJ176" s="19"/>
      <c r="BK176" s="156"/>
      <c r="BL176" s="19"/>
      <c r="BM176" s="19"/>
    </row>
    <row r="177" spans="2:65" s="1" customFormat="1" ht="34.5" customHeight="1">
      <c r="B177" s="120"/>
      <c r="C177" s="149">
        <v>49</v>
      </c>
      <c r="D177" s="149" t="s">
        <v>120</v>
      </c>
      <c r="E177" s="150" t="s">
        <v>211</v>
      </c>
      <c r="F177" s="219" t="s">
        <v>212</v>
      </c>
      <c r="G177" s="219"/>
      <c r="H177" s="219"/>
      <c r="I177" s="219"/>
      <c r="J177" s="151" t="s">
        <v>133</v>
      </c>
      <c r="K177" s="152">
        <v>15</v>
      </c>
      <c r="L177" s="217"/>
      <c r="M177" s="217"/>
      <c r="N177" s="217"/>
      <c r="O177" s="217"/>
      <c r="P177" s="217"/>
      <c r="Q177" s="217"/>
      <c r="R177" s="123"/>
      <c r="T177" s="153"/>
      <c r="U177" s="41"/>
      <c r="V177" s="154"/>
      <c r="W177" s="154"/>
      <c r="X177" s="154"/>
      <c r="Y177" s="154"/>
      <c r="Z177" s="154"/>
      <c r="AA177" s="155"/>
      <c r="AR177" s="19"/>
      <c r="AT177" s="19"/>
      <c r="AU177" s="19"/>
      <c r="AY177" s="19"/>
      <c r="BE177" s="156"/>
      <c r="BF177" s="156"/>
      <c r="BG177" s="156"/>
      <c r="BH177" s="156"/>
      <c r="BI177" s="156"/>
      <c r="BJ177" s="19"/>
      <c r="BK177" s="156"/>
      <c r="BL177" s="19"/>
      <c r="BM177" s="19"/>
    </row>
    <row r="178" spans="2:65" s="1" customFormat="1" ht="25.5" customHeight="1">
      <c r="B178" s="120"/>
      <c r="C178" s="149">
        <v>50</v>
      </c>
      <c r="D178" s="149" t="s">
        <v>120</v>
      </c>
      <c r="E178" s="150" t="s">
        <v>213</v>
      </c>
      <c r="F178" s="219" t="s">
        <v>214</v>
      </c>
      <c r="G178" s="219"/>
      <c r="H178" s="219"/>
      <c r="I178" s="219"/>
      <c r="J178" s="151" t="s">
        <v>133</v>
      </c>
      <c r="K178" s="152">
        <v>14</v>
      </c>
      <c r="L178" s="217"/>
      <c r="M178" s="217"/>
      <c r="N178" s="217"/>
      <c r="O178" s="217"/>
      <c r="P178" s="217"/>
      <c r="Q178" s="217"/>
      <c r="R178" s="123"/>
      <c r="T178" s="153"/>
      <c r="U178" s="41"/>
      <c r="V178" s="154"/>
      <c r="W178" s="154"/>
      <c r="X178" s="154"/>
      <c r="Y178" s="154"/>
      <c r="Z178" s="154"/>
      <c r="AA178" s="155"/>
      <c r="AR178" s="19"/>
      <c r="AT178" s="19"/>
      <c r="AU178" s="19"/>
      <c r="AY178" s="19"/>
      <c r="BE178" s="156"/>
      <c r="BF178" s="156"/>
      <c r="BG178" s="156"/>
      <c r="BH178" s="156"/>
      <c r="BI178" s="156"/>
      <c r="BJ178" s="19"/>
      <c r="BK178" s="156"/>
      <c r="BL178" s="19"/>
      <c r="BM178" s="19"/>
    </row>
    <row r="179" spans="2:65" s="1" customFormat="1" ht="25.5" customHeight="1">
      <c r="B179" s="120"/>
      <c r="C179" s="149">
        <v>51</v>
      </c>
      <c r="D179" s="149" t="s">
        <v>120</v>
      </c>
      <c r="E179" s="150" t="s">
        <v>215</v>
      </c>
      <c r="F179" s="219" t="s">
        <v>216</v>
      </c>
      <c r="G179" s="219"/>
      <c r="H179" s="219"/>
      <c r="I179" s="219"/>
      <c r="J179" s="151" t="s">
        <v>132</v>
      </c>
      <c r="K179" s="178"/>
      <c r="L179" s="217">
        <v>2.2599999999999998</v>
      </c>
      <c r="M179" s="217"/>
      <c r="N179" s="217">
        <f t="shared" ref="N162:N179" si="47">ROUND(L179*K179,2)</f>
        <v>0</v>
      </c>
      <c r="O179" s="217"/>
      <c r="P179" s="217"/>
      <c r="Q179" s="217"/>
      <c r="R179" s="123"/>
      <c r="T179" s="153" t="s">
        <v>5</v>
      </c>
      <c r="U179" s="41" t="s">
        <v>35</v>
      </c>
      <c r="V179" s="154">
        <v>0</v>
      </c>
      <c r="W179" s="154">
        <f t="shared" si="38"/>
        <v>0</v>
      </c>
      <c r="X179" s="154">
        <v>0</v>
      </c>
      <c r="Y179" s="154">
        <f t="shared" si="39"/>
        <v>0</v>
      </c>
      <c r="Z179" s="154">
        <v>0</v>
      </c>
      <c r="AA179" s="155">
        <f t="shared" si="40"/>
        <v>0</v>
      </c>
      <c r="AR179" s="19" t="s">
        <v>124</v>
      </c>
      <c r="AT179" s="19" t="s">
        <v>120</v>
      </c>
      <c r="AU179" s="19" t="s">
        <v>102</v>
      </c>
      <c r="AY179" s="19" t="s">
        <v>119</v>
      </c>
      <c r="BE179" s="156">
        <f t="shared" si="41"/>
        <v>0</v>
      </c>
      <c r="BF179" s="156">
        <f t="shared" si="42"/>
        <v>0</v>
      </c>
      <c r="BG179" s="156">
        <f t="shared" si="43"/>
        <v>0</v>
      </c>
      <c r="BH179" s="156">
        <f t="shared" si="44"/>
        <v>0</v>
      </c>
      <c r="BI179" s="156">
        <f t="shared" si="45"/>
        <v>0</v>
      </c>
      <c r="BJ179" s="19" t="s">
        <v>102</v>
      </c>
      <c r="BK179" s="156">
        <f t="shared" si="46"/>
        <v>0</v>
      </c>
      <c r="BL179" s="19" t="s">
        <v>124</v>
      </c>
      <c r="BM179" s="19" t="s">
        <v>217</v>
      </c>
    </row>
    <row r="180" spans="2:65" s="9" customFormat="1" ht="29.85" customHeight="1">
      <c r="B180" s="138"/>
      <c r="C180" s="139"/>
      <c r="D180" s="148" t="s">
        <v>98</v>
      </c>
      <c r="E180" s="148"/>
      <c r="F180" s="148"/>
      <c r="G180" s="148"/>
      <c r="H180" s="148"/>
      <c r="I180" s="148"/>
      <c r="J180" s="148"/>
      <c r="K180" s="148"/>
      <c r="L180" s="148"/>
      <c r="M180" s="148"/>
      <c r="N180" s="231">
        <f>SUM(N181:Q192)</f>
        <v>0</v>
      </c>
      <c r="O180" s="232"/>
      <c r="P180" s="232"/>
      <c r="Q180" s="232"/>
      <c r="R180" s="141"/>
      <c r="T180" s="142"/>
      <c r="U180" s="139"/>
      <c r="V180" s="139"/>
      <c r="W180" s="143">
        <f>SUM(W181:W192)</f>
        <v>6.65</v>
      </c>
      <c r="X180" s="139"/>
      <c r="Y180" s="143">
        <f>SUM(Y181:Y192)</f>
        <v>1.7499999999999998E-3</v>
      </c>
      <c r="Z180" s="139"/>
      <c r="AA180" s="144">
        <f>SUM(AA181:AA192)</f>
        <v>0</v>
      </c>
      <c r="AR180" s="145" t="s">
        <v>102</v>
      </c>
      <c r="AT180" s="146" t="s">
        <v>66</v>
      </c>
      <c r="AU180" s="146" t="s">
        <v>73</v>
      </c>
      <c r="AY180" s="145" t="s">
        <v>119</v>
      </c>
      <c r="BK180" s="147">
        <f>SUM(BK181:BK192)</f>
        <v>0</v>
      </c>
    </row>
    <row r="181" spans="2:65" s="1" customFormat="1" ht="25.5" customHeight="1">
      <c r="B181" s="120"/>
      <c r="C181" s="149">
        <v>52</v>
      </c>
      <c r="D181" s="149" t="s">
        <v>120</v>
      </c>
      <c r="E181" s="150" t="s">
        <v>135</v>
      </c>
      <c r="F181" s="219" t="s">
        <v>136</v>
      </c>
      <c r="G181" s="219"/>
      <c r="H181" s="219"/>
      <c r="I181" s="219"/>
      <c r="J181" s="151" t="s">
        <v>137</v>
      </c>
      <c r="K181" s="152">
        <v>25</v>
      </c>
      <c r="L181" s="217"/>
      <c r="M181" s="217"/>
      <c r="N181" s="217"/>
      <c r="O181" s="217"/>
      <c r="P181" s="217"/>
      <c r="Q181" s="217"/>
      <c r="R181" s="123"/>
      <c r="T181" s="153" t="s">
        <v>5</v>
      </c>
      <c r="U181" s="41" t="s">
        <v>35</v>
      </c>
      <c r="V181" s="154">
        <v>0.26600000000000001</v>
      </c>
      <c r="W181" s="154">
        <f>V181*K181</f>
        <v>6.65</v>
      </c>
      <c r="X181" s="154">
        <v>6.9999999999999994E-5</v>
      </c>
      <c r="Y181" s="154">
        <f>X181*K181</f>
        <v>1.7499999999999998E-3</v>
      </c>
      <c r="Z181" s="154">
        <v>0</v>
      </c>
      <c r="AA181" s="155">
        <f>Z181*K181</f>
        <v>0</v>
      </c>
      <c r="AR181" s="19" t="s">
        <v>124</v>
      </c>
      <c r="AT181" s="19" t="s">
        <v>120</v>
      </c>
      <c r="AU181" s="19" t="s">
        <v>102</v>
      </c>
      <c r="AY181" s="19" t="s">
        <v>119</v>
      </c>
      <c r="BE181" s="156">
        <f>IF(U181="základní",N181,0)</f>
        <v>0</v>
      </c>
      <c r="BF181" s="156">
        <f>IF(U181="snížená",N181,0)</f>
        <v>0</v>
      </c>
      <c r="BG181" s="156">
        <f>IF(U181="zákl. přenesená",N181,0)</f>
        <v>0</v>
      </c>
      <c r="BH181" s="156">
        <f>IF(U181="sníž. přenesená",N181,0)</f>
        <v>0</v>
      </c>
      <c r="BI181" s="156">
        <f>IF(U181="nulová",N181,0)</f>
        <v>0</v>
      </c>
      <c r="BJ181" s="19" t="s">
        <v>102</v>
      </c>
      <c r="BK181" s="156">
        <f>ROUND(L181*K181,2)</f>
        <v>0</v>
      </c>
      <c r="BL181" s="19" t="s">
        <v>124</v>
      </c>
      <c r="BM181" s="19" t="s">
        <v>218</v>
      </c>
    </row>
    <row r="182" spans="2:65" s="1" customFormat="1" ht="25.5" customHeight="1">
      <c r="B182" s="120"/>
      <c r="C182" s="172">
        <v>53</v>
      </c>
      <c r="D182" s="172" t="s">
        <v>126</v>
      </c>
      <c r="E182" s="173" t="s">
        <v>263</v>
      </c>
      <c r="F182" s="220" t="s">
        <v>264</v>
      </c>
      <c r="G182" s="220"/>
      <c r="H182" s="220"/>
      <c r="I182" s="220"/>
      <c r="J182" s="174" t="s">
        <v>133</v>
      </c>
      <c r="K182" s="175">
        <v>100</v>
      </c>
      <c r="L182" s="221"/>
      <c r="M182" s="221"/>
      <c r="N182" s="221"/>
      <c r="O182" s="217"/>
      <c r="P182" s="217"/>
      <c r="Q182" s="217"/>
      <c r="R182" s="123"/>
      <c r="T182" s="153"/>
      <c r="U182" s="41"/>
      <c r="V182" s="154"/>
      <c r="W182" s="154"/>
      <c r="X182" s="154"/>
      <c r="Y182" s="154"/>
      <c r="Z182" s="154"/>
      <c r="AA182" s="155"/>
      <c r="AR182" s="19"/>
      <c r="AT182" s="19"/>
      <c r="AU182" s="19"/>
      <c r="AY182" s="19"/>
      <c r="BE182" s="156"/>
      <c r="BF182" s="156"/>
      <c r="BG182" s="156"/>
      <c r="BH182" s="156"/>
      <c r="BI182" s="156"/>
      <c r="BJ182" s="19"/>
      <c r="BK182" s="156"/>
      <c r="BL182" s="19"/>
      <c r="BM182" s="19"/>
    </row>
    <row r="183" spans="2:65" s="1" customFormat="1" ht="25.5" customHeight="1">
      <c r="B183" s="120"/>
      <c r="C183" s="172">
        <v>54</v>
      </c>
      <c r="D183" s="172" t="s">
        <v>126</v>
      </c>
      <c r="E183" s="173" t="s">
        <v>265</v>
      </c>
      <c r="F183" s="220" t="s">
        <v>266</v>
      </c>
      <c r="G183" s="220"/>
      <c r="H183" s="220"/>
      <c r="I183" s="220"/>
      <c r="J183" s="174" t="s">
        <v>133</v>
      </c>
      <c r="K183" s="175">
        <v>30</v>
      </c>
      <c r="L183" s="221"/>
      <c r="M183" s="221"/>
      <c r="N183" s="221"/>
      <c r="O183" s="217"/>
      <c r="P183" s="217"/>
      <c r="Q183" s="217"/>
      <c r="R183" s="123"/>
      <c r="T183" s="153"/>
      <c r="U183" s="41"/>
      <c r="V183" s="154"/>
      <c r="W183" s="154"/>
      <c r="X183" s="154"/>
      <c r="Y183" s="154"/>
      <c r="Z183" s="154"/>
      <c r="AA183" s="155"/>
      <c r="AR183" s="19"/>
      <c r="AT183" s="19"/>
      <c r="AU183" s="19"/>
      <c r="AY183" s="19"/>
      <c r="BE183" s="156"/>
      <c r="BF183" s="156"/>
      <c r="BG183" s="156"/>
      <c r="BH183" s="156"/>
      <c r="BI183" s="156"/>
      <c r="BJ183" s="19"/>
      <c r="BK183" s="156"/>
      <c r="BL183" s="19"/>
      <c r="BM183" s="19"/>
    </row>
    <row r="184" spans="2:65" s="1" customFormat="1" ht="25.5" customHeight="1">
      <c r="B184" s="120"/>
      <c r="C184" s="172">
        <v>55</v>
      </c>
      <c r="D184" s="172" t="s">
        <v>126</v>
      </c>
      <c r="E184" s="173" t="s">
        <v>267</v>
      </c>
      <c r="F184" s="220" t="s">
        <v>268</v>
      </c>
      <c r="G184" s="220"/>
      <c r="H184" s="220"/>
      <c r="I184" s="220"/>
      <c r="J184" s="174" t="s">
        <v>133</v>
      </c>
      <c r="K184" s="175">
        <v>20</v>
      </c>
      <c r="L184" s="221"/>
      <c r="M184" s="221"/>
      <c r="N184" s="221"/>
      <c r="O184" s="217"/>
      <c r="P184" s="217"/>
      <c r="Q184" s="217"/>
      <c r="R184" s="123"/>
      <c r="T184" s="153"/>
      <c r="U184" s="41"/>
      <c r="V184" s="154"/>
      <c r="W184" s="154"/>
      <c r="X184" s="154"/>
      <c r="Y184" s="154"/>
      <c r="Z184" s="154"/>
      <c r="AA184" s="155"/>
      <c r="AR184" s="19"/>
      <c r="AT184" s="19"/>
      <c r="AU184" s="19"/>
      <c r="AY184" s="19"/>
      <c r="BE184" s="156"/>
      <c r="BF184" s="156"/>
      <c r="BG184" s="156"/>
      <c r="BH184" s="156"/>
      <c r="BI184" s="156"/>
      <c r="BJ184" s="19"/>
      <c r="BK184" s="156"/>
      <c r="BL184" s="19"/>
      <c r="BM184" s="19"/>
    </row>
    <row r="185" spans="2:65" s="1" customFormat="1" ht="25.5" customHeight="1">
      <c r="B185" s="120"/>
      <c r="C185" s="172">
        <v>56</v>
      </c>
      <c r="D185" s="172" t="s">
        <v>126</v>
      </c>
      <c r="E185" s="173" t="s">
        <v>269</v>
      </c>
      <c r="F185" s="220" t="s">
        <v>270</v>
      </c>
      <c r="G185" s="220"/>
      <c r="H185" s="220"/>
      <c r="I185" s="220"/>
      <c r="J185" s="174" t="s">
        <v>133</v>
      </c>
      <c r="K185" s="175">
        <v>15</v>
      </c>
      <c r="L185" s="221"/>
      <c r="M185" s="221"/>
      <c r="N185" s="221"/>
      <c r="O185" s="217"/>
      <c r="P185" s="217"/>
      <c r="Q185" s="217"/>
      <c r="R185" s="123"/>
      <c r="T185" s="153"/>
      <c r="U185" s="41"/>
      <c r="V185" s="154"/>
      <c r="W185" s="154"/>
      <c r="X185" s="154"/>
      <c r="Y185" s="154"/>
      <c r="Z185" s="154"/>
      <c r="AA185" s="155"/>
      <c r="AR185" s="19"/>
      <c r="AT185" s="19"/>
      <c r="AU185" s="19"/>
      <c r="AY185" s="19"/>
      <c r="BE185" s="156"/>
      <c r="BF185" s="156"/>
      <c r="BG185" s="156"/>
      <c r="BH185" s="156"/>
      <c r="BI185" s="156"/>
      <c r="BJ185" s="19"/>
      <c r="BK185" s="156"/>
      <c r="BL185" s="19"/>
      <c r="BM185" s="19"/>
    </row>
    <row r="186" spans="2:65" s="1" customFormat="1" ht="25.5" customHeight="1">
      <c r="B186" s="120"/>
      <c r="C186" s="172">
        <v>57</v>
      </c>
      <c r="D186" s="172" t="s">
        <v>126</v>
      </c>
      <c r="E186" s="173" t="s">
        <v>281</v>
      </c>
      <c r="F186" s="220" t="s">
        <v>282</v>
      </c>
      <c r="G186" s="220"/>
      <c r="H186" s="220"/>
      <c r="I186" s="220"/>
      <c r="J186" s="174" t="s">
        <v>133</v>
      </c>
      <c r="K186" s="175">
        <v>10</v>
      </c>
      <c r="L186" s="221"/>
      <c r="M186" s="221"/>
      <c r="N186" s="221"/>
      <c r="O186" s="217"/>
      <c r="P186" s="217"/>
      <c r="Q186" s="217"/>
      <c r="R186" s="123"/>
      <c r="T186" s="153"/>
      <c r="U186" s="41"/>
      <c r="V186" s="154"/>
      <c r="W186" s="154"/>
      <c r="X186" s="154"/>
      <c r="Y186" s="154"/>
      <c r="Z186" s="154"/>
      <c r="AA186" s="155"/>
      <c r="AR186" s="19"/>
      <c r="AT186" s="19"/>
      <c r="AU186" s="19"/>
      <c r="AY186" s="19"/>
      <c r="BE186" s="156"/>
      <c r="BF186" s="156"/>
      <c r="BG186" s="156"/>
      <c r="BH186" s="156"/>
      <c r="BI186" s="156"/>
      <c r="BJ186" s="19"/>
      <c r="BK186" s="156"/>
      <c r="BL186" s="19"/>
      <c r="BM186" s="19"/>
    </row>
    <row r="187" spans="2:65" s="1" customFormat="1" ht="25.5" customHeight="1">
      <c r="B187" s="120"/>
      <c r="C187" s="172">
        <v>58</v>
      </c>
      <c r="D187" s="172" t="s">
        <v>126</v>
      </c>
      <c r="E187" s="173" t="s">
        <v>279</v>
      </c>
      <c r="F187" s="220" t="s">
        <v>280</v>
      </c>
      <c r="G187" s="220"/>
      <c r="H187" s="220"/>
      <c r="I187" s="220"/>
      <c r="J187" s="174" t="s">
        <v>133</v>
      </c>
      <c r="K187" s="175">
        <v>10</v>
      </c>
      <c r="L187" s="221"/>
      <c r="M187" s="221"/>
      <c r="N187" s="221"/>
      <c r="O187" s="217"/>
      <c r="P187" s="217"/>
      <c r="Q187" s="217"/>
      <c r="R187" s="123"/>
      <c r="T187" s="153"/>
      <c r="U187" s="41"/>
      <c r="V187" s="154"/>
      <c r="W187" s="154"/>
      <c r="X187" s="154"/>
      <c r="Y187" s="154"/>
      <c r="Z187" s="154"/>
      <c r="AA187" s="155"/>
      <c r="AR187" s="19"/>
      <c r="AT187" s="19"/>
      <c r="AU187" s="19"/>
      <c r="AY187" s="19"/>
      <c r="BE187" s="156"/>
      <c r="BF187" s="156"/>
      <c r="BG187" s="156"/>
      <c r="BH187" s="156"/>
      <c r="BI187" s="156"/>
      <c r="BJ187" s="19"/>
      <c r="BK187" s="156"/>
      <c r="BL187" s="19"/>
      <c r="BM187" s="19"/>
    </row>
    <row r="188" spans="2:65" s="1" customFormat="1" ht="25.5" customHeight="1">
      <c r="B188" s="120"/>
      <c r="C188" s="172">
        <v>59</v>
      </c>
      <c r="D188" s="172" t="s">
        <v>126</v>
      </c>
      <c r="E188" s="173" t="s">
        <v>271</v>
      </c>
      <c r="F188" s="220" t="s">
        <v>283</v>
      </c>
      <c r="G188" s="220"/>
      <c r="H188" s="220"/>
      <c r="I188" s="220"/>
      <c r="J188" s="174" t="s">
        <v>133</v>
      </c>
      <c r="K188" s="175">
        <v>20</v>
      </c>
      <c r="L188" s="221"/>
      <c r="M188" s="221"/>
      <c r="N188" s="221"/>
      <c r="O188" s="217"/>
      <c r="P188" s="217"/>
      <c r="Q188" s="217"/>
      <c r="R188" s="123"/>
      <c r="T188" s="153"/>
      <c r="U188" s="41"/>
      <c r="V188" s="154"/>
      <c r="W188" s="154"/>
      <c r="X188" s="154"/>
      <c r="Y188" s="154"/>
      <c r="Z188" s="154"/>
      <c r="AA188" s="155"/>
      <c r="AR188" s="19"/>
      <c r="AT188" s="19"/>
      <c r="AU188" s="19"/>
      <c r="AY188" s="19"/>
      <c r="BE188" s="156"/>
      <c r="BF188" s="156"/>
      <c r="BG188" s="156"/>
      <c r="BH188" s="156"/>
      <c r="BI188" s="156"/>
      <c r="BJ188" s="19"/>
      <c r="BK188" s="156"/>
      <c r="BL188" s="19"/>
      <c r="BM188" s="19"/>
    </row>
    <row r="189" spans="2:65" s="1" customFormat="1" ht="25.5" customHeight="1">
      <c r="B189" s="120"/>
      <c r="C189" s="172">
        <v>60</v>
      </c>
      <c r="D189" s="172" t="s">
        <v>126</v>
      </c>
      <c r="E189" s="173" t="s">
        <v>272</v>
      </c>
      <c r="F189" s="220" t="s">
        <v>273</v>
      </c>
      <c r="G189" s="220"/>
      <c r="H189" s="220"/>
      <c r="I189" s="220"/>
      <c r="J189" s="174" t="s">
        <v>133</v>
      </c>
      <c r="K189" s="175">
        <v>20</v>
      </c>
      <c r="L189" s="221"/>
      <c r="M189" s="221"/>
      <c r="N189" s="221"/>
      <c r="O189" s="217"/>
      <c r="P189" s="217"/>
      <c r="Q189" s="217"/>
      <c r="R189" s="123"/>
      <c r="T189" s="153"/>
      <c r="U189" s="41"/>
      <c r="V189" s="154"/>
      <c r="W189" s="154"/>
      <c r="X189" s="154"/>
      <c r="Y189" s="154"/>
      <c r="Z189" s="154"/>
      <c r="AA189" s="155"/>
      <c r="AR189" s="19"/>
      <c r="AT189" s="19"/>
      <c r="AU189" s="19"/>
      <c r="AY189" s="19"/>
      <c r="BE189" s="156"/>
      <c r="BF189" s="156"/>
      <c r="BG189" s="156"/>
      <c r="BH189" s="156"/>
      <c r="BI189" s="156"/>
      <c r="BJ189" s="19"/>
      <c r="BK189" s="156"/>
      <c r="BL189" s="19"/>
      <c r="BM189" s="19"/>
    </row>
    <row r="190" spans="2:65" s="1" customFormat="1" ht="25.5" customHeight="1">
      <c r="B190" s="120"/>
      <c r="C190" s="172">
        <v>61</v>
      </c>
      <c r="D190" s="172" t="s">
        <v>126</v>
      </c>
      <c r="E190" s="173" t="s">
        <v>274</v>
      </c>
      <c r="F190" s="220" t="s">
        <v>275</v>
      </c>
      <c r="G190" s="220"/>
      <c r="H190" s="220"/>
      <c r="I190" s="220"/>
      <c r="J190" s="174" t="s">
        <v>276</v>
      </c>
      <c r="K190" s="175">
        <v>165</v>
      </c>
      <c r="L190" s="221"/>
      <c r="M190" s="221"/>
      <c r="N190" s="221"/>
      <c r="O190" s="217"/>
      <c r="P190" s="217"/>
      <c r="Q190" s="217"/>
      <c r="R190" s="123"/>
      <c r="T190" s="153"/>
      <c r="U190" s="41"/>
      <c r="V190" s="154"/>
      <c r="W190" s="154"/>
      <c r="X190" s="154"/>
      <c r="Y190" s="154"/>
      <c r="Z190" s="154"/>
      <c r="AA190" s="155"/>
      <c r="AR190" s="19"/>
      <c r="AT190" s="19"/>
      <c r="AU190" s="19"/>
      <c r="AY190" s="19"/>
      <c r="BE190" s="156"/>
      <c r="BF190" s="156"/>
      <c r="BG190" s="156"/>
      <c r="BH190" s="156"/>
      <c r="BI190" s="156"/>
      <c r="BJ190" s="19"/>
      <c r="BK190" s="156"/>
      <c r="BL190" s="19"/>
      <c r="BM190" s="19"/>
    </row>
    <row r="191" spans="2:65" s="1" customFormat="1" ht="25.5" customHeight="1">
      <c r="B191" s="120"/>
      <c r="C191" s="172">
        <v>62</v>
      </c>
      <c r="D191" s="172" t="s">
        <v>126</v>
      </c>
      <c r="E191" s="173" t="s">
        <v>277</v>
      </c>
      <c r="F191" s="220" t="s">
        <v>278</v>
      </c>
      <c r="G191" s="220"/>
      <c r="H191" s="220"/>
      <c r="I191" s="220"/>
      <c r="J191" s="174" t="s">
        <v>133</v>
      </c>
      <c r="K191" s="175">
        <v>165</v>
      </c>
      <c r="L191" s="221"/>
      <c r="M191" s="221"/>
      <c r="N191" s="221"/>
      <c r="O191" s="217"/>
      <c r="P191" s="217"/>
      <c r="Q191" s="217"/>
      <c r="R191" s="123"/>
      <c r="T191" s="153"/>
      <c r="U191" s="41"/>
      <c r="V191" s="154"/>
      <c r="W191" s="154"/>
      <c r="X191" s="154"/>
      <c r="Y191" s="154"/>
      <c r="Z191" s="154"/>
      <c r="AA191" s="155"/>
      <c r="AR191" s="19"/>
      <c r="AT191" s="19"/>
      <c r="AU191" s="19"/>
      <c r="AY191" s="19"/>
      <c r="BE191" s="156"/>
      <c r="BF191" s="156"/>
      <c r="BG191" s="156"/>
      <c r="BH191" s="156"/>
      <c r="BI191" s="156"/>
      <c r="BJ191" s="19"/>
      <c r="BK191" s="156"/>
      <c r="BL191" s="19"/>
      <c r="BM191" s="19"/>
    </row>
    <row r="192" spans="2:65" s="1" customFormat="1" ht="25.5" customHeight="1">
      <c r="B192" s="120"/>
      <c r="C192" s="149">
        <v>63</v>
      </c>
      <c r="D192" s="149" t="s">
        <v>120</v>
      </c>
      <c r="E192" s="150" t="s">
        <v>139</v>
      </c>
      <c r="F192" s="219" t="s">
        <v>140</v>
      </c>
      <c r="G192" s="219"/>
      <c r="H192" s="219"/>
      <c r="I192" s="219"/>
      <c r="J192" s="151" t="s">
        <v>132</v>
      </c>
      <c r="K192" s="152"/>
      <c r="L192" s="217">
        <v>1.35</v>
      </c>
      <c r="M192" s="217"/>
      <c r="N192" s="217">
        <f>ROUND(L192*K192,2)</f>
        <v>0</v>
      </c>
      <c r="O192" s="217"/>
      <c r="P192" s="217"/>
      <c r="Q192" s="217"/>
      <c r="R192" s="123"/>
      <c r="T192" s="153" t="s">
        <v>5</v>
      </c>
      <c r="U192" s="41" t="s">
        <v>35</v>
      </c>
      <c r="V192" s="154">
        <v>0</v>
      </c>
      <c r="W192" s="154">
        <f>V192*K192</f>
        <v>0</v>
      </c>
      <c r="X192" s="154">
        <v>0</v>
      </c>
      <c r="Y192" s="154">
        <f>X192*K192</f>
        <v>0</v>
      </c>
      <c r="Z192" s="154">
        <v>0</v>
      </c>
      <c r="AA192" s="155">
        <f>Z192*K192</f>
        <v>0</v>
      </c>
      <c r="AR192" s="19" t="s">
        <v>124</v>
      </c>
      <c r="AT192" s="19" t="s">
        <v>120</v>
      </c>
      <c r="AU192" s="19" t="s">
        <v>102</v>
      </c>
      <c r="AY192" s="19" t="s">
        <v>119</v>
      </c>
      <c r="BE192" s="156">
        <f>IF(U192="základní",N192,0)</f>
        <v>0</v>
      </c>
      <c r="BF192" s="156">
        <f>IF(U192="snížená",N192,0)</f>
        <v>0</v>
      </c>
      <c r="BG192" s="156">
        <f>IF(U192="zákl. přenesená",N192,0)</f>
        <v>0</v>
      </c>
      <c r="BH192" s="156">
        <f>IF(U192="sníž. přenesená",N192,0)</f>
        <v>0</v>
      </c>
      <c r="BI192" s="156">
        <f>IF(U192="nulová",N192,0)</f>
        <v>0</v>
      </c>
      <c r="BJ192" s="19" t="s">
        <v>102</v>
      </c>
      <c r="BK192" s="156">
        <f>ROUND(L192*K192,2)</f>
        <v>0</v>
      </c>
      <c r="BL192" s="19" t="s">
        <v>124</v>
      </c>
      <c r="BM192" s="19" t="s">
        <v>219</v>
      </c>
    </row>
    <row r="193" spans="2:65" s="9" customFormat="1" ht="29.85" customHeight="1">
      <c r="B193" s="138"/>
      <c r="C193" s="139"/>
      <c r="D193" s="148" t="s">
        <v>306</v>
      </c>
      <c r="E193" s="148"/>
      <c r="F193" s="148"/>
      <c r="G193" s="148"/>
      <c r="H193" s="148"/>
      <c r="I193" s="148"/>
      <c r="J193" s="148"/>
      <c r="K193" s="148"/>
      <c r="L193" s="148"/>
      <c r="M193" s="148"/>
      <c r="N193" s="231">
        <f>SUM(N194:Q200)</f>
        <v>0</v>
      </c>
      <c r="O193" s="231"/>
      <c r="P193" s="231"/>
      <c r="Q193" s="231"/>
      <c r="R193" s="141"/>
      <c r="T193" s="142"/>
      <c r="U193" s="139"/>
      <c r="V193" s="139"/>
      <c r="W193" s="143">
        <f>SUM(W200:W200)</f>
        <v>0</v>
      </c>
      <c r="X193" s="139"/>
      <c r="Y193" s="143">
        <f>SUM(Y200:Y200)</f>
        <v>0</v>
      </c>
      <c r="Z193" s="139"/>
      <c r="AA193" s="144">
        <f>SUM(AA200:AA200)</f>
        <v>0</v>
      </c>
      <c r="AR193" s="145" t="s">
        <v>102</v>
      </c>
      <c r="AT193" s="146" t="s">
        <v>66</v>
      </c>
      <c r="AU193" s="146" t="s">
        <v>73</v>
      </c>
      <c r="AY193" s="145" t="s">
        <v>119</v>
      </c>
      <c r="BK193" s="147">
        <f>SUM(BK200:BK200)</f>
        <v>0</v>
      </c>
    </row>
    <row r="194" spans="2:65" s="9" customFormat="1" ht="29.85" customHeight="1">
      <c r="B194" s="138"/>
      <c r="C194" s="149">
        <v>64</v>
      </c>
      <c r="D194" s="149" t="s">
        <v>120</v>
      </c>
      <c r="E194" s="150" t="s">
        <v>285</v>
      </c>
      <c r="F194" s="218" t="s">
        <v>287</v>
      </c>
      <c r="G194" s="219"/>
      <c r="H194" s="219"/>
      <c r="I194" s="219"/>
      <c r="J194" s="151" t="s">
        <v>286</v>
      </c>
      <c r="K194" s="152">
        <v>43</v>
      </c>
      <c r="L194" s="217"/>
      <c r="M194" s="217"/>
      <c r="N194" s="217"/>
      <c r="O194" s="217"/>
      <c r="P194" s="217"/>
      <c r="Q194" s="217"/>
      <c r="R194" s="141"/>
      <c r="T194" s="142"/>
      <c r="U194" s="139"/>
      <c r="V194" s="139"/>
      <c r="W194" s="143"/>
      <c r="X194" s="139"/>
      <c r="Y194" s="143"/>
      <c r="Z194" s="139"/>
      <c r="AA194" s="144"/>
      <c r="AR194" s="145"/>
      <c r="AT194" s="146"/>
      <c r="AU194" s="146"/>
      <c r="AY194" s="145"/>
      <c r="BK194" s="147"/>
    </row>
    <row r="195" spans="2:65" s="9" customFormat="1" ht="29.85" customHeight="1">
      <c r="B195" s="138"/>
      <c r="C195" s="149">
        <v>65</v>
      </c>
      <c r="D195" s="149" t="s">
        <v>120</v>
      </c>
      <c r="E195" s="150" t="s">
        <v>288</v>
      </c>
      <c r="F195" s="218" t="s">
        <v>289</v>
      </c>
      <c r="G195" s="219"/>
      <c r="H195" s="219"/>
      <c r="I195" s="219"/>
      <c r="J195" s="151" t="s">
        <v>123</v>
      </c>
      <c r="K195" s="152">
        <v>225</v>
      </c>
      <c r="L195" s="217"/>
      <c r="M195" s="217"/>
      <c r="N195" s="217"/>
      <c r="O195" s="217"/>
      <c r="P195" s="217"/>
      <c r="Q195" s="217"/>
      <c r="R195" s="141"/>
      <c r="T195" s="142"/>
      <c r="U195" s="139"/>
      <c r="V195" s="139"/>
      <c r="W195" s="143"/>
      <c r="X195" s="139"/>
      <c r="Y195" s="143"/>
      <c r="Z195" s="139"/>
      <c r="AA195" s="144"/>
      <c r="AR195" s="145"/>
      <c r="AT195" s="146"/>
      <c r="AU195" s="146"/>
      <c r="AY195" s="145"/>
      <c r="BK195" s="147"/>
    </row>
    <row r="196" spans="2:65" s="9" customFormat="1" ht="29.85" customHeight="1">
      <c r="B196" s="138"/>
      <c r="C196" s="149">
        <v>66</v>
      </c>
      <c r="D196" s="149" t="s">
        <v>120</v>
      </c>
      <c r="E196" s="150" t="s">
        <v>290</v>
      </c>
      <c r="F196" s="218" t="s">
        <v>291</v>
      </c>
      <c r="G196" s="219"/>
      <c r="H196" s="219"/>
      <c r="I196" s="219"/>
      <c r="J196" s="151" t="s">
        <v>123</v>
      </c>
      <c r="K196" s="152">
        <v>394</v>
      </c>
      <c r="L196" s="217"/>
      <c r="M196" s="217"/>
      <c r="N196" s="217"/>
      <c r="O196" s="217"/>
      <c r="P196" s="217"/>
      <c r="Q196" s="217"/>
      <c r="R196" s="141"/>
      <c r="T196" s="142"/>
      <c r="U196" s="139"/>
      <c r="V196" s="139"/>
      <c r="W196" s="143"/>
      <c r="X196" s="139"/>
      <c r="Y196" s="143"/>
      <c r="Z196" s="139"/>
      <c r="AA196" s="144"/>
      <c r="AR196" s="145"/>
      <c r="AT196" s="146"/>
      <c r="AU196" s="146"/>
      <c r="AY196" s="145"/>
      <c r="BK196" s="147"/>
    </row>
    <row r="197" spans="2:65" s="9" customFormat="1" ht="29.85" customHeight="1">
      <c r="B197" s="138"/>
      <c r="C197" s="149">
        <v>67</v>
      </c>
      <c r="D197" s="149" t="s">
        <v>120</v>
      </c>
      <c r="E197" s="150" t="s">
        <v>292</v>
      </c>
      <c r="F197" s="219" t="s">
        <v>293</v>
      </c>
      <c r="G197" s="219"/>
      <c r="H197" s="219"/>
      <c r="I197" s="219"/>
      <c r="J197" s="151" t="s">
        <v>133</v>
      </c>
      <c r="K197" s="152">
        <v>43</v>
      </c>
      <c r="L197" s="217"/>
      <c r="M197" s="217"/>
      <c r="N197" s="217"/>
      <c r="O197" s="217"/>
      <c r="P197" s="217"/>
      <c r="Q197" s="217"/>
      <c r="R197" s="141"/>
      <c r="T197" s="142"/>
      <c r="U197" s="139"/>
      <c r="V197" s="139"/>
      <c r="W197" s="143"/>
      <c r="X197" s="139"/>
      <c r="Y197" s="143"/>
      <c r="Z197" s="139"/>
      <c r="AA197" s="144"/>
      <c r="AR197" s="145"/>
      <c r="AT197" s="146"/>
      <c r="AU197" s="146"/>
      <c r="AY197" s="145"/>
      <c r="BK197" s="147"/>
    </row>
    <row r="198" spans="2:65" s="9" customFormat="1" ht="29.85" customHeight="1">
      <c r="B198" s="138"/>
      <c r="C198" s="149">
        <v>68</v>
      </c>
      <c r="D198" s="149" t="s">
        <v>120</v>
      </c>
      <c r="E198" s="150" t="s">
        <v>294</v>
      </c>
      <c r="F198" s="219" t="s">
        <v>295</v>
      </c>
      <c r="G198" s="219"/>
      <c r="H198" s="219"/>
      <c r="I198" s="219"/>
      <c r="J198" s="151" t="s">
        <v>138</v>
      </c>
      <c r="K198" s="152">
        <v>4.5</v>
      </c>
      <c r="L198" s="217"/>
      <c r="M198" s="217"/>
      <c r="N198" s="217"/>
      <c r="O198" s="217"/>
      <c r="P198" s="217"/>
      <c r="Q198" s="217"/>
      <c r="R198" s="141"/>
      <c r="T198" s="142"/>
      <c r="U198" s="139"/>
      <c r="V198" s="139"/>
      <c r="W198" s="143"/>
      <c r="X198" s="139"/>
      <c r="Y198" s="143"/>
      <c r="Z198" s="139"/>
      <c r="AA198" s="144"/>
      <c r="AR198" s="145"/>
      <c r="AT198" s="146"/>
      <c r="AU198" s="146"/>
      <c r="AY198" s="145"/>
      <c r="BK198" s="147"/>
    </row>
    <row r="199" spans="2:65" s="9" customFormat="1" ht="29.85" customHeight="1">
      <c r="B199" s="138"/>
      <c r="C199" s="149">
        <v>69</v>
      </c>
      <c r="D199" s="149" t="s">
        <v>120</v>
      </c>
      <c r="E199" s="150" t="s">
        <v>296</v>
      </c>
      <c r="F199" s="219" t="s">
        <v>297</v>
      </c>
      <c r="G199" s="219"/>
      <c r="H199" s="219"/>
      <c r="I199" s="219"/>
      <c r="J199" s="151" t="s">
        <v>138</v>
      </c>
      <c r="K199" s="152">
        <v>4.5</v>
      </c>
      <c r="L199" s="217"/>
      <c r="M199" s="217"/>
      <c r="N199" s="217"/>
      <c r="O199" s="217"/>
      <c r="P199" s="217"/>
      <c r="Q199" s="217"/>
      <c r="R199" s="141"/>
      <c r="T199" s="142"/>
      <c r="U199" s="139"/>
      <c r="V199" s="139"/>
      <c r="W199" s="143"/>
      <c r="X199" s="139"/>
      <c r="Y199" s="143"/>
      <c r="Z199" s="139"/>
      <c r="AA199" s="144"/>
      <c r="AR199" s="145"/>
      <c r="AT199" s="146"/>
      <c r="AU199" s="146"/>
      <c r="AY199" s="145"/>
      <c r="BK199" s="147"/>
    </row>
    <row r="200" spans="2:65" s="1" customFormat="1" ht="25.5" customHeight="1">
      <c r="B200" s="120"/>
      <c r="C200" s="149">
        <v>70</v>
      </c>
      <c r="D200" s="149" t="s">
        <v>120</v>
      </c>
      <c r="E200" s="150" t="s">
        <v>298</v>
      </c>
      <c r="F200" s="219" t="s">
        <v>299</v>
      </c>
      <c r="G200" s="219"/>
      <c r="H200" s="219"/>
      <c r="I200" s="219"/>
      <c r="J200" s="151" t="s">
        <v>132</v>
      </c>
      <c r="K200" s="152"/>
      <c r="L200" s="217">
        <v>3.79</v>
      </c>
      <c r="M200" s="217"/>
      <c r="N200" s="217"/>
      <c r="O200" s="217"/>
      <c r="P200" s="217"/>
      <c r="Q200" s="217"/>
      <c r="R200" s="123"/>
      <c r="T200" s="153" t="s">
        <v>5</v>
      </c>
      <c r="U200" s="41" t="s">
        <v>35</v>
      </c>
      <c r="V200" s="154">
        <v>0.184</v>
      </c>
      <c r="W200" s="154">
        <f>V200*K200</f>
        <v>0</v>
      </c>
      <c r="X200" s="154">
        <v>1.7000000000000001E-4</v>
      </c>
      <c r="Y200" s="154">
        <f>X200*K200</f>
        <v>0</v>
      </c>
      <c r="Z200" s="154">
        <v>0</v>
      </c>
      <c r="AA200" s="155">
        <f>Z200*K200</f>
        <v>0</v>
      </c>
      <c r="AR200" s="19" t="s">
        <v>124</v>
      </c>
      <c r="AT200" s="19" t="s">
        <v>120</v>
      </c>
      <c r="AU200" s="19" t="s">
        <v>102</v>
      </c>
      <c r="AY200" s="19" t="s">
        <v>119</v>
      </c>
      <c r="BE200" s="156">
        <f>IF(U200="základní",N200,0)</f>
        <v>0</v>
      </c>
      <c r="BF200" s="156">
        <f>IF(U200="snížená",N200,0)</f>
        <v>0</v>
      </c>
      <c r="BG200" s="156">
        <f>IF(U200="zákl. přenesená",N200,0)</f>
        <v>0</v>
      </c>
      <c r="BH200" s="156">
        <f>IF(U200="sníž. přenesená",N200,0)</f>
        <v>0</v>
      </c>
      <c r="BI200" s="156">
        <f>IF(U200="nulová",N200,0)</f>
        <v>0</v>
      </c>
      <c r="BJ200" s="19" t="s">
        <v>102</v>
      </c>
      <c r="BK200" s="156">
        <f>ROUND(L200*K200,2)</f>
        <v>0</v>
      </c>
      <c r="BL200" s="19" t="s">
        <v>124</v>
      </c>
      <c r="BM200" s="19" t="s">
        <v>220</v>
      </c>
    </row>
    <row r="201" spans="2:65" s="1" customFormat="1" ht="6.95" customHeight="1">
      <c r="B201" s="56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8"/>
    </row>
  </sheetData>
  <mergeCells count="283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D100:H100"/>
    <mergeCell ref="N100:Q100"/>
    <mergeCell ref="N101:Q101"/>
    <mergeCell ref="L103:Q103"/>
    <mergeCell ref="C109:Q109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8:I148"/>
    <mergeCell ref="L148:M148"/>
    <mergeCell ref="N148:Q148"/>
    <mergeCell ref="F150:I150"/>
    <mergeCell ref="L150:M150"/>
    <mergeCell ref="N150:Q150"/>
    <mergeCell ref="F152:I152"/>
    <mergeCell ref="L152:M152"/>
    <mergeCell ref="N152:Q152"/>
    <mergeCell ref="F143:I143"/>
    <mergeCell ref="L143:M143"/>
    <mergeCell ref="N143:Q143"/>
    <mergeCell ref="F149:I149"/>
    <mergeCell ref="L149:M149"/>
    <mergeCell ref="N149:Q149"/>
    <mergeCell ref="F147:I147"/>
    <mergeCell ref="L147:M147"/>
    <mergeCell ref="N147:Q147"/>
    <mergeCell ref="F142:I142"/>
    <mergeCell ref="L142:M142"/>
    <mergeCell ref="N142:Q142"/>
    <mergeCell ref="F146:I146"/>
    <mergeCell ref="L146:M146"/>
    <mergeCell ref="F159:I159"/>
    <mergeCell ref="L159:M159"/>
    <mergeCell ref="N159:Q159"/>
    <mergeCell ref="F158:I158"/>
    <mergeCell ref="L158:M158"/>
    <mergeCell ref="N158:Q158"/>
    <mergeCell ref="F153:I153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60:I160"/>
    <mergeCell ref="L160:M160"/>
    <mergeCell ref="N160:Q160"/>
    <mergeCell ref="F162:I162"/>
    <mergeCell ref="L162:M162"/>
    <mergeCell ref="N162:Q162"/>
    <mergeCell ref="F163:I163"/>
    <mergeCell ref="L163:M163"/>
    <mergeCell ref="N163:Q163"/>
    <mergeCell ref="H1:K1"/>
    <mergeCell ref="S2:AC2"/>
    <mergeCell ref="F200:I200"/>
    <mergeCell ref="L200:M200"/>
    <mergeCell ref="N200:Q200"/>
    <mergeCell ref="N120:Q120"/>
    <mergeCell ref="N121:Q121"/>
    <mergeCell ref="N122:Q122"/>
    <mergeCell ref="N130:Q130"/>
    <mergeCell ref="N151:Q151"/>
    <mergeCell ref="N161:Q161"/>
    <mergeCell ref="N180:Q180"/>
    <mergeCell ref="N193:Q193"/>
    <mergeCell ref="F181:I181"/>
    <mergeCell ref="L181:M181"/>
    <mergeCell ref="N181:Q181"/>
    <mergeCell ref="F154:I154"/>
    <mergeCell ref="F182:I182"/>
    <mergeCell ref="L182:M182"/>
    <mergeCell ref="N182:Q182"/>
    <mergeCell ref="F192:I192"/>
    <mergeCell ref="L192:M192"/>
    <mergeCell ref="N192:Q192"/>
    <mergeCell ref="F179:I17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N189:Q189"/>
    <mergeCell ref="F190:I190"/>
    <mergeCell ref="L190:M190"/>
    <mergeCell ref="N190:Q190"/>
    <mergeCell ref="F176:I176"/>
    <mergeCell ref="L176:M176"/>
    <mergeCell ref="N176:Q176"/>
    <mergeCell ref="F177:I177"/>
    <mergeCell ref="L177:M177"/>
    <mergeCell ref="N177:Q177"/>
    <mergeCell ref="F183:I183"/>
    <mergeCell ref="L183:M183"/>
    <mergeCell ref="N183:Q183"/>
    <mergeCell ref="L179:M179"/>
    <mergeCell ref="N179:Q179"/>
    <mergeCell ref="F184:I184"/>
    <mergeCell ref="L184:M184"/>
    <mergeCell ref="N184:Q184"/>
    <mergeCell ref="F185:I185"/>
    <mergeCell ref="L185:M185"/>
    <mergeCell ref="N185:Q185"/>
    <mergeCell ref="F178:I178"/>
    <mergeCell ref="L178:M178"/>
    <mergeCell ref="N178:Q178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N146:Q146"/>
    <mergeCell ref="F145:I145"/>
    <mergeCell ref="L145:M145"/>
    <mergeCell ref="N145:Q145"/>
    <mergeCell ref="F144:I144"/>
    <mergeCell ref="L144:M144"/>
    <mergeCell ref="N144:Q144"/>
    <mergeCell ref="F197:I197"/>
    <mergeCell ref="L197:M197"/>
    <mergeCell ref="N197:Q197"/>
    <mergeCell ref="F191:I191"/>
    <mergeCell ref="L191:M191"/>
    <mergeCell ref="N191:Q191"/>
    <mergeCell ref="F187:I187"/>
    <mergeCell ref="L187:M187"/>
    <mergeCell ref="N187:Q187"/>
    <mergeCell ref="F186:I186"/>
    <mergeCell ref="L186:M186"/>
    <mergeCell ref="N186:Q186"/>
    <mergeCell ref="F188:I188"/>
    <mergeCell ref="L188:M188"/>
    <mergeCell ref="N188:Q188"/>
    <mergeCell ref="F189:I189"/>
    <mergeCell ref="L189:M189"/>
  </mergeCells>
  <hyperlinks>
    <hyperlink ref="F1:G1" location="C2" display="1) Krycí list rozpočtu"/>
    <hyperlink ref="H1:K1" location="C86" display="2) Rekapitulace rozpočtu"/>
    <hyperlink ref="L1" location="C119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Ústřední topení</vt:lpstr>
      <vt:lpstr>'Rekapitulace stavby'!Názvy_tisku</vt:lpstr>
      <vt:lpstr>'Ústřední topení'!Názvy_tisku</vt:lpstr>
      <vt:lpstr>'Rekapitulace stavby'!Oblast_tisku</vt:lpstr>
      <vt:lpstr>'Ústřední topení'!Oblast_tisku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Bohumil</cp:lastModifiedBy>
  <cp:lastPrinted>2020-07-22T12:42:05Z</cp:lastPrinted>
  <dcterms:created xsi:type="dcterms:W3CDTF">2017-11-10T11:13:23Z</dcterms:created>
  <dcterms:modified xsi:type="dcterms:W3CDTF">2020-07-22T12:44:56Z</dcterms:modified>
</cp:coreProperties>
</file>