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<sst xmlns="http://schemas.openxmlformats.org/spreadsheetml/2006/main" count="245" uniqueCount="151">
  <si>
    <t>Stavební rozpočet</t>
  </si>
  <si>
    <t>Název stavby:</t>
  </si>
  <si>
    <t>Doba výstavby:</t>
  </si>
  <si>
    <t>Objednatel:</t>
  </si>
  <si>
    <t>Druh stavby:</t>
  </si>
  <si>
    <t>Začátek výstavby:</t>
  </si>
  <si>
    <t>Projektant:</t>
  </si>
  <si>
    <t>Lokalita: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</si>
  <si>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</si>
  <si>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</si>
  <si>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</si>
  <si>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</si>
  <si>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</si>
  <si>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</si>
  <si>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</si>
  <si>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</si>
  <si>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</si>
  <si>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</si>
  <si>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</si>
  <si>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 cena (Kč)</t>
  </si>
  <si>
    <t>Náklady (Kč)</t>
  </si>
  <si>
    <t>Hmotnost (t)</t>
  </si>
  <si>
    <t>Cenová soustava</t>
  </si>
  <si>
    <t>Rozměry</t>
  </si>
  <si>
    <t>Dodávka</t>
  </si>
  <si>
    <t>Montáž</t>
  </si>
  <si>
    <t>Celkem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</si>
  <si>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</si>
  <si>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</si>
  <si>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</si>
  <si>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</si>
  <si>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</si>
  <si>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</si>
  <si>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</si>
  <si>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</si>
  <si>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</si>
  <si>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</si>
  <si>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</t>
  </si>
  <si>
    <t>Úpravy povrchů,podlahy a osazování výplní otvorů</t>
  </si>
  <si>
    <t>HS</t>
  </si>
  <si>
    <t>1</t>
  </si>
  <si>
    <t>602022101R00</t>
  </si>
  <si>
    <t>Postřik stěn sanační, ručně</t>
  </si>
  <si>
    <t>m2</t>
  </si>
  <si>
    <t>RTS I / 2020</t>
  </si>
  <si>
    <t>6_</t>
  </si>
  <si>
    <t>_</t>
  </si>
  <si>
    <t>2</t>
  </si>
  <si>
    <t>602022121R00</t>
  </si>
  <si>
    <t>Omítka jádrová sanační, ručně</t>
  </si>
  <si>
    <t>3</t>
  </si>
  <si>
    <t>602022151R00</t>
  </si>
  <si>
    <t>Štuk na stěnách sanační, ručně</t>
  </si>
  <si>
    <t>62</t>
  </si>
  <si>
    <t>Úprava povrchů vnější</t>
  </si>
  <si>
    <t>4</t>
  </si>
  <si>
    <t>999281112R00</t>
  </si>
  <si>
    <t>Přesun hmot pro opravy a údržbu do výšky 36 m</t>
  </si>
  <si>
    <t>t</t>
  </si>
  <si>
    <t>62_</t>
  </si>
  <si>
    <t>5</t>
  </si>
  <si>
    <t>622471317RU2</t>
  </si>
  <si>
    <t>Nátěr nebo nástřik stěn vnějších, složitost 1 - 2</t>
  </si>
  <si>
    <t>784</t>
  </si>
  <si>
    <t>Malby</t>
  </si>
  <si>
    <t>PS</t>
  </si>
  <si>
    <t>784496925R00</t>
  </si>
  <si>
    <t>Odstranění plísní dezinfekčním přípravkem</t>
  </si>
  <si>
    <t>784_</t>
  </si>
  <si>
    <t>78_</t>
  </si>
  <si>
    <t>94</t>
  </si>
  <si>
    <t>Lešení a stavební výtahy</t>
  </si>
  <si>
    <t>7</t>
  </si>
  <si>
    <t>949942101R00</t>
  </si>
  <si>
    <t>h</t>
  </si>
  <si>
    <t>94_</t>
  </si>
  <si>
    <t>9_</t>
  </si>
  <si>
    <t>95</t>
  </si>
  <si>
    <t>Různé dokončovací konstrukce a práce na pozemních stavbách</t>
  </si>
  <si>
    <t>8</t>
  </si>
  <si>
    <t>952901411R00</t>
  </si>
  <si>
    <t>Úklid staveniště</t>
  </si>
  <si>
    <t>95_</t>
  </si>
  <si>
    <t>97</t>
  </si>
  <si>
    <t>Prorážení otvorů a ostatní bourací práce</t>
  </si>
  <si>
    <t>9</t>
  </si>
  <si>
    <t>978015291R00</t>
  </si>
  <si>
    <t>Otlučení omítek vnějších MVC v složit.1-4 do 100 %</t>
  </si>
  <si>
    <t>97_</t>
  </si>
  <si>
    <t>10</t>
  </si>
  <si>
    <t>11</t>
  </si>
  <si>
    <t>979081111R00</t>
  </si>
  <si>
    <t>Odvoz suti a vybour. hmot na skládku do 1 km</t>
  </si>
  <si>
    <t>12</t>
  </si>
  <si>
    <t>979081121R00</t>
  </si>
  <si>
    <t>Příplatek k odvozu za každý další 1 km</t>
  </si>
  <si>
    <t>S</t>
  </si>
  <si>
    <t>Přesuny sutí</t>
  </si>
  <si>
    <t>13</t>
  </si>
  <si>
    <t>979082111R00</t>
  </si>
  <si>
    <t>Vnitrostaveništní doprava suti do 10 m</t>
  </si>
  <si>
    <t>S_</t>
  </si>
  <si>
    <t>14</t>
  </si>
  <si>
    <t>979093111R00</t>
  </si>
  <si>
    <t>Uložení suti na skládku bez zhutnění</t>
  </si>
  <si>
    <t>15</t>
  </si>
  <si>
    <t>979999999R00</t>
  </si>
  <si>
    <t>Poplatek za skládku 10 % příměsí</t>
  </si>
  <si>
    <t>Celkem:</t>
  </si>
  <si>
    <t>Poznámka:</t>
  </si>
  <si>
    <t>Krycí list rozpočtu</t>
  </si>
  <si>
    <t>IČ/DIČ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</si>
  <si>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</si>
  <si>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</si>
  <si>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</si>
  <si>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</si>
  <si>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</si>
  <si>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</si>
  <si>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</si>
  <si>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</si>
  <si>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</si>
  <si>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</si>
  <si>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</si>
  <si>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Finanční rezerva</t>
  </si>
  <si>
    <t>Zařízení staveniště</t>
  </si>
  <si>
    <t xml:space="preserve">Kompletační činnost </t>
  </si>
  <si>
    <t>Mimostav. doprava</t>
  </si>
  <si>
    <t>PSV</t>
  </si>
  <si>
    <t>Památková činnost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</si>
  <si>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</si>
  <si>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</si>
  <si>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</si>
  <si>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</si>
  <si>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</si>
  <si>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</si>
  <si>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</si>
  <si>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</si>
  <si>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</si>
  <si>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</si>
  <si>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</si>
  <si>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</si>
  <si>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</si>
  <si>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</si>
  <si>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</si>
  <si>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</si>
  <si>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</si>
  <si>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</si>
  <si>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</si>
  <si>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Datum, razítko a podpis</t>
  </si>
  <si>
    <t>LOKÁLNÍ OPRAVA FASÁDY NA NOVÉM ZÁMKU VE STUDÉNCE</t>
  </si>
  <si>
    <t>Nájem za hydraulickou zvedací plošinu, H do 27 m (16 dní po 8hodinách)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</si>
</sst>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4" fontId="0" fillId="0" borderId="0" applyNumberFormat="0" applyFill="0" applyProtection="0">
      <alignment vertical="center"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2">
    <xf numFmtId="4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righ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Alignment="1" applyProtection="1">
      <alignment vertical="center"/>
      <protection/>
    </xf>
    <xf numFmtId="49" fontId="2" fillId="33" borderId="0" xfId="0" applyNumberFormat="1" applyFont="1" applyFill="1" applyAlignment="1" applyProtection="1">
      <alignment horizontal="right" vertical="center"/>
      <protection/>
    </xf>
    <xf numFmtId="49" fontId="2" fillId="33" borderId="0" xfId="0" applyNumberFormat="1" applyFont="1" applyFill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" fontId="4" fillId="0" borderId="0" xfId="0" applyNumberFormat="1" applyFont="1" applyFill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49" fontId="0" fillId="0" borderId="17" xfId="0" applyNumberFormat="1" applyFill="1" applyBorder="1" applyAlignment="1" applyProtection="1">
      <alignment vertical="center"/>
      <protection/>
    </xf>
    <xf numFmtId="49" fontId="0" fillId="0" borderId="18" xfId="0" applyNumberFormat="1" applyFill="1" applyBorder="1" applyAlignment="1" applyProtection="1">
      <alignment vertical="center"/>
      <protection/>
    </xf>
    <xf numFmtId="1" fontId="0" fillId="0" borderId="18" xfId="0" applyNumberForma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vertical="center"/>
      <protection/>
    </xf>
    <xf numFmtId="4" fontId="4" fillId="0" borderId="20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vertical="center"/>
      <protection/>
    </xf>
    <xf numFmtId="4" fontId="5" fillId="33" borderId="21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Fill="1" applyAlignment="1" applyProtection="1">
      <alignment vertical="center"/>
      <protection/>
    </xf>
    <xf numFmtId="49" fontId="8" fillId="33" borderId="22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ill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" fontId="2" fillId="33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ill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horizontal="center" vertical="center" wrapText="1"/>
      <protection/>
    </xf>
    <xf numFmtId="4" fontId="2" fillId="0" borderId="24" xfId="0" applyNumberFormat="1" applyFont="1" applyFill="1" applyBorder="1" applyAlignment="1" applyProtection="1">
      <alignment horizontal="center" vertical="center" wrapText="1"/>
      <protection/>
    </xf>
    <xf numFmtId="4" fontId="2" fillId="0" borderId="25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horizontal="center" vertical="center" wrapText="1"/>
      <protection/>
    </xf>
    <xf numFmtId="4" fontId="2" fillId="0" borderId="27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top" wrapText="1"/>
      <protection/>
    </xf>
    <xf numFmtId="49" fontId="0" fillId="0" borderId="0" xfId="0" applyNumberFormat="1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 vertical="center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17" xfId="0" applyNumberFormat="1" applyFill="1" applyBorder="1" applyAlignment="1" applyProtection="1">
      <alignment horizontal="left" vertical="center"/>
      <protection/>
    </xf>
    <xf numFmtId="49" fontId="0" fillId="0" borderId="18" xfId="0" applyNumberFormat="1" applyFill="1" applyBorder="1" applyAlignment="1" applyProtection="1">
      <alignment horizontal="left" vertical="center"/>
      <protection/>
    </xf>
    <xf numFmtId="49" fontId="0" fillId="0" borderId="19" xfId="0" applyNumberForma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0" fillId="0" borderId="31" xfId="0" applyNumberFormat="1" applyFill="1" applyBorder="1" applyAlignment="1" applyProtection="1">
      <alignment horizontal="left" vertical="center"/>
      <protection/>
    </xf>
    <xf numFmtId="49" fontId="0" fillId="0" borderId="32" xfId="0" applyNumberFormat="1" applyFill="1" applyBorder="1" applyAlignment="1" applyProtection="1">
      <alignment horizontal="left" vertical="center"/>
      <protection/>
    </xf>
    <xf numFmtId="49" fontId="0" fillId="0" borderId="33" xfId="0" applyNumberFormat="1" applyFill="1" applyBorder="1" applyAlignment="1" applyProtection="1">
      <alignment horizontal="left" vertical="center"/>
      <protection/>
    </xf>
    <xf numFmtId="4" fontId="4" fillId="0" borderId="20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vertical="center"/>
      <protection/>
    </xf>
    <xf numFmtId="4" fontId="4" fillId="0" borderId="23" xfId="0" applyNumberFormat="1" applyFont="1" applyFill="1" applyBorder="1" applyAlignment="1" applyProtection="1">
      <alignment vertical="center"/>
      <protection/>
    </xf>
    <xf numFmtId="4" fontId="4" fillId="0" borderId="24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vertical="center"/>
      <protection/>
    </xf>
    <xf numFmtId="4" fontId="4" fillId="0" borderId="34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vertical="center"/>
      <protection/>
    </xf>
    <xf numFmtId="4" fontId="4" fillId="0" borderId="35" xfId="0" applyNumberFormat="1" applyFont="1" applyFill="1" applyBorder="1" applyAlignment="1" applyProtection="1">
      <alignment vertical="center"/>
      <protection/>
    </xf>
    <xf numFmtId="4" fontId="4" fillId="0" borderId="36" xfId="0" applyNumberFormat="1" applyFont="1" applyFill="1" applyBorder="1" applyAlignment="1" applyProtection="1">
      <alignment vertical="center"/>
      <protection/>
    </xf>
    <xf numFmtId="4" fontId="4" fillId="0" borderId="30" xfId="0" applyNumberFormat="1" applyFont="1" applyFill="1" applyBorder="1" applyAlignment="1" applyProtection="1">
      <alignment vertical="center"/>
      <protection/>
    </xf>
    <xf numFmtId="4" fontId="4" fillId="0" borderId="37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left" vertical="top" wrapText="1"/>
      <protection/>
    </xf>
    <xf numFmtId="4" fontId="5" fillId="0" borderId="20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Fill="1" applyBorder="1" applyAlignment="1" applyProtection="1">
      <alignment vertical="center"/>
      <protection/>
    </xf>
    <xf numFmtId="4" fontId="5" fillId="33" borderId="20" xfId="0" applyNumberFormat="1" applyFont="1" applyFill="1" applyBorder="1" applyAlignment="1" applyProtection="1">
      <alignment vertical="center"/>
      <protection/>
    </xf>
    <xf numFmtId="4" fontId="5" fillId="33" borderId="38" xfId="0" applyNumberFormat="1" applyFont="1" applyFill="1" applyBorder="1" applyAlignment="1" applyProtection="1">
      <alignment vertical="center"/>
      <protection/>
    </xf>
    <xf numFmtId="49" fontId="9" fillId="0" borderId="20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" fontId="5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0" fillId="0" borderId="31" xfId="0" applyNumberForma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32" xfId="0" applyNumberFormat="1" applyFill="1" applyBorder="1" applyAlignment="1" applyProtection="1">
      <alignment vertical="center"/>
      <protection/>
    </xf>
    <xf numFmtId="49" fontId="0" fillId="0" borderId="33" xfId="0" applyNumberForma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3.7109375" style="2" customWidth="1"/>
    <col min="2" max="2" width="6.8515625" style="1" customWidth="1"/>
    <col min="3" max="3" width="13.8515625" style="1" customWidth="1"/>
    <col min="4" max="4" width="54.28125" style="36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48" width="12.140625" style="0" hidden="1" customWidth="1"/>
  </cols>
  <sheetData>
    <row r="1" spans="1:13" ht="25.5" customHeight="1">
      <c r="A1" s="61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5.5" customHeight="1">
      <c r="A2" s="62" t="s">
        <v>1</v>
      </c>
      <c r="B2" s="57"/>
      <c r="C2" s="57"/>
      <c r="D2" s="32" t="s">
        <v>149</v>
      </c>
      <c r="E2" s="57" t="s">
        <v>2</v>
      </c>
      <c r="F2" s="57"/>
      <c r="G2" s="57"/>
      <c r="H2" s="57"/>
      <c r="I2" s="3" t="s">
        <v>3</v>
      </c>
      <c r="J2" s="57"/>
      <c r="K2" s="57"/>
      <c r="L2" s="57"/>
      <c r="M2" s="58"/>
    </row>
    <row r="3" spans="1:13" ht="25.5" customHeight="1">
      <c r="A3" s="63" t="s">
        <v>4</v>
      </c>
      <c r="B3" s="55"/>
      <c r="C3" s="55"/>
      <c r="D3" s="33"/>
      <c r="E3" s="55" t="s">
        <v>5</v>
      </c>
      <c r="F3" s="55"/>
      <c r="G3" s="55"/>
      <c r="H3" s="55"/>
      <c r="I3" s="4" t="s">
        <v>6</v>
      </c>
      <c r="J3" s="55"/>
      <c r="K3" s="55"/>
      <c r="L3" s="55"/>
      <c r="M3" s="59"/>
    </row>
    <row r="4" spans="1:13" ht="25.5" customHeight="1">
      <c r="A4" s="63" t="s">
        <v>7</v>
      </c>
      <c r="B4" s="55"/>
      <c r="C4" s="55"/>
      <c r="D4" s="33"/>
      <c r="E4" s="55" t="s">
        <v>8</v>
      </c>
      <c r="F4" s="55"/>
      <c r="G4" s="55"/>
      <c r="H4" s="55"/>
      <c r="I4" s="4" t="s">
        <v>9</v>
      </c>
      <c r="J4" s="55"/>
      <c r="K4" s="55"/>
      <c r="L4" s="55"/>
      <c r="M4" s="59"/>
    </row>
    <row r="5" spans="1:13" ht="25.5" customHeight="1">
      <c r="A5" s="64" t="s">
        <v>10</v>
      </c>
      <c r="B5" s="56"/>
      <c r="C5" s="56"/>
      <c r="D5" s="34"/>
      <c r="E5" s="56" t="s">
        <v>11</v>
      </c>
      <c r="F5" s="56"/>
      <c r="G5" s="56"/>
      <c r="H5" s="56"/>
      <c r="I5" s="5" t="s">
        <v>12</v>
      </c>
      <c r="J5" s="56"/>
      <c r="K5" s="56"/>
      <c r="L5" s="56"/>
      <c r="M5" s="60"/>
    </row>
    <row r="6" spans="1:13" ht="12.75">
      <c r="A6" s="48" t="s">
        <v>13</v>
      </c>
      <c r="B6" s="50" t="s">
        <v>14</v>
      </c>
      <c r="C6" s="50" t="s">
        <v>15</v>
      </c>
      <c r="D6" s="6" t="s">
        <v>16</v>
      </c>
      <c r="E6" s="52" t="s">
        <v>17</v>
      </c>
      <c r="F6" s="52" t="s">
        <v>18</v>
      </c>
      <c r="G6" s="40" t="s">
        <v>19</v>
      </c>
      <c r="H6" s="39" t="s">
        <v>20</v>
      </c>
      <c r="I6" s="40"/>
      <c r="J6" s="41"/>
      <c r="K6" s="39" t="s">
        <v>21</v>
      </c>
      <c r="L6" s="41"/>
      <c r="M6" s="42" t="s">
        <v>22</v>
      </c>
    </row>
    <row r="7" spans="1:24" ht="12.75">
      <c r="A7" s="49"/>
      <c r="B7" s="51"/>
      <c r="C7" s="51"/>
      <c r="D7" s="7" t="s">
        <v>23</v>
      </c>
      <c r="E7" s="53"/>
      <c r="F7" s="53"/>
      <c r="G7" s="54"/>
      <c r="H7" s="8" t="s">
        <v>24</v>
      </c>
      <c r="I7" s="9" t="s">
        <v>25</v>
      </c>
      <c r="J7" s="10" t="s">
        <v>26</v>
      </c>
      <c r="K7" s="8" t="s">
        <v>27</v>
      </c>
      <c r="L7" s="10" t="s">
        <v>26</v>
      </c>
      <c r="M7" s="43"/>
      <c r="P7" s="11" t="s">
        <v>28</v>
      </c>
      <c r="Q7" s="11" t="s">
        <v>29</v>
      </c>
      <c r="R7" s="11" t="s">
        <v>30</v>
      </c>
      <c r="S7" s="11" t="s">
        <v>31</v>
      </c>
      <c r="T7" s="11" t="s">
        <v>32</v>
      </c>
      <c r="U7" s="11" t="s">
        <v>33</v>
      </c>
      <c r="V7" s="11" t="s">
        <v>34</v>
      </c>
      <c r="W7" s="11" t="s">
        <v>35</v>
      </c>
      <c r="X7" s="11" t="s">
        <v>36</v>
      </c>
    </row>
    <row r="8" spans="1:37" ht="12.75">
      <c r="A8" s="12"/>
      <c r="B8" s="13"/>
      <c r="C8" s="13" t="s">
        <v>37</v>
      </c>
      <c r="D8" s="35" t="s">
        <v>38</v>
      </c>
      <c r="E8" s="11"/>
      <c r="F8" s="11"/>
      <c r="G8" s="11"/>
      <c r="H8" s="11">
        <f>SUM(H9:H11)</f>
        <v>0</v>
      </c>
      <c r="I8" s="11">
        <f>SUM(I9:I11)</f>
        <v>0</v>
      </c>
      <c r="J8" s="11">
        <f>H8+I8</f>
        <v>0</v>
      </c>
      <c r="K8" s="11"/>
      <c r="L8" s="11">
        <f>SUM(L9:L11)</f>
        <v>1.9663</v>
      </c>
      <c r="M8" s="11"/>
      <c r="P8" s="11">
        <f>IF(Q8="PR",J8,SUM(O9:O11))</f>
        <v>0</v>
      </c>
      <c r="Q8" s="11" t="s">
        <v>39</v>
      </c>
      <c r="R8" s="11">
        <f>IF(Q8="HS",H8,0)</f>
        <v>0</v>
      </c>
      <c r="S8" s="11">
        <f>IF(Q8="HS",I8-P8,0)</f>
        <v>0</v>
      </c>
      <c r="T8" s="11">
        <f>IF(Q8="PS",H8,0)</f>
        <v>0</v>
      </c>
      <c r="U8" s="11">
        <f>IF(Q8="PS",I8-P8,0)</f>
        <v>0</v>
      </c>
      <c r="V8" s="11">
        <f>IF(Q8="MP",H8,0)</f>
        <v>0</v>
      </c>
      <c r="W8" s="11">
        <f>IF(Q8="MP",I8-P8,0)</f>
        <v>0</v>
      </c>
      <c r="X8" s="11">
        <f>IF(Q8="OM",H8,0)</f>
        <v>0</v>
      </c>
      <c r="Y8" s="11">
        <v>6</v>
      </c>
      <c r="AI8">
        <f>SUM(Z9:Z11)</f>
        <v>0</v>
      </c>
      <c r="AJ8">
        <f>SUM(AA9:AA11)</f>
        <v>0</v>
      </c>
      <c r="AK8">
        <f>SUM(AB9:AB11)</f>
        <v>0</v>
      </c>
    </row>
    <row r="9" spans="1:43" ht="12.75">
      <c r="A9" s="2" t="s">
        <v>40</v>
      </c>
      <c r="C9" s="1" t="s">
        <v>41</v>
      </c>
      <c r="D9" s="36" t="s">
        <v>42</v>
      </c>
      <c r="E9" t="s">
        <v>43</v>
      </c>
      <c r="F9">
        <v>70</v>
      </c>
      <c r="G9">
        <v>0</v>
      </c>
      <c r="H9">
        <f>F9*AE9</f>
        <v>0</v>
      </c>
      <c r="I9">
        <f>J9-H9</f>
        <v>0</v>
      </c>
      <c r="J9">
        <f>F9*G9</f>
        <v>0</v>
      </c>
      <c r="K9">
        <v>0.00289</v>
      </c>
      <c r="L9">
        <f>F9*K9</f>
        <v>0.2023</v>
      </c>
      <c r="M9" t="s">
        <v>44</v>
      </c>
      <c r="N9">
        <v>1</v>
      </c>
      <c r="O9">
        <f>IF(N9=5,I9,0)</f>
        <v>0</v>
      </c>
      <c r="Z9">
        <f>IF(AD9=0,J9,0)</f>
        <v>0</v>
      </c>
      <c r="AA9">
        <f>IF(AD9=15,J9,0)</f>
        <v>0</v>
      </c>
      <c r="AB9">
        <f>IF(AD9=21,J9,0)</f>
        <v>0</v>
      </c>
      <c r="AD9">
        <v>21</v>
      </c>
      <c r="AE9">
        <f>G9*AG9</f>
        <v>0</v>
      </c>
      <c r="AF9">
        <f>G9*(1-AG9)</f>
        <v>0</v>
      </c>
      <c r="AG9">
        <v>0.3620521172638436</v>
      </c>
      <c r="AM9">
        <f>F9*AE9</f>
        <v>0</v>
      </c>
      <c r="AN9">
        <f>F9*AF9</f>
        <v>0</v>
      </c>
      <c r="AO9" t="s">
        <v>45</v>
      </c>
      <c r="AP9" t="s">
        <v>45</v>
      </c>
      <c r="AQ9" s="11" t="s">
        <v>46</v>
      </c>
    </row>
    <row r="10" spans="1:43" ht="12.75">
      <c r="A10" s="2" t="s">
        <v>47</v>
      </c>
      <c r="C10" s="1" t="s">
        <v>48</v>
      </c>
      <c r="D10" s="36" t="s">
        <v>49</v>
      </c>
      <c r="E10" t="s">
        <v>43</v>
      </c>
      <c r="F10">
        <v>70</v>
      </c>
      <c r="G10">
        <v>0</v>
      </c>
      <c r="H10">
        <f>F10*AE10</f>
        <v>0</v>
      </c>
      <c r="I10">
        <f>J10-H10</f>
        <v>0</v>
      </c>
      <c r="J10">
        <f>F10*G10</f>
        <v>0</v>
      </c>
      <c r="K10">
        <v>0.02205</v>
      </c>
      <c r="L10">
        <f>F10*K10</f>
        <v>1.5435</v>
      </c>
      <c r="M10" t="s">
        <v>44</v>
      </c>
      <c r="N10">
        <v>1</v>
      </c>
      <c r="O10">
        <f>IF(N10=5,I10,0)</f>
        <v>0</v>
      </c>
      <c r="Z10">
        <f>IF(AD10=0,J10,0)</f>
        <v>0</v>
      </c>
      <c r="AA10">
        <f>IF(AD10=15,J10,0)</f>
        <v>0</v>
      </c>
      <c r="AB10">
        <f>IF(AD10=21,J10,0)</f>
        <v>0</v>
      </c>
      <c r="AD10">
        <v>21</v>
      </c>
      <c r="AE10">
        <f>G10*AG10</f>
        <v>0</v>
      </c>
      <c r="AF10">
        <f>G10*(1-AG10)</f>
        <v>0</v>
      </c>
      <c r="AG10">
        <v>0.5452941176470588</v>
      </c>
      <c r="AM10">
        <f>F10*AE10</f>
        <v>0</v>
      </c>
      <c r="AN10">
        <f>F10*AF10</f>
        <v>0</v>
      </c>
      <c r="AO10" t="s">
        <v>45</v>
      </c>
      <c r="AP10" t="s">
        <v>45</v>
      </c>
      <c r="AQ10" s="11" t="s">
        <v>46</v>
      </c>
    </row>
    <row r="11" spans="1:43" ht="12.75">
      <c r="A11" s="2" t="s">
        <v>50</v>
      </c>
      <c r="C11" s="1" t="s">
        <v>51</v>
      </c>
      <c r="D11" s="36" t="s">
        <v>52</v>
      </c>
      <c r="E11" t="s">
        <v>43</v>
      </c>
      <c r="F11">
        <v>70</v>
      </c>
      <c r="G11">
        <v>0</v>
      </c>
      <c r="H11">
        <f>F11*AE11</f>
        <v>0</v>
      </c>
      <c r="I11">
        <f>J11-H11</f>
        <v>0</v>
      </c>
      <c r="J11">
        <f>F11*G11</f>
        <v>0</v>
      </c>
      <c r="K11">
        <v>0.00315</v>
      </c>
      <c r="L11">
        <f>F11*K11</f>
        <v>0.2205</v>
      </c>
      <c r="M11" t="s">
        <v>44</v>
      </c>
      <c r="N11">
        <v>1</v>
      </c>
      <c r="O11">
        <f>IF(N11=5,I11,0)</f>
        <v>0</v>
      </c>
      <c r="Z11">
        <f>IF(AD11=0,J11,0)</f>
        <v>0</v>
      </c>
      <c r="AA11">
        <f>IF(AD11=15,J11,0)</f>
        <v>0</v>
      </c>
      <c r="AB11">
        <f>IF(AD11=21,J11,0)</f>
        <v>0</v>
      </c>
      <c r="AD11">
        <v>21</v>
      </c>
      <c r="AE11">
        <f>G11*AG11</f>
        <v>0</v>
      </c>
      <c r="AF11">
        <f>G11*(1-AG11)</f>
        <v>0</v>
      </c>
      <c r="AG11">
        <v>0.23735593220338982</v>
      </c>
      <c r="AM11">
        <f>F11*AE11</f>
        <v>0</v>
      </c>
      <c r="AN11">
        <f>F11*AF11</f>
        <v>0</v>
      </c>
      <c r="AO11" t="s">
        <v>45</v>
      </c>
      <c r="AP11" t="s">
        <v>45</v>
      </c>
      <c r="AQ11" s="11" t="s">
        <v>46</v>
      </c>
    </row>
    <row r="12" spans="1:37" ht="12.75">
      <c r="A12" s="12"/>
      <c r="B12" s="13"/>
      <c r="C12" s="13" t="s">
        <v>53</v>
      </c>
      <c r="D12" s="35" t="s">
        <v>54</v>
      </c>
      <c r="E12" s="11"/>
      <c r="F12" s="11"/>
      <c r="G12" s="11"/>
      <c r="H12" s="11">
        <f>SUM(H13:H14)</f>
        <v>0</v>
      </c>
      <c r="I12" s="11">
        <f>SUM(I13:I14)</f>
        <v>0</v>
      </c>
      <c r="J12" s="11">
        <f>H12+I12</f>
        <v>0</v>
      </c>
      <c r="K12" s="11"/>
      <c r="L12" s="11">
        <f>SUM(L13:L14)</f>
        <v>0.0672</v>
      </c>
      <c r="M12" s="11"/>
      <c r="P12" s="11">
        <f>IF(Q12="PR",J12,SUM(O13:O14))</f>
        <v>0</v>
      </c>
      <c r="Q12" s="11" t="s">
        <v>39</v>
      </c>
      <c r="R12" s="11">
        <f>IF(Q12="HS",H12,0)</f>
        <v>0</v>
      </c>
      <c r="S12" s="11">
        <f>IF(Q12="HS",I12-P12,0)</f>
        <v>0</v>
      </c>
      <c r="T12" s="11">
        <f>IF(Q12="PS",H12,0)</f>
        <v>0</v>
      </c>
      <c r="U12" s="11">
        <f>IF(Q12="PS",I12-P12,0)</f>
        <v>0</v>
      </c>
      <c r="V12" s="11">
        <f>IF(Q12="MP",H12,0)</f>
        <v>0</v>
      </c>
      <c r="W12" s="11">
        <f>IF(Q12="MP",I12-P12,0)</f>
        <v>0</v>
      </c>
      <c r="X12" s="11">
        <f>IF(Q12="OM",H12,0)</f>
        <v>0</v>
      </c>
      <c r="Y12" s="11">
        <v>62</v>
      </c>
      <c r="AI12">
        <f>SUM(Z13:Z14)</f>
        <v>0</v>
      </c>
      <c r="AJ12">
        <f>SUM(AA13:AA14)</f>
        <v>0</v>
      </c>
      <c r="AK12">
        <f>SUM(AB13:AB14)</f>
        <v>0</v>
      </c>
    </row>
    <row r="13" spans="1:43" ht="12.75">
      <c r="A13" s="2" t="s">
        <v>55</v>
      </c>
      <c r="C13" s="1" t="s">
        <v>56</v>
      </c>
      <c r="D13" s="36" t="s">
        <v>57</v>
      </c>
      <c r="E13" t="s">
        <v>58</v>
      </c>
      <c r="F13">
        <v>1.743</v>
      </c>
      <c r="G13">
        <v>0</v>
      </c>
      <c r="H13">
        <f>F13*AE13</f>
        <v>0</v>
      </c>
      <c r="I13">
        <f>J13-H13</f>
        <v>0</v>
      </c>
      <c r="J13">
        <f>F13*G13</f>
        <v>0</v>
      </c>
      <c r="K13">
        <v>0</v>
      </c>
      <c r="L13">
        <f>F13*K13</f>
        <v>0</v>
      </c>
      <c r="M13" t="s">
        <v>44</v>
      </c>
      <c r="N13">
        <v>5</v>
      </c>
      <c r="O13">
        <f>IF(N13=5,I13,0)</f>
        <v>0</v>
      </c>
      <c r="Z13">
        <f>IF(AD13=0,J13,0)</f>
        <v>0</v>
      </c>
      <c r="AA13">
        <f>IF(AD13=15,J13,0)</f>
        <v>0</v>
      </c>
      <c r="AB13">
        <f>IF(AD13=21,J13,0)</f>
        <v>0</v>
      </c>
      <c r="AD13">
        <v>21</v>
      </c>
      <c r="AE13">
        <f>G13*AG13</f>
        <v>0</v>
      </c>
      <c r="AF13">
        <f>G13*(1-AG13)</f>
        <v>0</v>
      </c>
      <c r="AG13">
        <v>0</v>
      </c>
      <c r="AM13">
        <f>F13*AE13</f>
        <v>0</v>
      </c>
      <c r="AN13">
        <f>F13*AF13</f>
        <v>0</v>
      </c>
      <c r="AO13" t="s">
        <v>59</v>
      </c>
      <c r="AP13" t="s">
        <v>45</v>
      </c>
      <c r="AQ13" s="11" t="s">
        <v>46</v>
      </c>
    </row>
    <row r="14" spans="1:43" ht="12.75">
      <c r="A14" s="2" t="s">
        <v>60</v>
      </c>
      <c r="C14" s="1" t="s">
        <v>61</v>
      </c>
      <c r="D14" s="36" t="s">
        <v>62</v>
      </c>
      <c r="E14" t="s">
        <v>43</v>
      </c>
      <c r="F14">
        <v>70</v>
      </c>
      <c r="G14">
        <v>0</v>
      </c>
      <c r="H14">
        <f>F14*AE14</f>
        <v>0</v>
      </c>
      <c r="I14">
        <f>J14-H14</f>
        <v>0</v>
      </c>
      <c r="J14">
        <f>F14*G14</f>
        <v>0</v>
      </c>
      <c r="K14">
        <v>0.00096</v>
      </c>
      <c r="L14">
        <f>F14*K14</f>
        <v>0.0672</v>
      </c>
      <c r="M14" t="s">
        <v>44</v>
      </c>
      <c r="N14">
        <v>1</v>
      </c>
      <c r="O14">
        <f>IF(N14=5,I14,0)</f>
        <v>0</v>
      </c>
      <c r="Z14">
        <f>IF(AD14=0,J14,0)</f>
        <v>0</v>
      </c>
      <c r="AA14">
        <f>IF(AD14=15,J14,0)</f>
        <v>0</v>
      </c>
      <c r="AB14">
        <f>IF(AD14=21,J14,0)</f>
        <v>0</v>
      </c>
      <c r="AD14">
        <v>21</v>
      </c>
      <c r="AE14">
        <f>G14*AG14</f>
        <v>0</v>
      </c>
      <c r="AF14">
        <f>G14*(1-AG14)</f>
        <v>0</v>
      </c>
      <c r="AG14">
        <v>0.5558060879368659</v>
      </c>
      <c r="AM14">
        <f>F14*AE14</f>
        <v>0</v>
      </c>
      <c r="AN14">
        <f>F14*AF14</f>
        <v>0</v>
      </c>
      <c r="AO14" t="s">
        <v>59</v>
      </c>
      <c r="AP14" t="s">
        <v>45</v>
      </c>
      <c r="AQ14" s="11" t="s">
        <v>46</v>
      </c>
    </row>
    <row r="15" spans="1:37" ht="12.75">
      <c r="A15" s="12"/>
      <c r="B15" s="13"/>
      <c r="C15" s="13" t="s">
        <v>63</v>
      </c>
      <c r="D15" s="35" t="s">
        <v>64</v>
      </c>
      <c r="E15" s="11"/>
      <c r="F15" s="11"/>
      <c r="G15" s="11"/>
      <c r="H15" s="11">
        <f>SUM(H16:H16)</f>
        <v>0</v>
      </c>
      <c r="I15" s="11">
        <f>SUM(I16:I16)</f>
        <v>0</v>
      </c>
      <c r="J15" s="11">
        <f>H15+I15</f>
        <v>0</v>
      </c>
      <c r="K15" s="11"/>
      <c r="L15" s="11">
        <f>SUM(L16:L16)</f>
        <v>0.0042</v>
      </c>
      <c r="M15" s="11"/>
      <c r="P15" s="11">
        <f>IF(Q15="PR",J15,SUM(O16:O16))</f>
        <v>0</v>
      </c>
      <c r="Q15" s="11" t="s">
        <v>65</v>
      </c>
      <c r="R15" s="11">
        <f>IF(Q15="HS",H15,0)</f>
        <v>0</v>
      </c>
      <c r="S15" s="11">
        <f>IF(Q15="HS",I15-P15,0)</f>
        <v>0</v>
      </c>
      <c r="T15" s="11">
        <f>IF(Q15="PS",H15,0)</f>
        <v>0</v>
      </c>
      <c r="U15" s="11">
        <f>IF(Q15="PS",I15-P15,0)</f>
        <v>0</v>
      </c>
      <c r="V15" s="11">
        <f>IF(Q15="MP",H15,0)</f>
        <v>0</v>
      </c>
      <c r="W15" s="11">
        <f>IF(Q15="MP",I15-P15,0)</f>
        <v>0</v>
      </c>
      <c r="X15" s="11">
        <f>IF(Q15="OM",H15,0)</f>
        <v>0</v>
      </c>
      <c r="Y15" s="11">
        <v>784</v>
      </c>
      <c r="AI15">
        <f>SUM(Z16:Z16)</f>
        <v>0</v>
      </c>
      <c r="AJ15">
        <f>SUM(AA16:AA16)</f>
        <v>0</v>
      </c>
      <c r="AK15">
        <f>SUM(AB16:AB16)</f>
        <v>0</v>
      </c>
    </row>
    <row r="16" spans="1:43" ht="12.75">
      <c r="A16" s="2" t="s">
        <v>37</v>
      </c>
      <c r="C16" s="1" t="s">
        <v>66</v>
      </c>
      <c r="D16" s="36" t="s">
        <v>67</v>
      </c>
      <c r="E16" t="s">
        <v>43</v>
      </c>
      <c r="F16">
        <v>70</v>
      </c>
      <c r="G16">
        <v>0</v>
      </c>
      <c r="H16">
        <f>F16*AE16</f>
        <v>0</v>
      </c>
      <c r="I16">
        <f>J16-H16</f>
        <v>0</v>
      </c>
      <c r="J16">
        <f>F16*G16</f>
        <v>0</v>
      </c>
      <c r="K16">
        <v>6E-05</v>
      </c>
      <c r="L16">
        <f>F16*K16</f>
        <v>0.0042</v>
      </c>
      <c r="M16" t="s">
        <v>44</v>
      </c>
      <c r="N16">
        <v>1</v>
      </c>
      <c r="O16">
        <f>IF(N16=5,I16,0)</f>
        <v>0</v>
      </c>
      <c r="Z16">
        <f>IF(AD16=0,J16,0)</f>
        <v>0</v>
      </c>
      <c r="AA16">
        <f>IF(AD16=15,J16,0)</f>
        <v>0</v>
      </c>
      <c r="AB16">
        <f>IF(AD16=21,J16,0)</f>
        <v>0</v>
      </c>
      <c r="AD16">
        <v>21</v>
      </c>
      <c r="AE16">
        <f>G16*AG16</f>
        <v>0</v>
      </c>
      <c r="AF16">
        <f>G16*(1-AG16)</f>
        <v>0</v>
      </c>
      <c r="AG16">
        <v>0.2408</v>
      </c>
      <c r="AM16">
        <f>F16*AE16</f>
        <v>0</v>
      </c>
      <c r="AN16">
        <f>F16*AF16</f>
        <v>0</v>
      </c>
      <c r="AO16" t="s">
        <v>68</v>
      </c>
      <c r="AP16" t="s">
        <v>69</v>
      </c>
      <c r="AQ16" s="11" t="s">
        <v>46</v>
      </c>
    </row>
    <row r="17" spans="1:37" ht="12.75">
      <c r="A17" s="12"/>
      <c r="B17" s="13"/>
      <c r="C17" s="13" t="s">
        <v>70</v>
      </c>
      <c r="D17" s="35" t="s">
        <v>71</v>
      </c>
      <c r="E17" s="11"/>
      <c r="F17" s="11"/>
      <c r="G17" s="11"/>
      <c r="H17" s="11">
        <f>SUM(H18:H18)</f>
        <v>0</v>
      </c>
      <c r="I17" s="11">
        <f>SUM(I18:I18)</f>
        <v>0</v>
      </c>
      <c r="J17" s="11">
        <f>H17+I17</f>
        <v>0</v>
      </c>
      <c r="K17" s="11"/>
      <c r="L17" s="11">
        <f>SUM(L18:L18)</f>
        <v>0</v>
      </c>
      <c r="M17" s="11"/>
      <c r="P17" s="11">
        <f>IF(Q17="PR",J17,SUM(O18:O18))</f>
        <v>0</v>
      </c>
      <c r="Q17" s="11" t="s">
        <v>39</v>
      </c>
      <c r="R17" s="11">
        <f>IF(Q17="HS",H17,0)</f>
        <v>0</v>
      </c>
      <c r="S17" s="11">
        <f>IF(Q17="HS",I17-P17,0)</f>
        <v>0</v>
      </c>
      <c r="T17" s="11">
        <f>IF(Q17="PS",H17,0)</f>
        <v>0</v>
      </c>
      <c r="U17" s="11">
        <f>IF(Q17="PS",I17-P17,0)</f>
        <v>0</v>
      </c>
      <c r="V17" s="11">
        <f>IF(Q17="MP",H17,0)</f>
        <v>0</v>
      </c>
      <c r="W17" s="11">
        <f>IF(Q17="MP",I17-P17,0)</f>
        <v>0</v>
      </c>
      <c r="X17" s="11">
        <f>IF(Q17="OM",H17,0)</f>
        <v>0</v>
      </c>
      <c r="Y17" s="11">
        <v>94</v>
      </c>
      <c r="AI17">
        <f>SUM(Z18:Z18)</f>
        <v>0</v>
      </c>
      <c r="AJ17">
        <f>SUM(AA18:AA18)</f>
        <v>0</v>
      </c>
      <c r="AK17">
        <f>SUM(AB18:AB18)</f>
        <v>0</v>
      </c>
    </row>
    <row r="18" spans="1:43" ht="25.5">
      <c r="A18" s="2" t="s">
        <v>72</v>
      </c>
      <c r="C18" s="1" t="s">
        <v>73</v>
      </c>
      <c r="D18" s="36" t="s">
        <v>150</v>
      </c>
      <c r="E18" t="s">
        <v>74</v>
      </c>
      <c r="F18">
        <v>128</v>
      </c>
      <c r="G18">
        <v>0</v>
      </c>
      <c r="H18">
        <f>F18*AE18</f>
        <v>0</v>
      </c>
      <c r="I18">
        <f>J18-H18</f>
        <v>0</v>
      </c>
      <c r="J18">
        <f>F18*G18</f>
        <v>0</v>
      </c>
      <c r="K18">
        <v>0</v>
      </c>
      <c r="L18">
        <f>F18*K18</f>
        <v>0</v>
      </c>
      <c r="M18" t="s">
        <v>44</v>
      </c>
      <c r="N18">
        <v>1</v>
      </c>
      <c r="O18">
        <f>IF(N18=5,I18,0)</f>
        <v>0</v>
      </c>
      <c r="Z18">
        <f>IF(AD18=0,J18,0)</f>
        <v>0</v>
      </c>
      <c r="AA18">
        <f>IF(AD18=15,J18,0)</f>
        <v>0</v>
      </c>
      <c r="AB18">
        <f>IF(AD18=21,J18,0)</f>
        <v>0</v>
      </c>
      <c r="AD18">
        <v>21</v>
      </c>
      <c r="AE18">
        <f>G18*AG18</f>
        <v>0</v>
      </c>
      <c r="AF18">
        <f>G18*(1-AG18)</f>
        <v>0</v>
      </c>
      <c r="AG18">
        <v>0</v>
      </c>
      <c r="AM18">
        <f>F18*AE18</f>
        <v>0</v>
      </c>
      <c r="AN18">
        <f>F18*AF18</f>
        <v>0</v>
      </c>
      <c r="AO18" t="s">
        <v>75</v>
      </c>
      <c r="AP18" t="s">
        <v>76</v>
      </c>
      <c r="AQ18" s="11" t="s">
        <v>46</v>
      </c>
    </row>
    <row r="19" spans="1:37" ht="25.5">
      <c r="A19" s="12"/>
      <c r="B19" s="13"/>
      <c r="C19" s="13" t="s">
        <v>77</v>
      </c>
      <c r="D19" s="35" t="s">
        <v>78</v>
      </c>
      <c r="E19" s="11"/>
      <c r="F19" s="11"/>
      <c r="G19" s="11"/>
      <c r="H19" s="11">
        <f>SUM(H20:H20)</f>
        <v>0</v>
      </c>
      <c r="I19" s="11">
        <f>SUM(I20:I20)</f>
        <v>0</v>
      </c>
      <c r="J19" s="11">
        <f>H19+I19</f>
        <v>0</v>
      </c>
      <c r="K19" s="11"/>
      <c r="L19" s="11">
        <f>SUM(L20:L20)</f>
        <v>0</v>
      </c>
      <c r="M19" s="11"/>
      <c r="P19" s="11">
        <f>IF(Q19="PR",J19,SUM(O20:O20))</f>
        <v>0</v>
      </c>
      <c r="Q19" s="11" t="s">
        <v>39</v>
      </c>
      <c r="R19" s="11">
        <f>IF(Q19="HS",H19,0)</f>
        <v>0</v>
      </c>
      <c r="S19" s="11">
        <f>IF(Q19="HS",I19-P19,0)</f>
        <v>0</v>
      </c>
      <c r="T19" s="11">
        <f>IF(Q19="PS",H19,0)</f>
        <v>0</v>
      </c>
      <c r="U19" s="11">
        <f>IF(Q19="PS",I19-P19,0)</f>
        <v>0</v>
      </c>
      <c r="V19" s="11">
        <f>IF(Q19="MP",H19,0)</f>
        <v>0</v>
      </c>
      <c r="W19" s="11">
        <f>IF(Q19="MP",I19-P19,0)</f>
        <v>0</v>
      </c>
      <c r="X19" s="11">
        <f>IF(Q19="OM",H19,0)</f>
        <v>0</v>
      </c>
      <c r="Y19" s="11">
        <v>95</v>
      </c>
      <c r="AI19">
        <f>SUM(Z20:Z20)</f>
        <v>0</v>
      </c>
      <c r="AJ19">
        <f>SUM(AA20:AA20)</f>
        <v>0</v>
      </c>
      <c r="AK19">
        <f>SUM(AB20:AB20)</f>
        <v>0</v>
      </c>
    </row>
    <row r="20" spans="1:43" ht="12.75">
      <c r="A20" s="2" t="s">
        <v>79</v>
      </c>
      <c r="C20" s="1" t="s">
        <v>80</v>
      </c>
      <c r="D20" s="36" t="s">
        <v>81</v>
      </c>
      <c r="E20" t="s">
        <v>43</v>
      </c>
      <c r="F20">
        <v>190</v>
      </c>
      <c r="G20">
        <v>0</v>
      </c>
      <c r="H20">
        <f>F20*AE20</f>
        <v>0</v>
      </c>
      <c r="I20">
        <f>J20-H20</f>
        <v>0</v>
      </c>
      <c r="J20">
        <f>F20*G20</f>
        <v>0</v>
      </c>
      <c r="K20">
        <v>0</v>
      </c>
      <c r="L20">
        <f>F20*K20</f>
        <v>0</v>
      </c>
      <c r="M20" t="s">
        <v>44</v>
      </c>
      <c r="N20">
        <v>1</v>
      </c>
      <c r="O20">
        <f>IF(N20=5,I20,0)</f>
        <v>0</v>
      </c>
      <c r="Z20">
        <f>IF(AD20=0,J20,0)</f>
        <v>0</v>
      </c>
      <c r="AA20">
        <f>IF(AD20=15,J20,0)</f>
        <v>0</v>
      </c>
      <c r="AB20">
        <f>IF(AD20=21,J20,0)</f>
        <v>0</v>
      </c>
      <c r="AD20">
        <v>21</v>
      </c>
      <c r="AE20">
        <f>G20*AG20</f>
        <v>0</v>
      </c>
      <c r="AF20">
        <f>G20*(1-AG20)</f>
        <v>0</v>
      </c>
      <c r="AG20">
        <v>0.001486988847583643</v>
      </c>
      <c r="AM20">
        <f>F20*AE20</f>
        <v>0</v>
      </c>
      <c r="AN20">
        <f>F20*AF20</f>
        <v>0</v>
      </c>
      <c r="AO20" t="s">
        <v>82</v>
      </c>
      <c r="AP20" t="s">
        <v>76</v>
      </c>
      <c r="AQ20" s="11" t="s">
        <v>46</v>
      </c>
    </row>
    <row r="21" spans="1:37" ht="12.75">
      <c r="A21" s="12"/>
      <c r="B21" s="13"/>
      <c r="C21" s="13" t="s">
        <v>83</v>
      </c>
      <c r="D21" s="35" t="s">
        <v>84</v>
      </c>
      <c r="E21" s="11"/>
      <c r="F21" s="11"/>
      <c r="G21" s="11"/>
      <c r="H21" s="11">
        <f>SUM(H22:H25)</f>
        <v>0</v>
      </c>
      <c r="I21" s="11">
        <f>SUM(I22:I25)</f>
        <v>0</v>
      </c>
      <c r="J21" s="11">
        <f>H21+I21</f>
        <v>0</v>
      </c>
      <c r="K21" s="11"/>
      <c r="L21" s="11">
        <f>SUM(L22:L25)</f>
        <v>4.13</v>
      </c>
      <c r="M21" s="11"/>
      <c r="P21" s="11">
        <f>IF(Q21="PR",J21,SUM(O22:O25))</f>
        <v>0</v>
      </c>
      <c r="Q21" s="11" t="s">
        <v>39</v>
      </c>
      <c r="R21" s="11">
        <f>IF(Q21="HS",H21,0)</f>
        <v>0</v>
      </c>
      <c r="S21" s="11">
        <f>IF(Q21="HS",I21-P21,0)</f>
        <v>0</v>
      </c>
      <c r="T21" s="11">
        <f>IF(Q21="PS",H21,0)</f>
        <v>0</v>
      </c>
      <c r="U21" s="11">
        <f>IF(Q21="PS",I21-P21,0)</f>
        <v>0</v>
      </c>
      <c r="V21" s="11">
        <f>IF(Q21="MP",H21,0)</f>
        <v>0</v>
      </c>
      <c r="W21" s="11">
        <f>IF(Q21="MP",I21-P21,0)</f>
        <v>0</v>
      </c>
      <c r="X21" s="11">
        <f>IF(Q21="OM",H21,0)</f>
        <v>0</v>
      </c>
      <c r="Y21" s="11">
        <v>97</v>
      </c>
      <c r="AI21">
        <f>SUM(Z22:Z25)</f>
        <v>0</v>
      </c>
      <c r="AJ21">
        <f>SUM(AA22:AA25)</f>
        <v>0</v>
      </c>
      <c r="AK21">
        <f>SUM(AB22:AB25)</f>
        <v>0</v>
      </c>
    </row>
    <row r="22" spans="1:43" ht="12.75">
      <c r="A22" s="2" t="s">
        <v>85</v>
      </c>
      <c r="C22" s="1" t="s">
        <v>86</v>
      </c>
      <c r="D22" s="36" t="s">
        <v>87</v>
      </c>
      <c r="E22" t="s">
        <v>43</v>
      </c>
      <c r="F22">
        <v>70</v>
      </c>
      <c r="G22">
        <v>0</v>
      </c>
      <c r="H22">
        <f>F22*AE22</f>
        <v>0</v>
      </c>
      <c r="I22">
        <f>J22-H22</f>
        <v>0</v>
      </c>
      <c r="J22">
        <f>F22*G22</f>
        <v>0</v>
      </c>
      <c r="K22">
        <v>0.059</v>
      </c>
      <c r="L22">
        <f>F22*K22</f>
        <v>4.13</v>
      </c>
      <c r="M22" t="s">
        <v>44</v>
      </c>
      <c r="N22">
        <v>1</v>
      </c>
      <c r="O22">
        <f>IF(N22=5,I22,0)</f>
        <v>0</v>
      </c>
      <c r="Z22">
        <f>IF(AD22=0,J22,0)</f>
        <v>0</v>
      </c>
      <c r="AA22">
        <f>IF(AD22=15,J22,0)</f>
        <v>0</v>
      </c>
      <c r="AB22">
        <f>IF(AD22=21,J22,0)</f>
        <v>0</v>
      </c>
      <c r="AD22">
        <v>21</v>
      </c>
      <c r="AE22">
        <f>G22*AG22</f>
        <v>0</v>
      </c>
      <c r="AF22">
        <f>G22*(1-AG22)</f>
        <v>0</v>
      </c>
      <c r="AG22">
        <v>0</v>
      </c>
      <c r="AM22">
        <f>F22*AE22</f>
        <v>0</v>
      </c>
      <c r="AN22">
        <f>F22*AF22</f>
        <v>0</v>
      </c>
      <c r="AO22" t="s">
        <v>88</v>
      </c>
      <c r="AP22" t="s">
        <v>76</v>
      </c>
      <c r="AQ22" s="11" t="s">
        <v>46</v>
      </c>
    </row>
    <row r="23" spans="1:43" ht="12.75">
      <c r="A23" s="2" t="s">
        <v>89</v>
      </c>
      <c r="C23" s="1" t="s">
        <v>56</v>
      </c>
      <c r="D23" s="36" t="s">
        <v>57</v>
      </c>
      <c r="E23" t="s">
        <v>58</v>
      </c>
      <c r="F23">
        <v>3.54</v>
      </c>
      <c r="G23">
        <v>0</v>
      </c>
      <c r="H23">
        <f>F23*AE23</f>
        <v>0</v>
      </c>
      <c r="I23">
        <f>J23-H23</f>
        <v>0</v>
      </c>
      <c r="J23">
        <f>F23*G23</f>
        <v>0</v>
      </c>
      <c r="K23">
        <v>0</v>
      </c>
      <c r="L23">
        <f>F23*K23</f>
        <v>0</v>
      </c>
      <c r="M23" t="s">
        <v>44</v>
      </c>
      <c r="N23">
        <v>5</v>
      </c>
      <c r="O23">
        <f>IF(N23=5,I23,0)</f>
        <v>0</v>
      </c>
      <c r="Z23">
        <f>IF(AD23=0,J23,0)</f>
        <v>0</v>
      </c>
      <c r="AA23">
        <f>IF(AD23=15,J23,0)</f>
        <v>0</v>
      </c>
      <c r="AB23">
        <f>IF(AD23=21,J23,0)</f>
        <v>0</v>
      </c>
      <c r="AD23">
        <v>21</v>
      </c>
      <c r="AE23">
        <f>G23*AG23</f>
        <v>0</v>
      </c>
      <c r="AF23">
        <f>G23*(1-AG23)</f>
        <v>0</v>
      </c>
      <c r="AG23">
        <v>0</v>
      </c>
      <c r="AM23">
        <f>F23*AE23</f>
        <v>0</v>
      </c>
      <c r="AN23">
        <f>F23*AF23</f>
        <v>0</v>
      </c>
      <c r="AO23" t="s">
        <v>88</v>
      </c>
      <c r="AP23" t="s">
        <v>76</v>
      </c>
      <c r="AQ23" s="11" t="s">
        <v>46</v>
      </c>
    </row>
    <row r="24" spans="1:43" ht="12.75">
      <c r="A24" s="2" t="s">
        <v>90</v>
      </c>
      <c r="C24" s="1" t="s">
        <v>91</v>
      </c>
      <c r="D24" s="36" t="s">
        <v>92</v>
      </c>
      <c r="E24" t="s">
        <v>58</v>
      </c>
      <c r="F24">
        <v>3.54</v>
      </c>
      <c r="G24">
        <v>0</v>
      </c>
      <c r="H24">
        <f>F24*AE24</f>
        <v>0</v>
      </c>
      <c r="I24">
        <f>J24-H24</f>
        <v>0</v>
      </c>
      <c r="J24">
        <f>F24*G24</f>
        <v>0</v>
      </c>
      <c r="K24">
        <v>0</v>
      </c>
      <c r="L24">
        <f>F24*K24</f>
        <v>0</v>
      </c>
      <c r="M24" t="s">
        <v>44</v>
      </c>
      <c r="N24">
        <v>5</v>
      </c>
      <c r="O24">
        <f>IF(N24=5,I24,0)</f>
        <v>0</v>
      </c>
      <c r="Z24">
        <f>IF(AD24=0,J24,0)</f>
        <v>0</v>
      </c>
      <c r="AA24">
        <f>IF(AD24=15,J24,0)</f>
        <v>0</v>
      </c>
      <c r="AB24">
        <f>IF(AD24=21,J24,0)</f>
        <v>0</v>
      </c>
      <c r="AD24">
        <v>21</v>
      </c>
      <c r="AE24">
        <f>G24*AG24</f>
        <v>0</v>
      </c>
      <c r="AF24">
        <f>G24*(1-AG24)</f>
        <v>0</v>
      </c>
      <c r="AG24">
        <v>0</v>
      </c>
      <c r="AM24">
        <f>F24*AE24</f>
        <v>0</v>
      </c>
      <c r="AN24">
        <f>F24*AF24</f>
        <v>0</v>
      </c>
      <c r="AO24" t="s">
        <v>88</v>
      </c>
      <c r="AP24" t="s">
        <v>76</v>
      </c>
      <c r="AQ24" s="11" t="s">
        <v>46</v>
      </c>
    </row>
    <row r="25" spans="1:43" ht="12.75">
      <c r="A25" s="2" t="s">
        <v>93</v>
      </c>
      <c r="C25" s="1" t="s">
        <v>94</v>
      </c>
      <c r="D25" s="36" t="s">
        <v>95</v>
      </c>
      <c r="E25" t="s">
        <v>58</v>
      </c>
      <c r="F25">
        <v>35.4</v>
      </c>
      <c r="G25">
        <v>0</v>
      </c>
      <c r="H25">
        <f>F25*AE25</f>
        <v>0</v>
      </c>
      <c r="I25">
        <f>J25-H25</f>
        <v>0</v>
      </c>
      <c r="J25">
        <f>F25*G25</f>
        <v>0</v>
      </c>
      <c r="K25">
        <v>0</v>
      </c>
      <c r="L25">
        <f>F25*K25</f>
        <v>0</v>
      </c>
      <c r="M25" t="s">
        <v>44</v>
      </c>
      <c r="N25">
        <v>5</v>
      </c>
      <c r="O25">
        <f>IF(N25=5,I25,0)</f>
        <v>0</v>
      </c>
      <c r="Z25">
        <f>IF(AD25=0,J25,0)</f>
        <v>0</v>
      </c>
      <c r="AA25">
        <f>IF(AD25=15,J25,0)</f>
        <v>0</v>
      </c>
      <c r="AB25">
        <f>IF(AD25=21,J25,0)</f>
        <v>0</v>
      </c>
      <c r="AD25">
        <v>21</v>
      </c>
      <c r="AE25">
        <f>G25*AG25</f>
        <v>0</v>
      </c>
      <c r="AF25">
        <f>G25*(1-AG25)</f>
        <v>0</v>
      </c>
      <c r="AG25">
        <v>0</v>
      </c>
      <c r="AM25">
        <f>F25*AE25</f>
        <v>0</v>
      </c>
      <c r="AN25">
        <f>F25*AF25</f>
        <v>0</v>
      </c>
      <c r="AO25" t="s">
        <v>88</v>
      </c>
      <c r="AP25" t="s">
        <v>76</v>
      </c>
      <c r="AQ25" s="11" t="s">
        <v>46</v>
      </c>
    </row>
    <row r="26" spans="1:37" ht="12.75">
      <c r="A26" s="12"/>
      <c r="B26" s="13"/>
      <c r="C26" s="13" t="s">
        <v>96</v>
      </c>
      <c r="D26" s="35" t="s">
        <v>97</v>
      </c>
      <c r="E26" s="11"/>
      <c r="F26" s="11"/>
      <c r="G26" s="11"/>
      <c r="H26" s="11">
        <f>SUM(H27:H29)</f>
        <v>0</v>
      </c>
      <c r="I26" s="11">
        <f>SUM(I27:I29)</f>
        <v>0</v>
      </c>
      <c r="J26" s="11">
        <f>H26+I26</f>
        <v>0</v>
      </c>
      <c r="K26" s="11"/>
      <c r="L26" s="11">
        <f>SUM(L27:L29)</f>
        <v>0</v>
      </c>
      <c r="M26" s="11"/>
      <c r="P26" s="11">
        <f>IF(Q26="PR",J26,SUM(O27:O29))</f>
        <v>0</v>
      </c>
      <c r="Q26" s="11"/>
      <c r="R26" s="11">
        <f>IF(Q26="HS",H26,0)</f>
        <v>0</v>
      </c>
      <c r="S26" s="11">
        <f>IF(Q26="HS",I26-P26,0)</f>
        <v>0</v>
      </c>
      <c r="T26" s="11">
        <f>IF(Q26="PS",H26,0)</f>
        <v>0</v>
      </c>
      <c r="U26" s="11">
        <f>IF(Q26="PS",I26-P26,0)</f>
        <v>0</v>
      </c>
      <c r="V26" s="11">
        <f>IF(Q26="MP",H26,0)</f>
        <v>0</v>
      </c>
      <c r="W26" s="11">
        <f>IF(Q26="MP",I26-P26,0)</f>
        <v>0</v>
      </c>
      <c r="X26" s="11">
        <f>IF(Q26="OM",H26,0)</f>
        <v>0</v>
      </c>
      <c r="Y26" s="11" t="s">
        <v>96</v>
      </c>
      <c r="AI26">
        <f>SUM(Z27:Z29)</f>
        <v>0</v>
      </c>
      <c r="AJ26">
        <f>SUM(AA27:AA29)</f>
        <v>0</v>
      </c>
      <c r="AK26">
        <f>SUM(AB27:AB29)</f>
        <v>0</v>
      </c>
    </row>
    <row r="27" spans="1:43" ht="12.75">
      <c r="A27" s="2" t="s">
        <v>98</v>
      </c>
      <c r="C27" s="1" t="s">
        <v>99</v>
      </c>
      <c r="D27" s="36" t="s">
        <v>100</v>
      </c>
      <c r="E27" t="s">
        <v>58</v>
      </c>
      <c r="F27">
        <v>3.54</v>
      </c>
      <c r="G27">
        <v>0</v>
      </c>
      <c r="H27">
        <f>F27*AE27</f>
        <v>0</v>
      </c>
      <c r="I27">
        <f>J27-H27</f>
        <v>0</v>
      </c>
      <c r="J27">
        <f>F27*G27</f>
        <v>0</v>
      </c>
      <c r="K27">
        <v>0</v>
      </c>
      <c r="L27">
        <f>F27*K27</f>
        <v>0</v>
      </c>
      <c r="M27" t="s">
        <v>44</v>
      </c>
      <c r="N27">
        <v>5</v>
      </c>
      <c r="O27">
        <f>IF(N27=5,I27,0)</f>
        <v>0</v>
      </c>
      <c r="Z27">
        <f>IF(AD27=0,J27,0)</f>
        <v>0</v>
      </c>
      <c r="AA27">
        <f>IF(AD27=15,J27,0)</f>
        <v>0</v>
      </c>
      <c r="AB27">
        <f>IF(AD27=21,J27,0)</f>
        <v>0</v>
      </c>
      <c r="AD27">
        <v>21</v>
      </c>
      <c r="AE27">
        <f>G27*AG27</f>
        <v>0</v>
      </c>
      <c r="AF27">
        <f>G27*(1-AG27)</f>
        <v>0</v>
      </c>
      <c r="AG27">
        <v>0</v>
      </c>
      <c r="AM27">
        <f>F27*AE27</f>
        <v>0</v>
      </c>
      <c r="AN27">
        <f>F27*AF27</f>
        <v>0</v>
      </c>
      <c r="AO27" t="s">
        <v>101</v>
      </c>
      <c r="AP27" t="s">
        <v>76</v>
      </c>
      <c r="AQ27" s="11" t="s">
        <v>46</v>
      </c>
    </row>
    <row r="28" spans="1:43" ht="12.75">
      <c r="A28" s="2" t="s">
        <v>102</v>
      </c>
      <c r="C28" s="1" t="s">
        <v>103</v>
      </c>
      <c r="D28" s="36" t="s">
        <v>104</v>
      </c>
      <c r="E28" t="s">
        <v>58</v>
      </c>
      <c r="F28">
        <v>3.54</v>
      </c>
      <c r="G28">
        <v>0</v>
      </c>
      <c r="H28">
        <f>F28*AE28</f>
        <v>0</v>
      </c>
      <c r="I28">
        <f>J28-H28</f>
        <v>0</v>
      </c>
      <c r="J28">
        <f>F28*G28</f>
        <v>0</v>
      </c>
      <c r="K28">
        <v>0</v>
      </c>
      <c r="L28">
        <f>F28*K28</f>
        <v>0</v>
      </c>
      <c r="M28" t="s">
        <v>44</v>
      </c>
      <c r="N28">
        <v>5</v>
      </c>
      <c r="O28">
        <f>IF(N28=5,I28,0)</f>
        <v>0</v>
      </c>
      <c r="Z28">
        <f>IF(AD28=0,J28,0)</f>
        <v>0</v>
      </c>
      <c r="AA28">
        <f>IF(AD28=15,J28,0)</f>
        <v>0</v>
      </c>
      <c r="AB28">
        <f>IF(AD28=21,J28,0)</f>
        <v>0</v>
      </c>
      <c r="AD28">
        <v>21</v>
      </c>
      <c r="AE28">
        <f>G28*AG28</f>
        <v>0</v>
      </c>
      <c r="AF28">
        <f>G28*(1-AG28)</f>
        <v>0</v>
      </c>
      <c r="AG28">
        <v>0</v>
      </c>
      <c r="AM28">
        <f>F28*AE28</f>
        <v>0</v>
      </c>
      <c r="AN28">
        <f>F28*AF28</f>
        <v>0</v>
      </c>
      <c r="AO28" t="s">
        <v>101</v>
      </c>
      <c r="AP28" t="s">
        <v>76</v>
      </c>
      <c r="AQ28" s="11" t="s">
        <v>46</v>
      </c>
    </row>
    <row r="29" spans="1:43" ht="12.75">
      <c r="A29" s="2" t="s">
        <v>105</v>
      </c>
      <c r="C29" s="1" t="s">
        <v>106</v>
      </c>
      <c r="D29" s="36" t="s">
        <v>107</v>
      </c>
      <c r="E29" t="s">
        <v>58</v>
      </c>
      <c r="F29">
        <v>3.54</v>
      </c>
      <c r="G29">
        <v>0</v>
      </c>
      <c r="H29">
        <f>F29*AE29</f>
        <v>0</v>
      </c>
      <c r="I29">
        <f>J29-H29</f>
        <v>0</v>
      </c>
      <c r="J29">
        <f>F29*G29</f>
        <v>0</v>
      </c>
      <c r="K29">
        <v>0</v>
      </c>
      <c r="L29">
        <f>F29*K29</f>
        <v>0</v>
      </c>
      <c r="M29" t="s">
        <v>44</v>
      </c>
      <c r="N29">
        <v>5</v>
      </c>
      <c r="O29">
        <f>IF(N29=5,I29,0)</f>
        <v>0</v>
      </c>
      <c r="Z29">
        <f>IF(AD29=0,J29,0)</f>
        <v>0</v>
      </c>
      <c r="AA29">
        <f>IF(AD29=15,J29,0)</f>
        <v>0</v>
      </c>
      <c r="AB29">
        <f>IF(AD29=21,J29,0)</f>
        <v>0</v>
      </c>
      <c r="AD29">
        <v>21</v>
      </c>
      <c r="AE29">
        <f>G29*AG29</f>
        <v>0</v>
      </c>
      <c r="AF29">
        <f>G29*(1-AG29)</f>
        <v>0</v>
      </c>
      <c r="AG29">
        <v>0</v>
      </c>
      <c r="AM29">
        <f>F29*AE29</f>
        <v>0</v>
      </c>
      <c r="AN29">
        <f>F29*AF29</f>
        <v>0</v>
      </c>
      <c r="AO29" t="s">
        <v>101</v>
      </c>
      <c r="AP29" t="s">
        <v>76</v>
      </c>
      <c r="AQ29" s="11" t="s">
        <v>46</v>
      </c>
    </row>
    <row r="30" spans="1:13" ht="12.75">
      <c r="A30" s="14"/>
      <c r="B30" s="15"/>
      <c r="C30" s="15"/>
      <c r="D30" s="37"/>
      <c r="E30" s="16"/>
      <c r="F30" s="16"/>
      <c r="G30" s="16"/>
      <c r="H30" s="44" t="s">
        <v>108</v>
      </c>
      <c r="I30" s="44"/>
      <c r="J30" s="16">
        <f>J8+J12+J15+J17+J19+J21+J26</f>
        <v>0</v>
      </c>
      <c r="K30" s="16"/>
      <c r="L30" s="16"/>
      <c r="M30" s="16"/>
    </row>
    <row r="31" ht="12.75">
      <c r="A31" s="17" t="s">
        <v>109</v>
      </c>
    </row>
    <row r="32" spans="1:13" ht="12.75" customHeight="1">
      <c r="A32" s="45"/>
      <c r="B32" s="46"/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</row>
  </sheetData>
  <sheetProtection formatCells="0" formatColumns="0" formatRows="0" insertColumns="0" insertRows="0" insertHyperlinks="0" deleteColumns="0" deleteRows="0" sort="0" autoFilter="0" pivotTables="0"/>
  <mergeCells count="28">
    <mergeCell ref="A1:M1"/>
    <mergeCell ref="A2:C2"/>
    <mergeCell ref="A3:C3"/>
    <mergeCell ref="A4:C4"/>
    <mergeCell ref="A5:C5"/>
    <mergeCell ref="E2:F2"/>
    <mergeCell ref="E3:F3"/>
    <mergeCell ref="E4:F4"/>
    <mergeCell ref="E5:F5"/>
    <mergeCell ref="G2:H2"/>
    <mergeCell ref="G6:G7"/>
    <mergeCell ref="G3:H3"/>
    <mergeCell ref="G4:H4"/>
    <mergeCell ref="G5:H5"/>
    <mergeCell ref="J2:M2"/>
    <mergeCell ref="J3:M3"/>
    <mergeCell ref="J4:M4"/>
    <mergeCell ref="J5:M5"/>
    <mergeCell ref="H6:J6"/>
    <mergeCell ref="K6:L6"/>
    <mergeCell ref="M6:M7"/>
    <mergeCell ref="H30:I30"/>
    <mergeCell ref="A32:M32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fitToHeight="0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F6" sqref="F6"/>
    </sheetView>
  </sheetViews>
  <sheetFormatPr defaultColWidth="9.140625" defaultRowHeight="12.75"/>
  <cols>
    <col min="2" max="2" width="12.8515625" style="0" customWidth="1"/>
    <col min="3" max="3" width="30.7109375" style="0" customWidth="1"/>
    <col min="4" max="4" width="10.00390625" style="0" customWidth="1"/>
    <col min="5" max="5" width="14.00390625" style="0" customWidth="1"/>
    <col min="6" max="6" width="22.8515625" style="0" customWidth="1"/>
    <col min="8" max="8" width="12.8515625" style="0" customWidth="1"/>
    <col min="9" max="9" width="22.8515625" style="0" customWidth="1"/>
  </cols>
  <sheetData>
    <row r="1" spans="1:9" ht="30" customHeight="1">
      <c r="A1" s="86" t="s">
        <v>110</v>
      </c>
      <c r="B1" s="46"/>
      <c r="C1" s="46"/>
      <c r="D1" s="46"/>
      <c r="E1" s="46"/>
      <c r="F1" s="46"/>
      <c r="G1" s="46"/>
      <c r="H1" s="46"/>
      <c r="I1" s="46"/>
    </row>
    <row r="2" spans="1:9" ht="25.5" customHeight="1">
      <c r="A2" s="87" t="s">
        <v>1</v>
      </c>
      <c r="B2" s="88"/>
      <c r="C2" s="38" t="s">
        <v>149</v>
      </c>
      <c r="D2" s="19"/>
      <c r="E2" s="19" t="s">
        <v>3</v>
      </c>
      <c r="F2" s="19"/>
      <c r="G2" s="19"/>
      <c r="H2" s="19" t="s">
        <v>111</v>
      </c>
      <c r="I2" s="21"/>
    </row>
    <row r="3" spans="1:9" ht="25.5" customHeight="1">
      <c r="A3" s="89" t="s">
        <v>4</v>
      </c>
      <c r="B3" s="46"/>
      <c r="C3" s="1"/>
      <c r="D3" s="1"/>
      <c r="E3" s="1" t="s">
        <v>6</v>
      </c>
      <c r="F3" s="1"/>
      <c r="G3" s="1"/>
      <c r="H3" s="1" t="s">
        <v>111</v>
      </c>
      <c r="I3" s="22"/>
    </row>
    <row r="4" spans="1:9" ht="25.5" customHeight="1">
      <c r="A4" s="89" t="s">
        <v>7</v>
      </c>
      <c r="B4" s="46"/>
      <c r="C4" s="1"/>
      <c r="D4" s="1"/>
      <c r="E4" s="1" t="s">
        <v>9</v>
      </c>
      <c r="F4" s="1"/>
      <c r="G4" s="1"/>
      <c r="H4" s="1" t="s">
        <v>111</v>
      </c>
      <c r="I4" s="22"/>
    </row>
    <row r="5" spans="1:9" ht="25.5" customHeight="1">
      <c r="A5" s="89" t="s">
        <v>5</v>
      </c>
      <c r="B5" s="46"/>
      <c r="C5" s="1"/>
      <c r="D5" s="1"/>
      <c r="E5" s="1" t="s">
        <v>8</v>
      </c>
      <c r="F5" s="1"/>
      <c r="G5" s="1"/>
      <c r="H5" s="1" t="s">
        <v>112</v>
      </c>
      <c r="I5" s="23">
        <v>15</v>
      </c>
    </row>
    <row r="6" spans="1:9" ht="25.5" customHeight="1">
      <c r="A6" s="90" t="s">
        <v>10</v>
      </c>
      <c r="B6" s="91"/>
      <c r="C6" s="20"/>
      <c r="D6" s="20"/>
      <c r="E6" s="20" t="s">
        <v>12</v>
      </c>
      <c r="F6" s="20"/>
      <c r="G6" s="20"/>
      <c r="H6" s="20" t="s">
        <v>113</v>
      </c>
      <c r="I6" s="24"/>
    </row>
    <row r="7" spans="1:9" ht="25.5" customHeight="1">
      <c r="A7" s="83" t="s">
        <v>114</v>
      </c>
      <c r="B7" s="84"/>
      <c r="C7" s="84"/>
      <c r="D7" s="84"/>
      <c r="E7" s="84"/>
      <c r="F7" s="84"/>
      <c r="G7" s="84"/>
      <c r="H7" s="84"/>
      <c r="I7" s="84"/>
    </row>
    <row r="8" spans="1:9" ht="25.5" customHeight="1">
      <c r="A8" s="30" t="s">
        <v>115</v>
      </c>
      <c r="B8" s="81" t="s">
        <v>116</v>
      </c>
      <c r="C8" s="82"/>
      <c r="D8" s="30" t="s">
        <v>117</v>
      </c>
      <c r="E8" s="81" t="s">
        <v>118</v>
      </c>
      <c r="F8" s="82"/>
      <c r="G8" s="30" t="s">
        <v>119</v>
      </c>
      <c r="H8" s="81" t="s">
        <v>120</v>
      </c>
      <c r="I8" s="82"/>
    </row>
    <row r="9" spans="1:9" ht="15">
      <c r="A9" s="85" t="s">
        <v>121</v>
      </c>
      <c r="B9" s="26" t="s">
        <v>122</v>
      </c>
      <c r="C9" s="27">
        <f>SUM('Stavební rozpočet'!R8:R29)</f>
        <v>0</v>
      </c>
      <c r="D9" s="65" t="s">
        <v>123</v>
      </c>
      <c r="E9" s="66"/>
      <c r="F9" s="27"/>
      <c r="G9" s="65" t="s">
        <v>124</v>
      </c>
      <c r="H9" s="66"/>
      <c r="I9" s="27"/>
    </row>
    <row r="10" spans="1:9" ht="15">
      <c r="A10" s="85"/>
      <c r="B10" s="26" t="s">
        <v>25</v>
      </c>
      <c r="C10" s="27">
        <f>SUM('Stavební rozpočet'!S8:S29)</f>
        <v>0</v>
      </c>
      <c r="D10" s="65" t="s">
        <v>125</v>
      </c>
      <c r="E10" s="66"/>
      <c r="F10" s="27"/>
      <c r="G10" s="65" t="s">
        <v>126</v>
      </c>
      <c r="H10" s="66"/>
      <c r="I10" s="27"/>
    </row>
    <row r="11" spans="1:9" ht="15">
      <c r="A11" s="85" t="s">
        <v>127</v>
      </c>
      <c r="B11" s="26" t="s">
        <v>122</v>
      </c>
      <c r="C11" s="27">
        <f>SUM('Stavební rozpočet'!T8:T29)</f>
        <v>0</v>
      </c>
      <c r="D11" s="65" t="s">
        <v>128</v>
      </c>
      <c r="E11" s="66"/>
      <c r="F11" s="27"/>
      <c r="G11" s="65" t="s">
        <v>129</v>
      </c>
      <c r="H11" s="66"/>
      <c r="I11" s="27"/>
    </row>
    <row r="12" spans="1:9" ht="15">
      <c r="A12" s="85"/>
      <c r="B12" s="26" t="s">
        <v>25</v>
      </c>
      <c r="C12" s="27">
        <f>SUM('Stavební rozpočet'!U8:U29)</f>
        <v>0</v>
      </c>
      <c r="D12" s="65"/>
      <c r="E12" s="66"/>
      <c r="F12" s="27"/>
      <c r="G12" s="65" t="s">
        <v>130</v>
      </c>
      <c r="H12" s="66"/>
      <c r="I12" s="27"/>
    </row>
    <row r="13" spans="1:9" ht="15">
      <c r="A13" s="85" t="s">
        <v>131</v>
      </c>
      <c r="B13" s="26" t="s">
        <v>122</v>
      </c>
      <c r="C13" s="27">
        <f>SUM('Stavební rozpočet'!V8:V29)</f>
        <v>0</v>
      </c>
      <c r="D13" s="65"/>
      <c r="E13" s="66"/>
      <c r="F13" s="27"/>
      <c r="G13" s="65" t="s">
        <v>132</v>
      </c>
      <c r="H13" s="66"/>
      <c r="I13" s="27"/>
    </row>
    <row r="14" spans="1:9" ht="15">
      <c r="A14" s="85"/>
      <c r="B14" s="26" t="s">
        <v>25</v>
      </c>
      <c r="C14" s="27">
        <f>SUM('Stavební rozpočet'!W8:W29)</f>
        <v>0</v>
      </c>
      <c r="D14" s="65"/>
      <c r="E14" s="66"/>
      <c r="F14" s="27"/>
      <c r="G14" s="65" t="s">
        <v>133</v>
      </c>
      <c r="H14" s="66"/>
      <c r="I14" s="27"/>
    </row>
    <row r="15" spans="1:9" ht="15.75">
      <c r="A15" s="77" t="s">
        <v>134</v>
      </c>
      <c r="B15" s="66"/>
      <c r="C15" s="27">
        <f>SUM('Stavební rozpočet'!X8:X29)</f>
        <v>0</v>
      </c>
      <c r="D15" s="65"/>
      <c r="E15" s="66"/>
      <c r="F15" s="27"/>
      <c r="G15" s="25"/>
      <c r="H15" s="26"/>
      <c r="I15" s="27"/>
    </row>
    <row r="16" spans="1:9" ht="15.75">
      <c r="A16" s="77" t="s">
        <v>135</v>
      </c>
      <c r="B16" s="66"/>
      <c r="C16" s="27">
        <f>SUM('Stavební rozpočet'!P8:P29)</f>
        <v>0</v>
      </c>
      <c r="D16" s="65"/>
      <c r="E16" s="66"/>
      <c r="F16" s="27"/>
      <c r="G16" s="25"/>
      <c r="H16" s="26"/>
      <c r="I16" s="27"/>
    </row>
    <row r="17" spans="1:9" ht="15.75">
      <c r="A17" s="77" t="s">
        <v>136</v>
      </c>
      <c r="B17" s="66"/>
      <c r="C17" s="27">
        <f>SUM(C9:C16)</f>
        <v>0</v>
      </c>
      <c r="D17" s="77" t="s">
        <v>137</v>
      </c>
      <c r="E17" s="78"/>
      <c r="F17" s="27">
        <f>SUM(F9:F16)</f>
        <v>0</v>
      </c>
      <c r="G17" s="77" t="s">
        <v>138</v>
      </c>
      <c r="H17" s="78"/>
      <c r="I17" s="27">
        <f>SUM(I9:I16)</f>
        <v>0</v>
      </c>
    </row>
    <row r="18" spans="1:9" ht="15.75">
      <c r="A18" s="18"/>
      <c r="B18" s="18"/>
      <c r="C18" s="18"/>
      <c r="D18" s="77" t="s">
        <v>139</v>
      </c>
      <c r="E18" s="78"/>
      <c r="F18" s="27"/>
      <c r="G18" s="77" t="s">
        <v>140</v>
      </c>
      <c r="H18" s="78"/>
      <c r="I18" s="27"/>
    </row>
    <row r="19" spans="1:9" ht="15.75">
      <c r="A19" s="18"/>
      <c r="B19" s="18"/>
      <c r="C19" s="18"/>
      <c r="D19" s="18"/>
      <c r="E19" s="18"/>
      <c r="F19" s="18"/>
      <c r="G19" s="29"/>
      <c r="H19" s="29"/>
      <c r="I19" s="18"/>
    </row>
    <row r="20" spans="1:9" ht="15.75">
      <c r="A20" s="18"/>
      <c r="B20" s="18"/>
      <c r="C20" s="18"/>
      <c r="D20" s="18"/>
      <c r="E20" s="18"/>
      <c r="F20" s="18"/>
      <c r="G20" s="29"/>
      <c r="H20" s="29"/>
      <c r="I20" s="18"/>
    </row>
    <row r="21" spans="1:9" ht="1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5.75">
      <c r="A22" s="79" t="s">
        <v>141</v>
      </c>
      <c r="B22" s="80"/>
      <c r="C22" s="28">
        <f>SUM('Stavební rozpočet'!Z9:Z29)*(1-C18/100)</f>
        <v>0</v>
      </c>
      <c r="D22" s="18"/>
      <c r="E22" s="18"/>
      <c r="F22" s="18"/>
      <c r="G22" s="18"/>
      <c r="H22" s="18"/>
      <c r="I22" s="18"/>
    </row>
    <row r="23" spans="1:9" ht="15.75">
      <c r="A23" s="79" t="s">
        <v>142</v>
      </c>
      <c r="B23" s="80"/>
      <c r="C23" s="28">
        <f>SUM('Stavební rozpočet'!AA9:AA29)*(1-C18/100)</f>
        <v>0</v>
      </c>
      <c r="D23" s="79" t="s">
        <v>143</v>
      </c>
      <c r="E23" s="80"/>
      <c r="F23" s="28">
        <f>ROUND(C23*(15/100),2)</f>
        <v>0</v>
      </c>
      <c r="G23" s="79" t="s">
        <v>144</v>
      </c>
      <c r="H23" s="80"/>
      <c r="I23" s="28">
        <f>SUM(C22:C24)</f>
        <v>0</v>
      </c>
    </row>
    <row r="24" spans="1:9" ht="15.75">
      <c r="A24" s="79" t="s">
        <v>145</v>
      </c>
      <c r="B24" s="80"/>
      <c r="C24" s="28">
        <f>SUM('Stavební rozpočet'!AB9:AB29)*(1-C18/100)+(F17+I17+F18+I18+I19+I20)</f>
        <v>0</v>
      </c>
      <c r="D24" s="79" t="s">
        <v>146</v>
      </c>
      <c r="E24" s="80"/>
      <c r="F24" s="28">
        <f>ROUND(C24*(21/100),2)</f>
        <v>0</v>
      </c>
      <c r="G24" s="79" t="s">
        <v>147</v>
      </c>
      <c r="H24" s="80"/>
      <c r="I24" s="28">
        <f>F23+F24+I23</f>
        <v>0</v>
      </c>
    </row>
    <row r="25" spans="1:9" ht="15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5">
      <c r="A26" s="67" t="s">
        <v>6</v>
      </c>
      <c r="B26" s="68"/>
      <c r="C26" s="69"/>
      <c r="D26" s="67" t="s">
        <v>3</v>
      </c>
      <c r="E26" s="68"/>
      <c r="F26" s="69"/>
      <c r="G26" s="67" t="s">
        <v>9</v>
      </c>
      <c r="H26" s="68"/>
      <c r="I26" s="69"/>
    </row>
    <row r="27" spans="1:9" ht="12.75">
      <c r="A27" s="70"/>
      <c r="B27" s="71"/>
      <c r="C27" s="72"/>
      <c r="D27" s="70"/>
      <c r="E27" s="71"/>
      <c r="F27" s="72"/>
      <c r="G27" s="70"/>
      <c r="H27" s="71"/>
      <c r="I27" s="72"/>
    </row>
    <row r="28" spans="1:9" ht="12.75">
      <c r="A28" s="70"/>
      <c r="B28" s="71"/>
      <c r="C28" s="72"/>
      <c r="D28" s="70"/>
      <c r="E28" s="71"/>
      <c r="F28" s="72"/>
      <c r="G28" s="70"/>
      <c r="H28" s="71"/>
      <c r="I28" s="72"/>
    </row>
    <row r="29" spans="1:9" ht="12.75">
      <c r="A29" s="70"/>
      <c r="B29" s="71"/>
      <c r="C29" s="72"/>
      <c r="D29" s="70"/>
      <c r="E29" s="71"/>
      <c r="F29" s="72"/>
      <c r="G29" s="70"/>
      <c r="H29" s="71"/>
      <c r="I29" s="72"/>
    </row>
    <row r="30" spans="1:9" ht="15">
      <c r="A30" s="73" t="s">
        <v>148</v>
      </c>
      <c r="B30" s="74"/>
      <c r="C30" s="75"/>
      <c r="D30" s="73" t="s">
        <v>148</v>
      </c>
      <c r="E30" s="74"/>
      <c r="F30" s="75"/>
      <c r="G30" s="73" t="s">
        <v>148</v>
      </c>
      <c r="H30" s="74"/>
      <c r="I30" s="75"/>
    </row>
    <row r="31" spans="1:9" ht="15">
      <c r="A31" s="31" t="s">
        <v>109</v>
      </c>
      <c r="B31" s="18"/>
      <c r="C31" s="18"/>
      <c r="D31" s="18"/>
      <c r="E31" s="18"/>
      <c r="F31" s="18"/>
      <c r="G31" s="18"/>
      <c r="H31" s="18"/>
      <c r="I31" s="18"/>
    </row>
    <row r="32" spans="1:9" ht="12.75" customHeight="1">
      <c r="A32" s="76"/>
      <c r="B32" s="71"/>
      <c r="C32" s="71"/>
      <c r="D32" s="71"/>
      <c r="E32" s="71"/>
      <c r="F32" s="71"/>
      <c r="G32" s="71"/>
      <c r="H32" s="71"/>
      <c r="I32" s="71"/>
    </row>
    <row r="33" spans="1:9" ht="15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5">
      <c r="A35" s="18"/>
      <c r="B35" s="18"/>
      <c r="C35" s="18"/>
      <c r="D35" s="18"/>
      <c r="E35" s="18"/>
      <c r="F35" s="18"/>
      <c r="G35" s="18"/>
      <c r="H35" s="18"/>
      <c r="I35" s="18"/>
    </row>
  </sheetData>
  <sheetProtection formatCells="0" formatColumns="0" formatRows="0" insertColumns="0" insertRows="0" insertHyperlinks="0" deleteColumns="0" deleteRows="0" sort="0" autoFilter="0" pivotTables="0"/>
  <mergeCells count="51">
    <mergeCell ref="A1:I1"/>
    <mergeCell ref="A2:B2"/>
    <mergeCell ref="A3:B3"/>
    <mergeCell ref="A4:B4"/>
    <mergeCell ref="A5:B5"/>
    <mergeCell ref="A6:B6"/>
    <mergeCell ref="A7:I7"/>
    <mergeCell ref="B8:C8"/>
    <mergeCell ref="A9:A10"/>
    <mergeCell ref="A11:A12"/>
    <mergeCell ref="A13:A14"/>
    <mergeCell ref="A15:B15"/>
    <mergeCell ref="G13:H13"/>
    <mergeCell ref="G14:H14"/>
    <mergeCell ref="D15:E15"/>
    <mergeCell ref="E8:F8"/>
    <mergeCell ref="D17:E17"/>
    <mergeCell ref="D18:E18"/>
    <mergeCell ref="H8:I8"/>
    <mergeCell ref="G9:H9"/>
    <mergeCell ref="G10:H10"/>
    <mergeCell ref="G11:H11"/>
    <mergeCell ref="G12:H12"/>
    <mergeCell ref="G17:H17"/>
    <mergeCell ref="G18:H18"/>
    <mergeCell ref="A22:B22"/>
    <mergeCell ref="A23:B23"/>
    <mergeCell ref="A24:B24"/>
    <mergeCell ref="D23:E23"/>
    <mergeCell ref="D24:E24"/>
    <mergeCell ref="G23:H23"/>
    <mergeCell ref="G24:H24"/>
    <mergeCell ref="A17:B17"/>
    <mergeCell ref="D14:E14"/>
    <mergeCell ref="A26:C26"/>
    <mergeCell ref="A27:C29"/>
    <mergeCell ref="A30:C30"/>
    <mergeCell ref="D26:F26"/>
    <mergeCell ref="D27:F29"/>
    <mergeCell ref="D30:F30"/>
    <mergeCell ref="A16:B16"/>
    <mergeCell ref="D16:E16"/>
    <mergeCell ref="G26:I26"/>
    <mergeCell ref="G27:I29"/>
    <mergeCell ref="G30:I30"/>
    <mergeCell ref="A32:I32"/>
    <mergeCell ref="D9:E9"/>
    <mergeCell ref="D10:E10"/>
    <mergeCell ref="D11:E11"/>
    <mergeCell ref="D12:E12"/>
    <mergeCell ref="D13:E13"/>
  </mergeCells>
  <printOptions/>
  <pageMargins left="0.7" right="0.7" top="0.75" bottom="0.75" header="0.3" footer="0.3"/>
  <pageSetup fitToHeight="0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09slepÃ½</dc:title>
  <dc:subject/>
  <dc:creator>Verlag DashÅ‘fer, s.r.o.</dc:creator>
  <cp:keywords/>
  <dc:description/>
  <cp:lastModifiedBy>Kaňuščák Lukáš</cp:lastModifiedBy>
  <dcterms:created xsi:type="dcterms:W3CDTF">2020-04-30T06:49:48Z</dcterms:created>
  <dcterms:modified xsi:type="dcterms:W3CDTF">2020-06-22T06:56:35Z</dcterms:modified>
  <cp:category/>
  <cp:version/>
  <cp:contentType/>
  <cp:contentStatus/>
</cp:coreProperties>
</file>