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1"/>
  </bookViews>
  <sheets>
    <sheet name="Rekapitulace stavby" sheetId="1" r:id="rId1"/>
    <sheet name="19002 - SO 181 Cyklostezka" sheetId="2" r:id="rId2"/>
    <sheet name="19003 - SO 771 Dopravní z..." sheetId="3" r:id="rId3"/>
    <sheet name="19004 - Zemník" sheetId="4" r:id="rId4"/>
  </sheets>
  <definedNames>
    <definedName name="_xlnm._FilterDatabase" localSheetId="1" hidden="1">'19002 - SO 181 Cyklostezka'!$C$127:$K$208</definedName>
    <definedName name="_xlnm._FilterDatabase" localSheetId="2" hidden="1">'19003 - SO 771 Dopravní z...'!$C$126:$K$164</definedName>
    <definedName name="_xlnm._FilterDatabase" localSheetId="3" hidden="1">'19004 - Zemník'!$C$125:$K$149</definedName>
    <definedName name="_xlnm.Print_Area" localSheetId="1">'19002 - SO 181 Cyklostezka'!$C$4:$J$76,'19002 - SO 181 Cyklostezka'!$C$82:$J$107,'19002 - SO 181 Cyklostezka'!$C$113:$K$208</definedName>
    <definedName name="_xlnm.Print_Area" localSheetId="2">'19003 - SO 771 Dopravní z...'!$C$4:$J$76,'19003 - SO 771 Dopravní z...'!$C$82:$J$106,'19003 - SO 771 Dopravní z...'!$C$112:$K$164</definedName>
    <definedName name="_xlnm.Print_Area" localSheetId="3">'19004 - Zemník'!$C$4:$J$76,'19004 - Zemník'!$C$82:$J$105,'19004 - Zemník'!$C$111:$K$149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'19002 - SO 181 Cyklostezka'!$127:$127</definedName>
    <definedName name="_xlnm.Print_Titles" localSheetId="2">'19003 - SO 771 Dopravní z...'!$126:$126</definedName>
    <definedName name="_xlnm.Print_Titles" localSheetId="3">'19004 - Zemník'!$125:$125</definedName>
  </definedNames>
  <calcPr calcId="181029"/>
  <extLst/>
</workbook>
</file>

<file path=xl/sharedStrings.xml><?xml version="1.0" encoding="utf-8"?>
<sst xmlns="http://schemas.openxmlformats.org/spreadsheetml/2006/main" count="2181" uniqueCount="510">
  <si>
    <t>Export Komplet</t>
  </si>
  <si>
    <t/>
  </si>
  <si>
    <t>2.0</t>
  </si>
  <si>
    <t>False</t>
  </si>
  <si>
    <t>{cc2f8aff-b59d-4f86-9828-45d99a714596}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</si>
  <si>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</si>
  <si>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</si>
  <si>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</si>
  <si>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</si>
  <si>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</si>
  <si>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</si>
  <si>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</si>
  <si>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</si>
  <si>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19002</t>
  </si>
  <si>
    <t>Stavba:</t>
  </si>
  <si>
    <t>Cyklostezka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</si>
  <si>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</si>
  <si>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</si>
  <si>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</si>
  <si>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</si>
  <si>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</si>
  <si>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</si>
  <si>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</si>
  <si>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</si>
  <si>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</si>
  <si>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</si>
  <si>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</si>
  <si>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</si>
  <si>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</si>
  <si>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</si>
  <si>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</si>
  <si>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</si>
  <si>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</si>
  <si>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</si>
  <si>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</si>
  <si>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</si>
  <si>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</si>
  <si>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</si>
  <si>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</si>
  <si>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</si>
  <si>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</si>
  <si>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</si>
  <si>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</si>
  <si>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</si>
  <si>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</si>
  <si>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</si>
  <si>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</si>
  <si>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</si>
  <si>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</si>
  <si>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</si>
  <si>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</si>
  <si>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</si>
  <si>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</si>
  <si>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</si>
  <si>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</si>
  <si>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</si>
  <si>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</si>
  <si>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</si>
  <si>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</si>
  <si>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</si>
  <si>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</si>
  <si>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</si>
  <si>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</si>
  <si>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</si>
  <si>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</si>
  <si>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</si>
  <si>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</si>
  <si>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</si>
  <si>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</si>
  <si>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</si>
  <si>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</si>
  <si>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</si>
  <si>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</si>
  <si>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Nová Horka</t>
  </si>
  <si>
    <t>STA</t>
  </si>
  <si>
    <t>1</t>
  </si>
  <si>
    <t>{92f5bc99-80c4-4d57-a329-f1a46623b28e}</t>
  </si>
  <si>
    <t>2</t>
  </si>
  <si>
    <t>/</t>
  </si>
  <si>
    <t>SO 181 Cyklostezka</t>
  </si>
  <si>
    <t>Soupis</t>
  </si>
  <si>
    <t>{02b108ef-90da-46c4-9507-756160bce50a}</t>
  </si>
  <si>
    <t>19003</t>
  </si>
  <si>
    <t>SO 771 Dopravní značení</t>
  </si>
  <si>
    <t>{0eb59e33-60a5-4dd7-ad58-7a49942c40f8}</t>
  </si>
  <si>
    <t>19004</t>
  </si>
  <si>
    <t>Zemník</t>
  </si>
  <si>
    <t>{807ff035-77a9-4658-b394-cab4c31be79b}</t>
  </si>
  <si>
    <t>KRYCÍ LIST SOUPISU PRACÍ</t>
  </si>
  <si>
    <t>Objekt:</t>
  </si>
  <si>
    <t>19002 - Nová Horka</t>
  </si>
  <si>
    <t>Soupis:</t>
  </si>
  <si>
    <t>19002 - SO 181 Cyklostezka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</si>
  <si>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</si>
  <si>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</si>
  <si>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</si>
  <si>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</si>
  <si>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</si>
  <si>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</si>
  <si>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</si>
  <si>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</si>
  <si>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</si>
  <si>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</si>
  <si>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</si>
  <si>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</si>
  <si>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</si>
  <si>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</si>
  <si>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</si>
  <si>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</si>
  <si>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</si>
  <si>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</si>
  <si>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</si>
  <si>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</si>
  <si>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</si>
  <si>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</si>
  <si>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</si>
  <si>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</si>
  <si>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</si>
  <si>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</si>
  <si>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</si>
  <si>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</si>
  <si>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</si>
  <si>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</si>
  <si>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</si>
  <si>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119001201</t>
  </si>
  <si>
    <t>m3</t>
  </si>
  <si>
    <t>CS ÚRS 2019 01</t>
  </si>
  <si>
    <t>4</t>
  </si>
  <si>
    <t>1588707963</t>
  </si>
  <si>
    <t>M</t>
  </si>
  <si>
    <t>58530170</t>
  </si>
  <si>
    <t>t</t>
  </si>
  <si>
    <t>8</t>
  </si>
  <si>
    <t>739703890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</si>
  <si>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</si>
  <si>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</si>
  <si>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1698633262</t>
  </si>
  <si>
    <t>122202203</t>
  </si>
  <si>
    <t>347296237</t>
  </si>
  <si>
    <t>132201101</t>
  </si>
  <si>
    <t>16</t>
  </si>
  <si>
    <t>162401102</t>
  </si>
  <si>
    <t>1859931329</t>
  </si>
  <si>
    <t>17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</si>
  <si>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</si>
  <si>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</si>
  <si>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237245926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</si>
  <si>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</si>
  <si>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</si>
  <si>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-1738368038</t>
  </si>
  <si>
    <t>58343959</t>
  </si>
  <si>
    <t>kamenivo drcené hrubé frakce 32/63</t>
  </si>
  <si>
    <t>-640663259</t>
  </si>
  <si>
    <t>58344197</t>
  </si>
  <si>
    <t>štěrkodrť frakce 0/63</t>
  </si>
  <si>
    <t>236156646</t>
  </si>
  <si>
    <t>167101102</t>
  </si>
  <si>
    <t>1678954183</t>
  </si>
  <si>
    <t>32</t>
  </si>
  <si>
    <t>171101105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</si>
  <si>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103 % PS</t>
  </si>
  <si>
    <t>1385870680</t>
  </si>
  <si>
    <t>171201211</t>
  </si>
  <si>
    <t>Poplatek za uložení stavebního odpadu na skládce (skládkovné) zeminy a kameniva zatříděného do Katalogu odpadů pod kódem 170 504</t>
  </si>
  <si>
    <t>-108170546</t>
  </si>
  <si>
    <t>180404111</t>
  </si>
  <si>
    <t>Založení hřišťového trávníku výsevem  na vrstvě ornice</t>
  </si>
  <si>
    <t>m2</t>
  </si>
  <si>
    <t>-497623077</t>
  </si>
  <si>
    <t>181951102</t>
  </si>
  <si>
    <t>Úprava pláně vyrovnáním výškových rozdílů  v hornině tř. 1 až 4 se zhutněním</t>
  </si>
  <si>
    <t>-945185902</t>
  </si>
  <si>
    <t>182201101</t>
  </si>
  <si>
    <t>Svahování trvalých svahů do projektovaných profilů  s potřebným přemístěním výkopku při svahování násypů v jakékoliv hornině</t>
  </si>
  <si>
    <t>1563439726</t>
  </si>
  <si>
    <t>182301131</t>
  </si>
  <si>
    <t>Rozprostření a urovnání ornice ve svahu sklonu přes 1:5 při souvislé ploše přes 500 m2, tl. vrstvy do 100 mm</t>
  </si>
  <si>
    <t>-2079420108</t>
  </si>
  <si>
    <t>183403253</t>
  </si>
  <si>
    <t>Obdělání půdy  hrabáním na svahu přes 1:5 do 1:2</t>
  </si>
  <si>
    <t>335332696</t>
  </si>
  <si>
    <t>183403261</t>
  </si>
  <si>
    <t>Obdělání půdy  válením na svahu přes 1:5 do 1:2</t>
  </si>
  <si>
    <t>-998611936</t>
  </si>
  <si>
    <t>00572470</t>
  </si>
  <si>
    <t>osivo směs travní univerzál</t>
  </si>
  <si>
    <t>kg</t>
  </si>
  <si>
    <t>-707943900</t>
  </si>
  <si>
    <t>3</t>
  </si>
  <si>
    <t>184102133</t>
  </si>
  <si>
    <t>kus</t>
  </si>
  <si>
    <t>-1178835023</t>
  </si>
  <si>
    <t>184102133AR</t>
  </si>
  <si>
    <t>Bříza bělokorá /Betula pendula/ 150-200cm</t>
  </si>
  <si>
    <t>-647859273</t>
  </si>
  <si>
    <t>5</t>
  </si>
  <si>
    <t>184102133BR</t>
  </si>
  <si>
    <t>-751441357</t>
  </si>
  <si>
    <t>6</t>
  </si>
  <si>
    <t>184102133CR</t>
  </si>
  <si>
    <t>Dub letní /Quercus robur/ 150-200cm</t>
  </si>
  <si>
    <t>-611301604</t>
  </si>
  <si>
    <t>7</t>
  </si>
  <si>
    <t>184102611</t>
  </si>
  <si>
    <t>2034382886</t>
  </si>
  <si>
    <t>184102611AR</t>
  </si>
  <si>
    <t>růže /Rosa/</t>
  </si>
  <si>
    <t>-1226442759</t>
  </si>
  <si>
    <t>9</t>
  </si>
  <si>
    <t>184102611BR</t>
  </si>
  <si>
    <t>-2035382452</t>
  </si>
  <si>
    <t>10</t>
  </si>
  <si>
    <t>184102611CR</t>
  </si>
  <si>
    <t>-1154637750</t>
  </si>
  <si>
    <t>11</t>
  </si>
  <si>
    <t>184102611DR</t>
  </si>
  <si>
    <t>-1536714287</t>
  </si>
  <si>
    <t>12</t>
  </si>
  <si>
    <t>184102611ER</t>
  </si>
  <si>
    <t>2122886891</t>
  </si>
  <si>
    <t>13</t>
  </si>
  <si>
    <t>184102611FR</t>
  </si>
  <si>
    <t>1310443970</t>
  </si>
  <si>
    <t>14</t>
  </si>
  <si>
    <t>184102611GR</t>
  </si>
  <si>
    <t>547767413</t>
  </si>
  <si>
    <t>184102611HR</t>
  </si>
  <si>
    <t>-1432104416</t>
  </si>
  <si>
    <t>Zakládání</t>
  </si>
  <si>
    <t>213111121</t>
  </si>
  <si>
    <t>Stabilizace základové spáry zřízením vrstvy z geomříže  tuhé</t>
  </si>
  <si>
    <t>-1239590692</t>
  </si>
  <si>
    <t>69321014</t>
  </si>
  <si>
    <t>geomříž dvouosá PP s tahovou pevností 40kN/m</t>
  </si>
  <si>
    <t>-1731044374</t>
  </si>
  <si>
    <t>VV</t>
  </si>
  <si>
    <t>69311270</t>
  </si>
  <si>
    <t>geotextilie netkaná separační, ochranná, filtrační, drenážní PES 400g/m2</t>
  </si>
  <si>
    <t>1058431503</t>
  </si>
  <si>
    <t>213141111</t>
  </si>
  <si>
    <t>Zřízení vrstvy z geotextilie  filtrační, separační, odvodňovací, ochranné, výztužné nebo protierozní v rovině nebo ve sklonu do 1:5, šířky do 3 m</t>
  </si>
  <si>
    <t>1605219679</t>
  </si>
  <si>
    <t>Komunikace pozemní</t>
  </si>
  <si>
    <t>564861111</t>
  </si>
  <si>
    <t>Podklad ze štěrkodrti ŠD  s rozprostřením a zhutněním, po zhutnění tl. 200 mm</t>
  </si>
  <si>
    <t>1831021765</t>
  </si>
  <si>
    <t>564871111</t>
  </si>
  <si>
    <t>Podklad ze štěrkodrti ŠD  s rozprostřením a zhutněním, po zhutnění tl. 250 mm</t>
  </si>
  <si>
    <t>-516278103</t>
  </si>
  <si>
    <t>564911411</t>
  </si>
  <si>
    <t>Podklad nebo podsyp z asfaltového recyklátu  s rozprostřením a zhutněním, po zhutnění tl. 50 mm</t>
  </si>
  <si>
    <t>905212631</t>
  </si>
  <si>
    <t>573111112</t>
  </si>
  <si>
    <t>Postřik infiltrační PI z asfaltu silničního s posypem kamenivem, v množství 1,00 kg/m2</t>
  </si>
  <si>
    <t>1788643236</t>
  </si>
  <si>
    <t>573211112</t>
  </si>
  <si>
    <t>Postřik spojovací PS bez posypu kamenivem z asfaltu silničního, v množství 0,70 kg/m2</t>
  </si>
  <si>
    <t>1461673019</t>
  </si>
  <si>
    <t>1396277233</t>
  </si>
  <si>
    <t>591141111</t>
  </si>
  <si>
    <t>-1893201078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</si>
  <si>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</si>
  <si>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</si>
  <si>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-1687875730</t>
  </si>
  <si>
    <t>Ostatní konstrukce a práce, bourání</t>
  </si>
  <si>
    <t>911111111</t>
  </si>
  <si>
    <t>m</t>
  </si>
  <si>
    <t>-1782288579</t>
  </si>
  <si>
    <t>911331161</t>
  </si>
  <si>
    <t>-1003402739</t>
  </si>
  <si>
    <t>911331412</t>
  </si>
  <si>
    <t>-1869699916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</si>
  <si>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</si>
  <si>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</si>
  <si>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-854932829</t>
  </si>
  <si>
    <t>BTL.0019429.URS</t>
  </si>
  <si>
    <t>obrubník betonový chodníkový ABO 13-10 100x10x25 cm</t>
  </si>
  <si>
    <t>-2094330981</t>
  </si>
  <si>
    <t>BTL.0006273.URS</t>
  </si>
  <si>
    <t>obrubník betonový chodníkový ABO 2-15/D 100x15x25 cm</t>
  </si>
  <si>
    <t>1295154922</t>
  </si>
  <si>
    <t>919521120</t>
  </si>
  <si>
    <t>1583723163</t>
  </si>
  <si>
    <t>919521120A</t>
  </si>
  <si>
    <t>1409523219</t>
  </si>
  <si>
    <t>919521210</t>
  </si>
  <si>
    <t>-1550121283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</si>
  <si>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</si>
  <si>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</si>
  <si>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1509810357</t>
  </si>
  <si>
    <t>998</t>
  </si>
  <si>
    <t>Přesun hmot</t>
  </si>
  <si>
    <t>998223011</t>
  </si>
  <si>
    <t>Přesun hmot pro pozemní komunikace s krytem dlážděným  dopravní vzdálenost do 200 m jakékoliv délky objektu</t>
  </si>
  <si>
    <t>-327357502</t>
  </si>
  <si>
    <t>R00</t>
  </si>
  <si>
    <t>lávka ocelová přes výkopy 2000x1000mm</t>
  </si>
  <si>
    <t>-1085376314</t>
  </si>
  <si>
    <t>998225111</t>
  </si>
  <si>
    <t>Přesun hmot pro komunikace s krytem z kameniva, monolitickým betonovým nebo živičným  dopravní vzdálenost do 200 m jakékoliv délky objektu</t>
  </si>
  <si>
    <t>-449760743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</si>
  <si>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</si>
  <si>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</si>
  <si>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196454717</t>
  </si>
  <si>
    <t>PSV</t>
  </si>
  <si>
    <t>Práce a dodávky PSV</t>
  </si>
  <si>
    <t>767</t>
  </si>
  <si>
    <t>Konstrukce zámečnické</t>
  </si>
  <si>
    <t>767165111</t>
  </si>
  <si>
    <t>-359254701</t>
  </si>
  <si>
    <t>14011100</t>
  </si>
  <si>
    <t>-206471647</t>
  </si>
  <si>
    <t>19003 - SO 771 Dopravní značení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</si>
  <si>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</si>
  <si>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</si>
  <si>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</si>
  <si>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</si>
  <si>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CS ÚRS 2017 01</t>
  </si>
  <si>
    <t>-313264929</t>
  </si>
  <si>
    <t>-1177910258</t>
  </si>
  <si>
    <t>Uložení sypaniny poplatek za uložení sypaniny na skládce (skládkovné)</t>
  </si>
  <si>
    <t>201773406</t>
  </si>
  <si>
    <t>404455120</t>
  </si>
  <si>
    <t>značka dopravní svislá retroreflexní fólie tř. 1, FeZn-Al rám., 500 x 500 mm</t>
  </si>
  <si>
    <t>-2037374029</t>
  </si>
  <si>
    <t>404455120b</t>
  </si>
  <si>
    <t>172101783</t>
  </si>
  <si>
    <t>404455120c</t>
  </si>
  <si>
    <t>1748409028</t>
  </si>
  <si>
    <t>404452250</t>
  </si>
  <si>
    <t>sloupek Zn 60 - 350</t>
  </si>
  <si>
    <t>-652356204</t>
  </si>
  <si>
    <t>404452400</t>
  </si>
  <si>
    <t>patka hliníková pro sloupek D 60 mm</t>
  </si>
  <si>
    <t>-753271051</t>
  </si>
  <si>
    <t>404452560</t>
  </si>
  <si>
    <t>upínací svorka na sloupek D 60 mm</t>
  </si>
  <si>
    <t>1405780924</t>
  </si>
  <si>
    <t>914511111</t>
  </si>
  <si>
    <t>Montáž sloupku dopravních značek  délky do 3,5 m do betonového základu</t>
  </si>
  <si>
    <t>860591788</t>
  </si>
  <si>
    <t>915121112</t>
  </si>
  <si>
    <t>Vodorovné dopravní značení stříkané barvou  vodící čára bílá šířky 250 mm souvislá retroreflexní</t>
  </si>
  <si>
    <t>-465067777</t>
  </si>
  <si>
    <t>915211112</t>
  </si>
  <si>
    <t>Vodorovné dopravní značení stříkaným plastem  dělící čára šířky 125 mm souvislá bílá retroreflexní</t>
  </si>
  <si>
    <t>-1267270516</t>
  </si>
  <si>
    <t>915221112</t>
  </si>
  <si>
    <t>Vodorovné dopravní značení stříkaným plastem  vodící čára bílá šířky 250 mm souvislá retroreflexní</t>
  </si>
  <si>
    <t>670876343</t>
  </si>
  <si>
    <t>915231112</t>
  </si>
  <si>
    <t>Vodorovné dopravní značení stříkaným plastem  přechody pro chodce, šipky, symboly nápisy bílé retroreflexní</t>
  </si>
  <si>
    <t>-1209217081</t>
  </si>
  <si>
    <t>915611111</t>
  </si>
  <si>
    <t>Předznačení pro vodorovné značení  stříkané barvou nebo prováděné z nátěrových hmot liniové dělicí čáry, vodicí proužky</t>
  </si>
  <si>
    <t>1094874500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</si>
  <si>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</si>
  <si>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</si>
  <si>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-490587511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</si>
  <si>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</si>
  <si>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</si>
  <si>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-744859289</t>
  </si>
  <si>
    <t>997</t>
  </si>
  <si>
    <t>Přesun sutě</t>
  </si>
  <si>
    <t>997211611</t>
  </si>
  <si>
    <t>Nakládání suti nebo vybouraných hmot  na dopravní prostředky pro vodorovnou dopravu suti</t>
  </si>
  <si>
    <t>-1656372649</t>
  </si>
  <si>
    <t>997221551</t>
  </si>
  <si>
    <t>Vodorovná doprava suti  bez naložení, ale se složením a s hrubým urovnáním ze sypkých materiálů, na vzdálenost do 1 km</t>
  </si>
  <si>
    <t>-1285888818</t>
  </si>
  <si>
    <t>997221551a</t>
  </si>
  <si>
    <t>1503827426</t>
  </si>
  <si>
    <t>997221559</t>
  </si>
  <si>
    <t>Vodorovná doprava suti  bez naložení, ale se složením a s hrubým urovnáním Příplatek k ceně za každý další i započatý 1 km přes 1 km</t>
  </si>
  <si>
    <t>1937746130</t>
  </si>
  <si>
    <t>997221559a</t>
  </si>
  <si>
    <t>583513987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</si>
  <si>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</si>
  <si>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</si>
  <si>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</si>
  <si>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</si>
  <si>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</si>
  <si>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</si>
  <si>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</si>
  <si>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1362146397</t>
  </si>
  <si>
    <t>VRN3</t>
  </si>
  <si>
    <t>Zařízení staveniště</t>
  </si>
  <si>
    <t>030001000</t>
  </si>
  <si>
    <t>-1842255560</t>
  </si>
  <si>
    <t>032903000</t>
  </si>
  <si>
    <t>Náklady na provoz a údržbu vybavení staveniště</t>
  </si>
  <si>
    <t>906174121</t>
  </si>
  <si>
    <t>034103000</t>
  </si>
  <si>
    <t>Oplocení staveniště</t>
  </si>
  <si>
    <t>1520156626</t>
  </si>
  <si>
    <t>034303000</t>
  </si>
  <si>
    <t>-439430301</t>
  </si>
  <si>
    <t>034503000</t>
  </si>
  <si>
    <t>-1829437041</t>
  </si>
  <si>
    <t>039103000</t>
  </si>
  <si>
    <t>Rozebrání, bourání a odvoz zařízení staveniště</t>
  </si>
  <si>
    <t>19004 - Zemník</t>
  </si>
  <si>
    <t>HZS - Hodinové zúčtovací sazby</t>
  </si>
  <si>
    <t>113311121</t>
  </si>
  <si>
    <t>CS ÚRS 2018 01</t>
  </si>
  <si>
    <t>1512168481</t>
  </si>
  <si>
    <t>121101102</t>
  </si>
  <si>
    <t>333322845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</si>
  <si>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</si>
  <si>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</si>
  <si>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148327952</t>
  </si>
  <si>
    <t>122301102</t>
  </si>
  <si>
    <t>CS ÚRS 2016 01</t>
  </si>
  <si>
    <t>1415991692</t>
  </si>
  <si>
    <t>162201102</t>
  </si>
  <si>
    <t>1005585124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</si>
  <si>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</si>
  <si>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</si>
  <si>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1800513796</t>
  </si>
  <si>
    <t>171201201</t>
  </si>
  <si>
    <t>Uložení sypaniny na skládky</t>
  </si>
  <si>
    <t>794154773</t>
  </si>
  <si>
    <t>-2143518750</t>
  </si>
  <si>
    <t>181301114</t>
  </si>
  <si>
    <t>Rozprostření a urovnání ornice v rovině nebo ve svahu sklonu do 1:5 při souvislé ploše přes 500 m2, tl. vrstvy přes 200 do 250 mm</t>
  </si>
  <si>
    <t>1228277580</t>
  </si>
  <si>
    <t>564661111</t>
  </si>
  <si>
    <t>-826931951</t>
  </si>
  <si>
    <t>564661111.1</t>
  </si>
  <si>
    <t>1702155343</t>
  </si>
  <si>
    <t>584121111</t>
  </si>
  <si>
    <t>243846748</t>
  </si>
  <si>
    <t>59381003</t>
  </si>
  <si>
    <t>979021401</t>
  </si>
  <si>
    <t>919726123</t>
  </si>
  <si>
    <t>1357086508</t>
  </si>
  <si>
    <t>-915311299</t>
  </si>
  <si>
    <t>998223094</t>
  </si>
  <si>
    <t>1704323913</t>
  </si>
  <si>
    <t>HZS</t>
  </si>
  <si>
    <t>Hodinové zúčtovací sazby</t>
  </si>
  <si>
    <t>HZS4221</t>
  </si>
  <si>
    <t>Hodinové zúčtovací sazby ostatních profesí  revizní a kontrolní činnost geodet</t>
  </si>
  <si>
    <t>hod</t>
  </si>
  <si>
    <t>512</t>
  </si>
  <si>
    <t>-56240651</t>
  </si>
  <si>
    <t>111201101</t>
  </si>
  <si>
    <t>371001103</t>
  </si>
  <si>
    <t>121100002</t>
  </si>
  <si>
    <t>R001</t>
  </si>
  <si>
    <t>112101102</t>
  </si>
  <si>
    <t>112201103</t>
  </si>
  <si>
    <t>388993111</t>
  </si>
  <si>
    <t>388310020</t>
  </si>
  <si>
    <t>Montáž zábradlí ocelového  zabetonovaného DOD+MONT</t>
  </si>
  <si>
    <t>Montáž zábradlí rovného  madel z trubek nebo tenkostěnných profilů šroubováním, NOVÁ P.</t>
  </si>
  <si>
    <t>Odstranění geosyntetik s uložením na vzdálenost do 20 m nebo naložením na dopravní prostředek geotextilie, 707m * 1,2</t>
  </si>
  <si>
    <t>Sejmutí ornice nebo lesní půdy  s vodorovným přemístěním na hromady v místě upotřebení nebo na dočasné či trvalé skládky se složením, na vzdálenost přes 50 do 100 m,  527m * 0,25</t>
  </si>
  <si>
    <t>Odkopávky a prokopávky nezapažené s přehozením výkopku na vzdálenost do 3 m nebo s naložením na dopravní prostředek v hornině tř. 4 přes 100 do 1 000 m3,  707m * 0,4</t>
  </si>
  <si>
    <t>Vodorovné přemístění výkopku nebo sypaniny po suchu na obvyklém dopravním prostředku, bez naložení výkopku, avšak se složením bez rozhrnutí z horniny tř. 1 až 4 na vzdálenost přes 20 do 50 m, mezideponie</t>
  </si>
  <si>
    <t>Uložení sypaniny poplatek za uložení sypaniny na skládce (skládkovné),  282,8 * 1,971</t>
  </si>
  <si>
    <t>Podklad z kameniva hrubého drceného  vel. 63-125 mm, s rozprostřením a zhutněním, po zhutnění tl. 200 mm, 1. část,  558 * 2</t>
  </si>
  <si>
    <t>Podklad z kameniva hrubého drceného  vel. 63-125 mm, s rozprostřením a zhutněním, po zhutnění tl. 200 mm, 2. část,  707 * 2</t>
  </si>
  <si>
    <t>panel silniční 300x150x15 cm, 42 / 4,5</t>
  </si>
  <si>
    <t>Geotextilie netkaná pro ochranu, separaci nebo filtraci měrná hmotnost přes 300 do 500 g/m2, 707 * 1,2</t>
  </si>
  <si>
    <t>Přesun hmot pro pozemní komunikace s krytem dlážděným  dopravní vzdálenost do 200 m jakékoliv délky objektu,  282,8 * 1,971</t>
  </si>
  <si>
    <t>Přesun hmot pro pozemní komunikace s krytem dlážděným  Příplatek k ceně za zvětšený přesun přes vymezenou největší dopravní vzdálenost do 5000 m,  557,42 * 2</t>
  </si>
  <si>
    <t>Geodetická činnost, geometrický plán</t>
  </si>
  <si>
    <t>Vodorovné přemístění výkopku nebo sypaniny po suchu na obvyklém dopravním prostředku, bez naložení výkopku, avšak se složením bez rozhrnutí z horniny tř. 1 až 4 na vzdálenost přes 9 000 do 10 000 m, 30 * 0,1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</si>
  <si>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m, 10km</t>
  </si>
  <si>
    <t>Odstranění křovin i s kořeny na ploše do 100m2,   provedeno</t>
  </si>
  <si>
    <t>Ostranění pařezů40-50cm, odklizení, úprava terénu, odvoz na skládku,  provedeno</t>
  </si>
  <si>
    <t>Sejmutí ornice a uložení na deponii,  provedeno</t>
  </si>
  <si>
    <t>Štěpkování křovin a stromů o průměru do 100mm,  provedeno</t>
  </si>
  <si>
    <t>Kácení stromů listnatých o průměru kmene 30-50cm,  provedeno</t>
  </si>
  <si>
    <t>Likvidace stromů,  provedeno</t>
  </si>
  <si>
    <t>Úprava zemin vápnem nebo směsnými hydraulickými pojivy za účelem zlepšení mechanických vlastností a zpracovatelnosti u hrubých terénních úprav, násypů a zásypů, dle bilance ZP</t>
  </si>
  <si>
    <t>vápno nehašené CL 90-Q pro úpravu zemin standardní,  8266,2 * 1,8 * 0,02</t>
  </si>
  <si>
    <t>Odkopávky a prokopávky nezapažené pro silnice  s přemístěním výkopku v příčných profilech na vzdálenost do 15 m nebo s naložením na dopravní prostředek v hornině tř. 3 přes 1 000 do 5 000 m3, dle bilance ZP</t>
  </si>
  <si>
    <t>Nakládání, skládání a překládání neulehlého výkopku nebo sypaniny  nakládání, množství přes 100 m3, z hornin tř. 1 až 4,  15137,80+795,12</t>
  </si>
  <si>
    <t>Silniční svodidlo s osazením sloupků zaberaněním ocelové náběh jednostranný, délky přes 4 do 12 m, DoD + MONT,  Nová položka</t>
  </si>
  <si>
    <t>Chránička kabelů z PVC110/2,2mm, výkop, provedeno</t>
  </si>
  <si>
    <t>Kanál z betonu c12/15 volný, 30x30cm, provedeno</t>
  </si>
  <si>
    <t>Přístřešek se stojanem na kola pozink. Jednostranný na 6 kol, DOD + MONT</t>
  </si>
  <si>
    <t>4202*1,15 'Přepočtené koeficientem množství</t>
  </si>
  <si>
    <t>8404*1,15 'Přepočtené koeficientem množství</t>
  </si>
  <si>
    <t>Kladení dlažby z kostek  s provedením lože do tl. 50 mm, s vyplněním spár, s dvojím beraněním a se smetením přebytečného materiálu na krajnici velkých z kamene, do lože z cementové malty, DOD + MONT</t>
  </si>
  <si>
    <t>Lípa málolistá /Tilia Cordata/ 150-200cm</t>
  </si>
  <si>
    <t>Trnka obecná /Prunus spinosa/</t>
  </si>
  <si>
    <t>Brslen evropský /Euonymus europaeus/</t>
  </si>
  <si>
    <t>svída krvavá /Cornus sanquinea/</t>
  </si>
  <si>
    <t>Řešetlák počistivý /Rhamnus cathartica/</t>
  </si>
  <si>
    <t>Kalina obecná /Viburnum opulus/</t>
  </si>
  <si>
    <t>Dopravní značení na staveništi, souvisící s realizací stavby</t>
  </si>
  <si>
    <t>trubka ocelová bezešvá hladká jakost 11 353 168x4,5mm, 164/4m*1,1, NOVÁ P.</t>
  </si>
  <si>
    <t>Výsadba dřeviny s balem do předem vyhloubené jamky se zalitím  na svahu přes 1:2 do 1:1, při průměru balu přes 300 do 400 mm, včetně hloubení jamek, výsadby, ukotvení 3 kůly a úvazky, obalení kmene, ochrana proti okusu, výchovného řezu, mulčování, zálivky, substrátu apod. - práce + materiál</t>
  </si>
  <si>
    <t>Výsadba keře bez balu do předem vyhloubené jamky se zalitím  na svahu přes 1:2 do 1:1 výšky do 1 m v terénu, včetně založení záhonu, vyhloubení jamek, výsadby, kůlů, ochrany proti okusu, řezu, mulčování, zálivky, substrátu apod. - práce + materiál</t>
  </si>
  <si>
    <t>Péče o stromy v délce 5 let,  zálívka 5x ročně, odplevelení, řez</t>
  </si>
  <si>
    <t>Péče o keře v délce 5 let, zálívka 5x ročně, odplevelení, řez</t>
  </si>
  <si>
    <t>Osazení silničních dílců ze železového betonu  s podkladem z kameniva těženého do tl. 40 mm jakéhokoliv druhu a velikosti, 42,0 * 1, včetně odstranění</t>
  </si>
  <si>
    <t>Informační tabule na staveništi, publicita dle pravidel IROP - billboard 1ks, pamětní deska 1ks</t>
  </si>
  <si>
    <t>Hloubení zapažených i nezapažených rýh šířky do 600 mm  s urovnáním dna do předepsaného profilu a spádu v hornině tř. 3 do 100 m3, provedeno</t>
  </si>
  <si>
    <t>Zřízení silničního propustku délky 6m z trub betonových nebo železobetonových nebo plastových, dvě roury DN 400 mm, celková délka rour 2*6=12m, DOD + MONT</t>
  </si>
  <si>
    <t>Zřízení silničního propustku délky 6m z trub betonových nebo železobetonových nebo plastových,  tři roury DN 400 mm, celková délka rour 3*6=18m, DOD + MONT</t>
  </si>
  <si>
    <t>Zřízení silničního propustku z trub plastových,  DN 1200 mm, provedeno 26,0m, zbývá 7,0m, DOD + MONT</t>
  </si>
  <si>
    <t>Vodorovné přemístění výkopku nebo sypaniny po suchu  na obvyklém dopravním prostředku, bez naložení výkopku, avšak se složením bez rozhrnutí z horniny tř. 1 až 4 na vzdálenost přes 1 500 do 2 000 m, 3954,200</t>
  </si>
  <si>
    <t>Silniční svodidlo s osazením sloupků zaberaněním ocelové úroveň zádržnosti H2 vzdálenosti sloupků do 2 m jednostranné, DOD + MONT,  Nová Položka</t>
  </si>
  <si>
    <t>KPL</t>
  </si>
  <si>
    <t>Asfaltový beton vrstva obrusná ACO 16 (ABSII)  s rozprostřením a se zhutněním z nemodifikovaného asfaltu v pruhu šířky do 3 m tř. I, po zhutnění tl. 50 mm</t>
  </si>
  <si>
    <t>577141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</si>
</sst>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" fontId="19" fillId="0" borderId="21" xfId="0" applyNumberFormat="1" applyFont="1" applyBorder="1" applyAlignment="1" applyProtection="1">
      <alignment horizontal="right" vertical="center"/>
      <protection locked="0"/>
    </xf>
    <xf numFmtId="0" fontId="36" fillId="0" borderId="3" xfId="0" applyFont="1" applyBorder="1" applyAlignment="1">
      <alignment vertical="center"/>
    </xf>
    <xf numFmtId="0" fontId="0" fillId="0" borderId="0" xfId="0"/>
    <xf numFmtId="4" fontId="19" fillId="0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49" fontId="19" fillId="0" borderId="21" xfId="0" applyNumberFormat="1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167" fontId="19" fillId="0" borderId="21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1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167" fontId="32" fillId="0" borderId="21" xfId="0" applyNumberFormat="1" applyFont="1" applyBorder="1" applyAlignment="1" applyProtection="1">
      <alignment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49" fontId="19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67" fontId="19" fillId="0" borderId="21" xfId="0" applyNumberFormat="1" applyFont="1" applyFill="1" applyBorder="1" applyAlignment="1" applyProtection="1">
      <alignment vertical="center"/>
      <protection/>
    </xf>
    <xf numFmtId="4" fontId="19" fillId="0" borderId="21" xfId="0" applyNumberFormat="1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1">
      <selection activeCell="AN17" sqref="AN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49" t="s">
        <v>5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246" t="s">
        <v>13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248" t="s">
        <v>15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R6" s="18"/>
      <c r="BS6" s="15" t="s">
        <v>6</v>
      </c>
    </row>
    <row r="7" spans="2:71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18</v>
      </c>
      <c r="K8" s="22" t="s">
        <v>19</v>
      </c>
      <c r="AK8" s="24" t="s">
        <v>20</v>
      </c>
      <c r="AN8" s="132">
        <v>43888</v>
      </c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21</v>
      </c>
      <c r="AK10" s="24" t="s">
        <v>22</v>
      </c>
      <c r="AN10" s="22" t="s">
        <v>1</v>
      </c>
      <c r="AR10" s="18"/>
      <c r="BS10" s="15" t="s">
        <v>6</v>
      </c>
    </row>
    <row r="11" spans="2:71" s="1" customFormat="1" ht="18.4" customHeight="1">
      <c r="B11" s="18"/>
      <c r="E11" s="22" t="s">
        <v>19</v>
      </c>
      <c r="AK11" s="24" t="s">
        <v>23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24</v>
      </c>
      <c r="AK13" s="24" t="s">
        <v>22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19</v>
      </c>
      <c r="AK14" s="24" t="s">
        <v>23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25</v>
      </c>
      <c r="AK16" s="24" t="s">
        <v>22</v>
      </c>
      <c r="AN16" s="22" t="s">
        <v>1</v>
      </c>
      <c r="AR16" s="18"/>
      <c r="BS16" s="15" t="s">
        <v>3</v>
      </c>
    </row>
    <row r="17" spans="2:71" s="1" customFormat="1" ht="18.4" customHeight="1">
      <c r="B17" s="18"/>
      <c r="E17" s="22" t="s">
        <v>19</v>
      </c>
      <c r="AK17" s="24" t="s">
        <v>23</v>
      </c>
      <c r="AN17" s="22" t="s">
        <v>1</v>
      </c>
      <c r="AR17" s="18"/>
      <c r="BS17" s="15" t="s">
        <v>26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27</v>
      </c>
      <c r="AK19" s="24" t="s">
        <v>22</v>
      </c>
      <c r="AN19" s="22" t="s">
        <v>1</v>
      </c>
      <c r="AR19" s="18"/>
      <c r="BS19" s="15" t="s">
        <v>6</v>
      </c>
    </row>
    <row r="20" spans="2:71" s="1" customFormat="1" ht="18.4" customHeight="1">
      <c r="B20" s="18"/>
      <c r="E20" s="22" t="s">
        <v>19</v>
      </c>
      <c r="AK20" s="24" t="s">
        <v>23</v>
      </c>
      <c r="AN20" s="22" t="s">
        <v>1</v>
      </c>
      <c r="AR20" s="18"/>
      <c r="BS20" s="15" t="s">
        <v>3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28</v>
      </c>
      <c r="AR22" s="18"/>
    </row>
    <row r="23" spans="2:44" s="1" customFormat="1" ht="16.5" customHeight="1">
      <c r="B23" s="18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1:57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1">
        <f>ROUND(AG94,2)</f>
        <v>0</v>
      </c>
      <c r="AL26" s="252"/>
      <c r="AM26" s="252"/>
      <c r="AN26" s="252"/>
      <c r="AO26" s="252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53" t="s">
        <v>30</v>
      </c>
      <c r="M28" s="253"/>
      <c r="N28" s="253"/>
      <c r="O28" s="253"/>
      <c r="P28" s="253"/>
      <c r="Q28" s="26"/>
      <c r="R28" s="26"/>
      <c r="S28" s="26"/>
      <c r="T28" s="26"/>
      <c r="U28" s="26"/>
      <c r="V28" s="26"/>
      <c r="W28" s="253" t="s">
        <v>31</v>
      </c>
      <c r="X28" s="253"/>
      <c r="Y28" s="253"/>
      <c r="Z28" s="253"/>
      <c r="AA28" s="253"/>
      <c r="AB28" s="253"/>
      <c r="AC28" s="253"/>
      <c r="AD28" s="253"/>
      <c r="AE28" s="253"/>
      <c r="AF28" s="26"/>
      <c r="AG28" s="26"/>
      <c r="AH28" s="26"/>
      <c r="AI28" s="26"/>
      <c r="AJ28" s="26"/>
      <c r="AK28" s="253" t="s">
        <v>32</v>
      </c>
      <c r="AL28" s="253"/>
      <c r="AM28" s="253"/>
      <c r="AN28" s="253"/>
      <c r="AO28" s="253"/>
      <c r="AP28" s="26"/>
      <c r="AQ28" s="26"/>
      <c r="AR28" s="27"/>
      <c r="BE28" s="26"/>
    </row>
    <row r="29" spans="2:44" s="3" customFormat="1" ht="14.45" customHeight="1">
      <c r="B29" s="30"/>
      <c r="D29" s="24" t="s">
        <v>33</v>
      </c>
      <c r="F29" s="24" t="s">
        <v>34</v>
      </c>
      <c r="L29" s="256">
        <v>0.21</v>
      </c>
      <c r="M29" s="255"/>
      <c r="N29" s="255"/>
      <c r="O29" s="255"/>
      <c r="P29" s="255"/>
      <c r="W29" s="254">
        <f>AK26</f>
        <v>0</v>
      </c>
      <c r="X29" s="255"/>
      <c r="Y29" s="255"/>
      <c r="Z29" s="255"/>
      <c r="AA29" s="255"/>
      <c r="AB29" s="255"/>
      <c r="AC29" s="255"/>
      <c r="AD29" s="255"/>
      <c r="AE29" s="255"/>
      <c r="AK29" s="254">
        <f>W29*0.21</f>
        <v>0</v>
      </c>
      <c r="AL29" s="255"/>
      <c r="AM29" s="255"/>
      <c r="AN29" s="255"/>
      <c r="AO29" s="255"/>
      <c r="AR29" s="30"/>
    </row>
    <row r="30" spans="2:44" s="3" customFormat="1" ht="14.45" customHeight="1">
      <c r="B30" s="30"/>
      <c r="F30" s="24" t="s">
        <v>35</v>
      </c>
      <c r="L30" s="256">
        <v>0.15</v>
      </c>
      <c r="M30" s="255"/>
      <c r="N30" s="255"/>
      <c r="O30" s="255"/>
      <c r="P30" s="255"/>
      <c r="W30" s="254">
        <v>0</v>
      </c>
      <c r="X30" s="255"/>
      <c r="Y30" s="255"/>
      <c r="Z30" s="255"/>
      <c r="AA30" s="255"/>
      <c r="AB30" s="255"/>
      <c r="AC30" s="255"/>
      <c r="AD30" s="255"/>
      <c r="AE30" s="255"/>
      <c r="AK30" s="254">
        <v>0</v>
      </c>
      <c r="AL30" s="255"/>
      <c r="AM30" s="255"/>
      <c r="AN30" s="255"/>
      <c r="AO30" s="255"/>
      <c r="AR30" s="30"/>
    </row>
    <row r="31" spans="2:44" s="3" customFormat="1" ht="14.45" customHeight="1" hidden="1">
      <c r="B31" s="30"/>
      <c r="F31" s="24" t="s">
        <v>36</v>
      </c>
      <c r="L31" s="256">
        <v>0.21</v>
      </c>
      <c r="M31" s="255"/>
      <c r="N31" s="255"/>
      <c r="O31" s="255"/>
      <c r="P31" s="255"/>
      <c r="W31" s="254">
        <f>ROUND(BB94,2)</f>
        <v>0</v>
      </c>
      <c r="X31" s="255"/>
      <c r="Y31" s="255"/>
      <c r="Z31" s="255"/>
      <c r="AA31" s="255"/>
      <c r="AB31" s="255"/>
      <c r="AC31" s="255"/>
      <c r="AD31" s="255"/>
      <c r="AE31" s="255"/>
      <c r="AK31" s="254">
        <v>0</v>
      </c>
      <c r="AL31" s="255"/>
      <c r="AM31" s="255"/>
      <c r="AN31" s="255"/>
      <c r="AO31" s="255"/>
      <c r="AR31" s="30"/>
    </row>
    <row r="32" spans="2:44" s="3" customFormat="1" ht="14.45" customHeight="1" hidden="1">
      <c r="B32" s="30"/>
      <c r="F32" s="24" t="s">
        <v>37</v>
      </c>
      <c r="L32" s="256">
        <v>0.15</v>
      </c>
      <c r="M32" s="255"/>
      <c r="N32" s="255"/>
      <c r="O32" s="255"/>
      <c r="P32" s="255"/>
      <c r="W32" s="254">
        <f>ROUND(BC94,2)</f>
        <v>0</v>
      </c>
      <c r="X32" s="255"/>
      <c r="Y32" s="255"/>
      <c r="Z32" s="255"/>
      <c r="AA32" s="255"/>
      <c r="AB32" s="255"/>
      <c r="AC32" s="255"/>
      <c r="AD32" s="255"/>
      <c r="AE32" s="255"/>
      <c r="AK32" s="254">
        <v>0</v>
      </c>
      <c r="AL32" s="255"/>
      <c r="AM32" s="255"/>
      <c r="AN32" s="255"/>
      <c r="AO32" s="255"/>
      <c r="AR32" s="30"/>
    </row>
    <row r="33" spans="2:44" s="3" customFormat="1" ht="14.45" customHeight="1" hidden="1">
      <c r="B33" s="30"/>
      <c r="F33" s="24" t="s">
        <v>38</v>
      </c>
      <c r="L33" s="256">
        <v>0</v>
      </c>
      <c r="M33" s="255"/>
      <c r="N33" s="255"/>
      <c r="O33" s="255"/>
      <c r="P33" s="255"/>
      <c r="W33" s="254">
        <f>ROUND(BD94,2)</f>
        <v>0</v>
      </c>
      <c r="X33" s="255"/>
      <c r="Y33" s="255"/>
      <c r="Z33" s="255"/>
      <c r="AA33" s="255"/>
      <c r="AB33" s="255"/>
      <c r="AC33" s="255"/>
      <c r="AD33" s="255"/>
      <c r="AE33" s="255"/>
      <c r="AK33" s="254">
        <v>0</v>
      </c>
      <c r="AL33" s="255"/>
      <c r="AM33" s="255"/>
      <c r="AN33" s="255"/>
      <c r="AO33" s="255"/>
      <c r="AR33" s="30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257" t="s">
        <v>41</v>
      </c>
      <c r="Y35" s="258"/>
      <c r="Z35" s="258"/>
      <c r="AA35" s="258"/>
      <c r="AB35" s="258"/>
      <c r="AC35" s="33"/>
      <c r="AD35" s="33"/>
      <c r="AE35" s="33"/>
      <c r="AF35" s="33"/>
      <c r="AG35" s="33"/>
      <c r="AH35" s="33"/>
      <c r="AI35" s="33"/>
      <c r="AJ35" s="33"/>
      <c r="AK35" s="259">
        <f>SUM(AK26:AK33)</f>
        <v>0</v>
      </c>
      <c r="AL35" s="258"/>
      <c r="AM35" s="258"/>
      <c r="AN35" s="258"/>
      <c r="AO35" s="260"/>
      <c r="AP35" s="31"/>
      <c r="AQ35" s="31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35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26"/>
      <c r="B60" s="27"/>
      <c r="C60" s="26"/>
      <c r="D60" s="38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44</v>
      </c>
      <c r="AI60" s="29"/>
      <c r="AJ60" s="29"/>
      <c r="AK60" s="29"/>
      <c r="AL60" s="29"/>
      <c r="AM60" s="38" t="s">
        <v>45</v>
      </c>
      <c r="AN60" s="29"/>
      <c r="AO60" s="29"/>
      <c r="AP60" s="26"/>
      <c r="AQ60" s="26"/>
      <c r="AR60" s="27"/>
      <c r="BE60" s="26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26"/>
      <c r="B64" s="27"/>
      <c r="C64" s="26"/>
      <c r="D64" s="36" t="s">
        <v>46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47</v>
      </c>
      <c r="AI64" s="39"/>
      <c r="AJ64" s="39"/>
      <c r="AK64" s="39"/>
      <c r="AL64" s="39"/>
      <c r="AM64" s="39"/>
      <c r="AN64" s="39"/>
      <c r="AO64" s="39"/>
      <c r="AP64" s="26"/>
      <c r="AQ64" s="26"/>
      <c r="AR64" s="27"/>
      <c r="BE64" s="26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26"/>
      <c r="B75" s="27"/>
      <c r="C75" s="26"/>
      <c r="D75" s="38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44</v>
      </c>
      <c r="AI75" s="29"/>
      <c r="AJ75" s="29"/>
      <c r="AK75" s="29"/>
      <c r="AL75" s="29"/>
      <c r="AM75" s="38" t="s">
        <v>45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7"/>
      <c r="BE77" s="26"/>
    </row>
    <row r="81" spans="1:57" s="2" customFormat="1" ht="6.95" customHeight="1">
      <c r="A81" s="26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7"/>
      <c r="BE81" s="26"/>
    </row>
    <row r="82" spans="1:57" s="2" customFormat="1" ht="24.95" customHeight="1">
      <c r="A82" s="26"/>
      <c r="B82" s="27"/>
      <c r="C82" s="19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4"/>
      <c r="C84" s="24" t="s">
        <v>12</v>
      </c>
      <c r="L84" s="4" t="str">
        <f>K5</f>
        <v>19002</v>
      </c>
      <c r="AR84" s="44"/>
    </row>
    <row r="85" spans="2:44" s="5" customFormat="1" ht="36.95" customHeight="1">
      <c r="B85" s="45"/>
      <c r="C85" s="46" t="s">
        <v>14</v>
      </c>
      <c r="L85" s="262" t="str">
        <f>K6</f>
        <v>Cyklostezka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R85" s="45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4" t="s">
        <v>18</v>
      </c>
      <c r="D87" s="26"/>
      <c r="E87" s="26"/>
      <c r="F87" s="26"/>
      <c r="G87" s="26"/>
      <c r="H87" s="26"/>
      <c r="I87" s="26"/>
      <c r="J87" s="26"/>
      <c r="K87" s="26"/>
      <c r="L87" s="47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4" t="s">
        <v>20</v>
      </c>
      <c r="AJ87" s="26"/>
      <c r="AK87" s="26"/>
      <c r="AL87" s="26"/>
      <c r="AM87" s="264">
        <f>IF(AN8="","",AN8)</f>
        <v>43888</v>
      </c>
      <c r="AN87" s="264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4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4" t="s">
        <v>25</v>
      </c>
      <c r="AJ89" s="26"/>
      <c r="AK89" s="26"/>
      <c r="AL89" s="26"/>
      <c r="AM89" s="234" t="str">
        <f>IF(E17="","",E17)</f>
        <v xml:space="preserve"> </v>
      </c>
      <c r="AN89" s="235"/>
      <c r="AO89" s="235"/>
      <c r="AP89" s="235"/>
      <c r="AQ89" s="26"/>
      <c r="AR89" s="27"/>
      <c r="AS89" s="230" t="s">
        <v>49</v>
      </c>
      <c r="AT89" s="231"/>
      <c r="AU89" s="48"/>
      <c r="AV89" s="48"/>
      <c r="AW89" s="48"/>
      <c r="AX89" s="48"/>
      <c r="AY89" s="48"/>
      <c r="AZ89" s="48"/>
      <c r="BA89" s="48"/>
      <c r="BB89" s="48"/>
      <c r="BC89" s="48"/>
      <c r="BD89" s="49"/>
      <c r="BE89" s="26"/>
    </row>
    <row r="90" spans="1:57" s="2" customFormat="1" ht="15.2" customHeight="1">
      <c r="A90" s="26"/>
      <c r="B90" s="27"/>
      <c r="C90" s="24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4" t="s">
        <v>27</v>
      </c>
      <c r="AJ90" s="26"/>
      <c r="AK90" s="26"/>
      <c r="AL90" s="26"/>
      <c r="AM90" s="234" t="str">
        <f>IF(E20="","",E20)</f>
        <v xml:space="preserve"> </v>
      </c>
      <c r="AN90" s="235"/>
      <c r="AO90" s="235"/>
      <c r="AP90" s="235"/>
      <c r="AQ90" s="26"/>
      <c r="AR90" s="27"/>
      <c r="AS90" s="232"/>
      <c r="AT90" s="233"/>
      <c r="AU90" s="50"/>
      <c r="AV90" s="50"/>
      <c r="AW90" s="50"/>
      <c r="AX90" s="50"/>
      <c r="AY90" s="50"/>
      <c r="AZ90" s="50"/>
      <c r="BA90" s="50"/>
      <c r="BB90" s="50"/>
      <c r="BC90" s="50"/>
      <c r="BD90" s="51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32"/>
      <c r="AT91" s="233"/>
      <c r="AU91" s="50"/>
      <c r="AV91" s="50"/>
      <c r="AW91" s="50"/>
      <c r="AX91" s="50"/>
      <c r="AY91" s="50"/>
      <c r="AZ91" s="50"/>
      <c r="BA91" s="50"/>
      <c r="BB91" s="50"/>
      <c r="BC91" s="50"/>
      <c r="BD91" s="51"/>
      <c r="BE91" s="26"/>
    </row>
    <row r="92" spans="1:57" s="2" customFormat="1" ht="29.25" customHeight="1">
      <c r="A92" s="26"/>
      <c r="B92" s="27"/>
      <c r="C92" s="261" t="s">
        <v>50</v>
      </c>
      <c r="D92" s="237"/>
      <c r="E92" s="237"/>
      <c r="F92" s="237"/>
      <c r="G92" s="237"/>
      <c r="H92" s="52"/>
      <c r="I92" s="236" t="s">
        <v>51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65" t="s">
        <v>52</v>
      </c>
      <c r="AH92" s="237"/>
      <c r="AI92" s="237"/>
      <c r="AJ92" s="237"/>
      <c r="AK92" s="237"/>
      <c r="AL92" s="237"/>
      <c r="AM92" s="237"/>
      <c r="AN92" s="236" t="s">
        <v>53</v>
      </c>
      <c r="AO92" s="237"/>
      <c r="AP92" s="238"/>
      <c r="AQ92" s="53" t="s">
        <v>54</v>
      </c>
      <c r="AR92" s="27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7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9"/>
      <c r="BE93" s="26"/>
    </row>
    <row r="94" spans="2:90" s="6" customFormat="1" ht="32.45" customHeight="1">
      <c r="B94" s="60"/>
      <c r="C94" s="61" t="s">
        <v>67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42">
        <f>AG95</f>
        <v>0</v>
      </c>
      <c r="AH94" s="242"/>
      <c r="AI94" s="242"/>
      <c r="AJ94" s="242"/>
      <c r="AK94" s="242"/>
      <c r="AL94" s="242"/>
      <c r="AM94" s="242"/>
      <c r="AN94" s="243">
        <f>SUM(AG94,AT94)</f>
        <v>0</v>
      </c>
      <c r="AO94" s="243"/>
      <c r="AP94" s="243"/>
      <c r="AQ94" s="63" t="s">
        <v>1</v>
      </c>
      <c r="AR94" s="60"/>
      <c r="AS94" s="64">
        <f>ROUND(AS95,2)</f>
        <v>0</v>
      </c>
      <c r="AT94" s="65">
        <f>ROUND(SUM(AV94:AW94),2)</f>
        <v>0</v>
      </c>
      <c r="AU94" s="66" t="e">
        <f>ROUND(AU95,5)</f>
        <v>#REF!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68</v>
      </c>
      <c r="BT94" s="68" t="s">
        <v>69</v>
      </c>
      <c r="BU94" s="69" t="s">
        <v>70</v>
      </c>
      <c r="BV94" s="68" t="s">
        <v>71</v>
      </c>
      <c r="BW94" s="68" t="s">
        <v>4</v>
      </c>
      <c r="BX94" s="68" t="s">
        <v>72</v>
      </c>
      <c r="CL94" s="68" t="s">
        <v>1</v>
      </c>
    </row>
    <row r="95" spans="2:91" s="7" customFormat="1" ht="16.5" customHeight="1">
      <c r="B95" s="70"/>
      <c r="C95" s="71"/>
      <c r="D95" s="267" t="s">
        <v>13</v>
      </c>
      <c r="E95" s="267"/>
      <c r="F95" s="267"/>
      <c r="G95" s="267"/>
      <c r="H95" s="267"/>
      <c r="I95" s="72"/>
      <c r="J95" s="267" t="s">
        <v>73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41">
        <f>ROUND(SUM(AG96:AG98),2)</f>
        <v>0</v>
      </c>
      <c r="AH95" s="240"/>
      <c r="AI95" s="240"/>
      <c r="AJ95" s="240"/>
      <c r="AK95" s="240"/>
      <c r="AL95" s="240"/>
      <c r="AM95" s="240"/>
      <c r="AN95" s="239">
        <f>SUM(AG95,AT95)</f>
        <v>0</v>
      </c>
      <c r="AO95" s="240"/>
      <c r="AP95" s="240"/>
      <c r="AQ95" s="73" t="s">
        <v>74</v>
      </c>
      <c r="AR95" s="70"/>
      <c r="AS95" s="74">
        <f>ROUND(SUM(AS96:AS98),2)</f>
        <v>0</v>
      </c>
      <c r="AT95" s="75">
        <f>ROUND(SUM(AV95:AW95),2)</f>
        <v>0</v>
      </c>
      <c r="AU95" s="76" t="e">
        <f>ROUND(SUM(AU96:AU98),5)</f>
        <v>#REF!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ROUND(SUM(AZ96:AZ98),2)</f>
        <v>0</v>
      </c>
      <c r="BA95" s="75">
        <f>ROUND(SUM(BA96:BA98),2)</f>
        <v>0</v>
      </c>
      <c r="BB95" s="75">
        <f>ROUND(SUM(BB96:BB98),2)</f>
        <v>0</v>
      </c>
      <c r="BC95" s="75">
        <f>ROUND(SUM(BC96:BC98),2)</f>
        <v>0</v>
      </c>
      <c r="BD95" s="77">
        <f>ROUND(SUM(BD96:BD98),2)</f>
        <v>0</v>
      </c>
      <c r="BS95" s="78" t="s">
        <v>68</v>
      </c>
      <c r="BT95" s="78" t="s">
        <v>75</v>
      </c>
      <c r="BU95" s="78" t="s">
        <v>70</v>
      </c>
      <c r="BV95" s="78" t="s">
        <v>71</v>
      </c>
      <c r="BW95" s="78" t="s">
        <v>76</v>
      </c>
      <c r="BX95" s="78" t="s">
        <v>4</v>
      </c>
      <c r="CL95" s="78" t="s">
        <v>1</v>
      </c>
      <c r="CM95" s="78" t="s">
        <v>77</v>
      </c>
    </row>
    <row r="96" spans="1:90" s="4" customFormat="1" ht="16.5" customHeight="1">
      <c r="A96" s="79" t="s">
        <v>78</v>
      </c>
      <c r="B96" s="44"/>
      <c r="C96" s="10"/>
      <c r="D96" s="10"/>
      <c r="E96" s="266" t="s">
        <v>13</v>
      </c>
      <c r="F96" s="266"/>
      <c r="G96" s="266"/>
      <c r="H96" s="266"/>
      <c r="I96" s="266"/>
      <c r="J96" s="10"/>
      <c r="K96" s="266" t="s">
        <v>79</v>
      </c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44">
        <f>'19002 - SO 181 Cyklostezka'!J32</f>
        <v>0</v>
      </c>
      <c r="AH96" s="245"/>
      <c r="AI96" s="245"/>
      <c r="AJ96" s="245"/>
      <c r="AK96" s="245"/>
      <c r="AL96" s="245"/>
      <c r="AM96" s="245"/>
      <c r="AN96" s="244">
        <f>AG96*1.21</f>
        <v>0</v>
      </c>
      <c r="AO96" s="245"/>
      <c r="AP96" s="245"/>
      <c r="AQ96" s="80" t="s">
        <v>80</v>
      </c>
      <c r="AR96" s="44"/>
      <c r="AS96" s="81">
        <v>0</v>
      </c>
      <c r="AT96" s="82">
        <f>ROUND(SUM(AV96:AW96),2)</f>
        <v>0</v>
      </c>
      <c r="AU96" s="83">
        <f>'19002 - SO 181 Cyklostezka'!P128</f>
        <v>9145.949139999999</v>
      </c>
      <c r="AV96" s="82">
        <f>'19002 - SO 181 Cyklostezka'!J35</f>
        <v>0</v>
      </c>
      <c r="AW96" s="82">
        <f>'19002 - SO 181 Cyklostezka'!J36</f>
        <v>0</v>
      </c>
      <c r="AX96" s="82">
        <f>'19002 - SO 181 Cyklostezka'!J37</f>
        <v>0</v>
      </c>
      <c r="AY96" s="82">
        <f>'19002 - SO 181 Cyklostezka'!J38</f>
        <v>0</v>
      </c>
      <c r="AZ96" s="82">
        <f>'19002 - SO 181 Cyklostezka'!F35</f>
        <v>0</v>
      </c>
      <c r="BA96" s="82">
        <f>'19002 - SO 181 Cyklostezka'!F36</f>
        <v>0</v>
      </c>
      <c r="BB96" s="82">
        <f>'19002 - SO 181 Cyklostezka'!F37</f>
        <v>0</v>
      </c>
      <c r="BC96" s="82">
        <f>'19002 - SO 181 Cyklostezka'!F38</f>
        <v>0</v>
      </c>
      <c r="BD96" s="84">
        <f>'19002 - SO 181 Cyklostezka'!F39</f>
        <v>0</v>
      </c>
      <c r="BT96" s="22" t="s">
        <v>77</v>
      </c>
      <c r="BV96" s="22" t="s">
        <v>71</v>
      </c>
      <c r="BW96" s="22" t="s">
        <v>81</v>
      </c>
      <c r="BX96" s="22" t="s">
        <v>76</v>
      </c>
      <c r="CL96" s="22" t="s">
        <v>1</v>
      </c>
    </row>
    <row r="97" spans="1:90" s="4" customFormat="1" ht="16.5" customHeight="1">
      <c r="A97" s="79" t="s">
        <v>78</v>
      </c>
      <c r="B97" s="44"/>
      <c r="C97" s="10"/>
      <c r="D97" s="10"/>
      <c r="E97" s="266" t="s">
        <v>82</v>
      </c>
      <c r="F97" s="266"/>
      <c r="G97" s="266"/>
      <c r="H97" s="266"/>
      <c r="I97" s="266"/>
      <c r="J97" s="10"/>
      <c r="K97" s="266" t="s">
        <v>83</v>
      </c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44">
        <f>'19003 - SO 771 Dopravní z...'!J32</f>
        <v>0</v>
      </c>
      <c r="AH97" s="245"/>
      <c r="AI97" s="245"/>
      <c r="AJ97" s="245"/>
      <c r="AK97" s="245"/>
      <c r="AL97" s="245"/>
      <c r="AM97" s="245"/>
      <c r="AN97" s="244">
        <f>AG97*1.21</f>
        <v>0</v>
      </c>
      <c r="AO97" s="245"/>
      <c r="AP97" s="245"/>
      <c r="AQ97" s="80" t="s">
        <v>80</v>
      </c>
      <c r="AR97" s="44"/>
      <c r="AS97" s="81">
        <v>0</v>
      </c>
      <c r="AT97" s="82">
        <f>ROUND(SUM(AV97:AW97),2)</f>
        <v>0</v>
      </c>
      <c r="AU97" s="83" t="e">
        <f>'19003 - SO 771 Dopravní z...'!P127</f>
        <v>#REF!</v>
      </c>
      <c r="AV97" s="82">
        <f>'19003 - SO 771 Dopravní z...'!J35</f>
        <v>0</v>
      </c>
      <c r="AW97" s="82">
        <f>'19003 - SO 771 Dopravní z...'!J36</f>
        <v>0</v>
      </c>
      <c r="AX97" s="82">
        <f>'19003 - SO 771 Dopravní z...'!J37</f>
        <v>0</v>
      </c>
      <c r="AY97" s="82">
        <f>'19003 - SO 771 Dopravní z...'!J38</f>
        <v>0</v>
      </c>
      <c r="AZ97" s="82">
        <f>'19003 - SO 771 Dopravní z...'!F35</f>
        <v>0</v>
      </c>
      <c r="BA97" s="82">
        <f>'19003 - SO 771 Dopravní z...'!F36</f>
        <v>0</v>
      </c>
      <c r="BB97" s="82">
        <f>'19003 - SO 771 Dopravní z...'!F37</f>
        <v>0</v>
      </c>
      <c r="BC97" s="82">
        <f>'19003 - SO 771 Dopravní z...'!F38</f>
        <v>0</v>
      </c>
      <c r="BD97" s="84">
        <f>'19003 - SO 771 Dopravní z...'!F39</f>
        <v>0</v>
      </c>
      <c r="BT97" s="22" t="s">
        <v>77</v>
      </c>
      <c r="BV97" s="22" t="s">
        <v>71</v>
      </c>
      <c r="BW97" s="22" t="s">
        <v>84</v>
      </c>
      <c r="BX97" s="22" t="s">
        <v>76</v>
      </c>
      <c r="CL97" s="22" t="s">
        <v>1</v>
      </c>
    </row>
    <row r="98" spans="1:90" s="4" customFormat="1" ht="16.5" customHeight="1">
      <c r="A98" s="79" t="s">
        <v>78</v>
      </c>
      <c r="B98" s="44"/>
      <c r="C98" s="10"/>
      <c r="D98" s="10"/>
      <c r="E98" s="266" t="s">
        <v>85</v>
      </c>
      <c r="F98" s="266"/>
      <c r="G98" s="266"/>
      <c r="H98" s="266"/>
      <c r="I98" s="266"/>
      <c r="J98" s="10"/>
      <c r="K98" s="266" t="s">
        <v>86</v>
      </c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44">
        <f>'19004 - Zemník'!J32</f>
        <v>0</v>
      </c>
      <c r="AH98" s="245"/>
      <c r="AI98" s="245"/>
      <c r="AJ98" s="245"/>
      <c r="AK98" s="245"/>
      <c r="AL98" s="245"/>
      <c r="AM98" s="245"/>
      <c r="AN98" s="244">
        <f>AG98*1.21</f>
        <v>0</v>
      </c>
      <c r="AO98" s="245"/>
      <c r="AP98" s="245"/>
      <c r="AQ98" s="80" t="s">
        <v>80</v>
      </c>
      <c r="AR98" s="44"/>
      <c r="AS98" s="85">
        <v>0</v>
      </c>
      <c r="AT98" s="86">
        <f>ROUND(SUM(AV98:AW98),2)</f>
        <v>0</v>
      </c>
      <c r="AU98" s="87">
        <f>'19004 - Zemník'!P126</f>
        <v>654.69409</v>
      </c>
      <c r="AV98" s="86">
        <f>'19004 - Zemník'!J35</f>
        <v>0</v>
      </c>
      <c r="AW98" s="86">
        <f>'19004 - Zemník'!J36</f>
        <v>0</v>
      </c>
      <c r="AX98" s="86">
        <f>'19004 - Zemník'!J37</f>
        <v>0</v>
      </c>
      <c r="AY98" s="86">
        <f>'19004 - Zemník'!J38</f>
        <v>0</v>
      </c>
      <c r="AZ98" s="86">
        <f>'19004 - Zemník'!F35</f>
        <v>0</v>
      </c>
      <c r="BA98" s="86">
        <f>'19004 - Zemník'!F36</f>
        <v>0</v>
      </c>
      <c r="BB98" s="86">
        <f>'19004 - Zemník'!F37</f>
        <v>0</v>
      </c>
      <c r="BC98" s="86">
        <f>'19004 - Zemník'!F38</f>
        <v>0</v>
      </c>
      <c r="BD98" s="88">
        <f>'19004 - Zemník'!F39</f>
        <v>0</v>
      </c>
      <c r="BT98" s="22" t="s">
        <v>77</v>
      </c>
      <c r="BV98" s="22" t="s">
        <v>71</v>
      </c>
      <c r="BW98" s="22" t="s">
        <v>87</v>
      </c>
      <c r="BX98" s="22" t="s">
        <v>76</v>
      </c>
      <c r="CL98" s="22" t="s">
        <v>1</v>
      </c>
    </row>
    <row r="99" spans="1:57" s="2" customFormat="1" ht="30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s="2" customFormat="1" ht="6.95" customHeight="1">
      <c r="A100" s="26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</sheetData>
  <sheetProtection algorithmName="SHA-512" hashValue="LGXuT8uGKzXgS0KgIYATi1smBkrRt9IEOCGTWINEPV1os4woPv3VEFvcB/altqk9I/4qd3Eci4TgRvI8EMHadw==" saltValue="hDUYNNOeTV/Qr8q3zcYOrA==" spinCount="100000" sheet="1" objects="1" scenarios="1"/>
  <mergeCells count="52">
    <mergeCell ref="E98:I98"/>
    <mergeCell ref="K98:AF98"/>
    <mergeCell ref="D95:H95"/>
    <mergeCell ref="J95:AF95"/>
    <mergeCell ref="E96:I96"/>
    <mergeCell ref="K96:AF96"/>
    <mergeCell ref="E97:I97"/>
    <mergeCell ref="K97:AF97"/>
    <mergeCell ref="X35:AB35"/>
    <mergeCell ref="AK35:AO35"/>
    <mergeCell ref="C92:G92"/>
    <mergeCell ref="L85:AO85"/>
    <mergeCell ref="AM87:AN87"/>
    <mergeCell ref="I92:AF92"/>
    <mergeCell ref="AG92:AM9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6:AP96"/>
    <mergeCell ref="AG96:AM96"/>
    <mergeCell ref="AN97:AP97"/>
    <mergeCell ref="AG97:AM97"/>
    <mergeCell ref="AN98:AP98"/>
    <mergeCell ref="AG98:AM98"/>
    <mergeCell ref="AS89:AT91"/>
    <mergeCell ref="AM89:AP89"/>
    <mergeCell ref="AM90:AP90"/>
    <mergeCell ref="AN92:AP92"/>
    <mergeCell ref="AN95:AP95"/>
    <mergeCell ref="AG95:AM95"/>
    <mergeCell ref="AG94:AM94"/>
    <mergeCell ref="AN94:AP94"/>
  </mergeCells>
  <hyperlinks>
    <hyperlink ref="A96" location="'19002 - SO 181 Cyklostezka'!C2" display="/"/>
    <hyperlink ref="A97" location="'19003 - SO 771 Dopravní z...'!C2" display="/"/>
    <hyperlink ref="A98" location="'19004 - Zemní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3"/>
  <sheetViews>
    <sheetView showGridLines="0" tabSelected="1" workbookViewId="0" topLeftCell="A172">
      <selection activeCell="F185" sqref="F1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49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81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8"/>
      <c r="AT3" s="15" t="s">
        <v>77</v>
      </c>
    </row>
    <row r="4" spans="2:46" s="1" customFormat="1" ht="24.95" customHeight="1">
      <c r="B4" s="153"/>
      <c r="C4" s="89"/>
      <c r="D4" s="154" t="s">
        <v>88</v>
      </c>
      <c r="E4" s="89"/>
      <c r="F4" s="89"/>
      <c r="G4" s="89"/>
      <c r="H4" s="89"/>
      <c r="I4" s="89"/>
      <c r="J4" s="89"/>
      <c r="K4" s="89"/>
      <c r="L4" s="18"/>
      <c r="M4" s="90" t="s">
        <v>10</v>
      </c>
      <c r="AT4" s="15" t="s">
        <v>3</v>
      </c>
    </row>
    <row r="5" spans="2:12" s="1" customFormat="1" ht="6.95" customHeight="1">
      <c r="B5" s="153"/>
      <c r="C5" s="89"/>
      <c r="D5" s="89"/>
      <c r="E5" s="89"/>
      <c r="F5" s="89"/>
      <c r="G5" s="89"/>
      <c r="H5" s="89"/>
      <c r="I5" s="89"/>
      <c r="J5" s="89"/>
      <c r="K5" s="89"/>
      <c r="L5" s="18"/>
    </row>
    <row r="6" spans="2:12" s="1" customFormat="1" ht="12" customHeight="1">
      <c r="B6" s="153"/>
      <c r="C6" s="89"/>
      <c r="D6" s="227" t="s">
        <v>14</v>
      </c>
      <c r="E6" s="89"/>
      <c r="F6" s="89"/>
      <c r="G6" s="89"/>
      <c r="H6" s="89"/>
      <c r="I6" s="89"/>
      <c r="J6" s="89"/>
      <c r="K6" s="89"/>
      <c r="L6" s="18"/>
    </row>
    <row r="7" spans="2:12" s="1" customFormat="1" ht="16.5" customHeight="1">
      <c r="B7" s="153"/>
      <c r="C7" s="89"/>
      <c r="D7" s="89"/>
      <c r="E7" s="270" t="str">
        <f>'Rekapitulace stavby'!K6</f>
        <v>Cyklostezka</v>
      </c>
      <c r="F7" s="271"/>
      <c r="G7" s="271"/>
      <c r="H7" s="271"/>
      <c r="I7" s="89"/>
      <c r="J7" s="89"/>
      <c r="K7" s="89"/>
      <c r="L7" s="18"/>
    </row>
    <row r="8" spans="2:12" s="1" customFormat="1" ht="12" customHeight="1">
      <c r="B8" s="153"/>
      <c r="C8" s="89"/>
      <c r="D8" s="227" t="s">
        <v>89</v>
      </c>
      <c r="E8" s="89"/>
      <c r="F8" s="89"/>
      <c r="G8" s="89"/>
      <c r="H8" s="89"/>
      <c r="I8" s="89"/>
      <c r="J8" s="89"/>
      <c r="K8" s="89"/>
      <c r="L8" s="18"/>
    </row>
    <row r="9" spans="1:31" s="2" customFormat="1" ht="16.5" customHeight="1">
      <c r="A9" s="26"/>
      <c r="B9" s="155"/>
      <c r="C9" s="226"/>
      <c r="D9" s="226"/>
      <c r="E9" s="270" t="s">
        <v>90</v>
      </c>
      <c r="F9" s="269"/>
      <c r="G9" s="269"/>
      <c r="H9" s="269"/>
      <c r="I9" s="226"/>
      <c r="J9" s="226"/>
      <c r="K9" s="226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155"/>
      <c r="C10" s="226"/>
      <c r="D10" s="227" t="s">
        <v>91</v>
      </c>
      <c r="E10" s="226"/>
      <c r="F10" s="226"/>
      <c r="G10" s="226"/>
      <c r="H10" s="226"/>
      <c r="I10" s="226"/>
      <c r="J10" s="226"/>
      <c r="K10" s="226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155"/>
      <c r="C11" s="226"/>
      <c r="D11" s="226"/>
      <c r="E11" s="268" t="s">
        <v>92</v>
      </c>
      <c r="F11" s="269"/>
      <c r="G11" s="269"/>
      <c r="H11" s="269"/>
      <c r="I11" s="226"/>
      <c r="J11" s="226"/>
      <c r="K11" s="226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155"/>
      <c r="C12" s="226"/>
      <c r="D12" s="226"/>
      <c r="E12" s="226"/>
      <c r="F12" s="226"/>
      <c r="G12" s="226"/>
      <c r="H12" s="226"/>
      <c r="I12" s="226"/>
      <c r="J12" s="226"/>
      <c r="K12" s="226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155"/>
      <c r="C13" s="226"/>
      <c r="D13" s="227" t="s">
        <v>16</v>
      </c>
      <c r="E13" s="226"/>
      <c r="F13" s="228" t="s">
        <v>1</v>
      </c>
      <c r="G13" s="226"/>
      <c r="H13" s="226"/>
      <c r="I13" s="227" t="s">
        <v>17</v>
      </c>
      <c r="J13" s="228" t="s">
        <v>1</v>
      </c>
      <c r="K13" s="226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155"/>
      <c r="C14" s="226"/>
      <c r="D14" s="227" t="s">
        <v>18</v>
      </c>
      <c r="E14" s="226"/>
      <c r="F14" s="228" t="s">
        <v>19</v>
      </c>
      <c r="G14" s="226"/>
      <c r="H14" s="226"/>
      <c r="I14" s="227" t="s">
        <v>20</v>
      </c>
      <c r="J14" s="156">
        <f>'Rekapitulace stavby'!AN8</f>
        <v>43888</v>
      </c>
      <c r="K14" s="226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155"/>
      <c r="C15" s="226"/>
      <c r="D15" s="226"/>
      <c r="E15" s="226"/>
      <c r="F15" s="226"/>
      <c r="G15" s="226"/>
      <c r="H15" s="226"/>
      <c r="I15" s="226"/>
      <c r="J15" s="226"/>
      <c r="K15" s="226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155"/>
      <c r="C16" s="226"/>
      <c r="D16" s="227" t="s">
        <v>21</v>
      </c>
      <c r="E16" s="226"/>
      <c r="F16" s="226"/>
      <c r="G16" s="226"/>
      <c r="H16" s="226"/>
      <c r="I16" s="227" t="s">
        <v>22</v>
      </c>
      <c r="J16" s="228" t="str">
        <f>IF('Rekapitulace stavby'!AN10="","",'Rekapitulace stavby'!AN10)</f>
        <v/>
      </c>
      <c r="K16" s="226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155"/>
      <c r="C17" s="226"/>
      <c r="D17" s="226"/>
      <c r="E17" s="228" t="str">
        <f>IF('Rekapitulace stavby'!E11="","",'Rekapitulace stavby'!E11)</f>
        <v xml:space="preserve"> </v>
      </c>
      <c r="F17" s="226"/>
      <c r="G17" s="226"/>
      <c r="H17" s="226"/>
      <c r="I17" s="227" t="s">
        <v>23</v>
      </c>
      <c r="J17" s="228" t="str">
        <f>IF('Rekapitulace stavby'!AN11="","",'Rekapitulace stavby'!AN11)</f>
        <v/>
      </c>
      <c r="K17" s="226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155"/>
      <c r="C18" s="226"/>
      <c r="D18" s="226"/>
      <c r="E18" s="226"/>
      <c r="F18" s="226"/>
      <c r="G18" s="226"/>
      <c r="H18" s="226"/>
      <c r="I18" s="226"/>
      <c r="J18" s="226"/>
      <c r="K18" s="226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155"/>
      <c r="C19" s="226"/>
      <c r="D19" s="227" t="s">
        <v>24</v>
      </c>
      <c r="E19" s="226"/>
      <c r="F19" s="226"/>
      <c r="G19" s="226"/>
      <c r="H19" s="226"/>
      <c r="I19" s="227" t="s">
        <v>22</v>
      </c>
      <c r="J19" s="228" t="str">
        <f>'Rekapitulace stavby'!AN13</f>
        <v/>
      </c>
      <c r="K19" s="226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155"/>
      <c r="C20" s="226"/>
      <c r="D20" s="226"/>
      <c r="E20" s="272" t="str">
        <f>'Rekapitulace stavby'!E14</f>
        <v xml:space="preserve"> </v>
      </c>
      <c r="F20" s="272"/>
      <c r="G20" s="272"/>
      <c r="H20" s="272"/>
      <c r="I20" s="227" t="s">
        <v>23</v>
      </c>
      <c r="J20" s="228" t="str">
        <f>'Rekapitulace stavby'!AN14</f>
        <v/>
      </c>
      <c r="K20" s="226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155"/>
      <c r="C21" s="226"/>
      <c r="D21" s="226"/>
      <c r="E21" s="226"/>
      <c r="F21" s="226"/>
      <c r="G21" s="226"/>
      <c r="H21" s="226"/>
      <c r="I21" s="226"/>
      <c r="J21" s="226"/>
      <c r="K21" s="226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155"/>
      <c r="C22" s="226"/>
      <c r="D22" s="227" t="s">
        <v>25</v>
      </c>
      <c r="E22" s="226"/>
      <c r="F22" s="226"/>
      <c r="G22" s="226"/>
      <c r="H22" s="226"/>
      <c r="I22" s="227" t="s">
        <v>22</v>
      </c>
      <c r="J22" s="228" t="str">
        <f>IF('Rekapitulace stavby'!AN16="","",'Rekapitulace stavby'!AN16)</f>
        <v/>
      </c>
      <c r="K22" s="226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155"/>
      <c r="C23" s="226"/>
      <c r="D23" s="226"/>
      <c r="E23" s="228" t="str">
        <f>IF('Rekapitulace stavby'!E17="","",'Rekapitulace stavby'!E17)</f>
        <v xml:space="preserve"> </v>
      </c>
      <c r="F23" s="226"/>
      <c r="G23" s="226"/>
      <c r="H23" s="226"/>
      <c r="I23" s="227" t="s">
        <v>23</v>
      </c>
      <c r="J23" s="228" t="str">
        <f>IF('Rekapitulace stavby'!AN17="","",'Rekapitulace stavby'!AN17)</f>
        <v/>
      </c>
      <c r="K23" s="226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155"/>
      <c r="C24" s="226"/>
      <c r="D24" s="226"/>
      <c r="E24" s="226"/>
      <c r="F24" s="226"/>
      <c r="G24" s="226"/>
      <c r="H24" s="226"/>
      <c r="I24" s="226"/>
      <c r="J24" s="226"/>
      <c r="K24" s="226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155"/>
      <c r="C25" s="226"/>
      <c r="D25" s="227" t="s">
        <v>27</v>
      </c>
      <c r="E25" s="226"/>
      <c r="F25" s="226"/>
      <c r="G25" s="226"/>
      <c r="H25" s="226"/>
      <c r="I25" s="227" t="s">
        <v>22</v>
      </c>
      <c r="J25" s="228" t="str">
        <f>IF('Rekapitulace stavby'!AN19="","",'Rekapitulace stavby'!AN19)</f>
        <v/>
      </c>
      <c r="K25" s="226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155"/>
      <c r="C26" s="226"/>
      <c r="D26" s="226"/>
      <c r="E26" s="228" t="str">
        <f>IF('Rekapitulace stavby'!E20="","",'Rekapitulace stavby'!E20)</f>
        <v xml:space="preserve"> </v>
      </c>
      <c r="F26" s="226"/>
      <c r="G26" s="226"/>
      <c r="H26" s="226"/>
      <c r="I26" s="227" t="s">
        <v>23</v>
      </c>
      <c r="J26" s="228" t="str">
        <f>IF('Rekapitulace stavby'!AN20="","",'Rekapitulace stavby'!AN20)</f>
        <v/>
      </c>
      <c r="K26" s="226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155"/>
      <c r="C27" s="226"/>
      <c r="D27" s="226"/>
      <c r="E27" s="226"/>
      <c r="F27" s="226"/>
      <c r="G27" s="226"/>
      <c r="H27" s="226"/>
      <c r="I27" s="226"/>
      <c r="J27" s="226"/>
      <c r="K27" s="226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155"/>
      <c r="C28" s="226"/>
      <c r="D28" s="227" t="s">
        <v>28</v>
      </c>
      <c r="E28" s="226"/>
      <c r="F28" s="226"/>
      <c r="G28" s="226"/>
      <c r="H28" s="226"/>
      <c r="I28" s="226"/>
      <c r="J28" s="226"/>
      <c r="K28" s="226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1"/>
      <c r="B29" s="157"/>
      <c r="C29" s="158"/>
      <c r="D29" s="158"/>
      <c r="E29" s="273" t="s">
        <v>1</v>
      </c>
      <c r="F29" s="273"/>
      <c r="G29" s="273"/>
      <c r="H29" s="273"/>
      <c r="I29" s="158"/>
      <c r="J29" s="158"/>
      <c r="K29" s="158"/>
      <c r="L29" s="92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" customFormat="1" ht="6.95" customHeight="1">
      <c r="A30" s="26"/>
      <c r="B30" s="155"/>
      <c r="C30" s="226"/>
      <c r="D30" s="226"/>
      <c r="E30" s="226"/>
      <c r="F30" s="226"/>
      <c r="G30" s="226"/>
      <c r="H30" s="226"/>
      <c r="I30" s="226"/>
      <c r="J30" s="226"/>
      <c r="K30" s="226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155"/>
      <c r="C31" s="226"/>
      <c r="D31" s="159"/>
      <c r="E31" s="159"/>
      <c r="F31" s="159"/>
      <c r="G31" s="159"/>
      <c r="H31" s="159"/>
      <c r="I31" s="159"/>
      <c r="J31" s="159"/>
      <c r="K31" s="159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155"/>
      <c r="C32" s="226"/>
      <c r="D32" s="160" t="s">
        <v>29</v>
      </c>
      <c r="E32" s="226"/>
      <c r="F32" s="226"/>
      <c r="G32" s="226"/>
      <c r="H32" s="226"/>
      <c r="I32" s="226"/>
      <c r="J32" s="161">
        <f>J128</f>
        <v>0</v>
      </c>
      <c r="K32" s="226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155"/>
      <c r="C33" s="226"/>
      <c r="D33" s="159"/>
      <c r="E33" s="159"/>
      <c r="F33" s="159"/>
      <c r="G33" s="159"/>
      <c r="H33" s="159"/>
      <c r="I33" s="159"/>
      <c r="J33" s="159"/>
      <c r="K33" s="159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155"/>
      <c r="C34" s="226"/>
      <c r="D34" s="226"/>
      <c r="E34" s="226"/>
      <c r="F34" s="162" t="s">
        <v>31</v>
      </c>
      <c r="G34" s="226"/>
      <c r="H34" s="226"/>
      <c r="I34" s="162" t="s">
        <v>30</v>
      </c>
      <c r="J34" s="162" t="s">
        <v>32</v>
      </c>
      <c r="K34" s="226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155"/>
      <c r="C35" s="226"/>
      <c r="D35" s="163" t="s">
        <v>33</v>
      </c>
      <c r="E35" s="227" t="s">
        <v>34</v>
      </c>
      <c r="F35" s="164">
        <f>J32</f>
        <v>0</v>
      </c>
      <c r="G35" s="226"/>
      <c r="H35" s="226"/>
      <c r="I35" s="165">
        <v>0.21</v>
      </c>
      <c r="J35" s="164">
        <f>F35*0.21</f>
        <v>0</v>
      </c>
      <c r="K35" s="226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155"/>
      <c r="C36" s="226"/>
      <c r="D36" s="226"/>
      <c r="E36" s="227" t="s">
        <v>35</v>
      </c>
      <c r="F36" s="164">
        <v>0</v>
      </c>
      <c r="G36" s="226"/>
      <c r="H36" s="226"/>
      <c r="I36" s="165">
        <v>0.15</v>
      </c>
      <c r="J36" s="164">
        <v>0</v>
      </c>
      <c r="K36" s="226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155"/>
      <c r="C37" s="226"/>
      <c r="D37" s="226"/>
      <c r="E37" s="227" t="s">
        <v>36</v>
      </c>
      <c r="F37" s="164">
        <f>ROUND((SUM(BG128:BG208)),2)</f>
        <v>0</v>
      </c>
      <c r="G37" s="226"/>
      <c r="H37" s="226"/>
      <c r="I37" s="165">
        <v>0.21</v>
      </c>
      <c r="J37" s="164">
        <f>0</f>
        <v>0</v>
      </c>
      <c r="K37" s="226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155"/>
      <c r="C38" s="226"/>
      <c r="D38" s="226"/>
      <c r="E38" s="227" t="s">
        <v>37</v>
      </c>
      <c r="F38" s="164">
        <f>ROUND((SUM(BH128:BH208)),2)</f>
        <v>0</v>
      </c>
      <c r="G38" s="226"/>
      <c r="H38" s="226"/>
      <c r="I38" s="165">
        <v>0.15</v>
      </c>
      <c r="J38" s="164">
        <f>0</f>
        <v>0</v>
      </c>
      <c r="K38" s="226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155"/>
      <c r="C39" s="226"/>
      <c r="D39" s="226"/>
      <c r="E39" s="227" t="s">
        <v>38</v>
      </c>
      <c r="F39" s="164">
        <f>ROUND((SUM(BI128:BI208)),2)</f>
        <v>0</v>
      </c>
      <c r="G39" s="226"/>
      <c r="H39" s="226"/>
      <c r="I39" s="165">
        <v>0</v>
      </c>
      <c r="J39" s="164">
        <f>0</f>
        <v>0</v>
      </c>
      <c r="K39" s="226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155"/>
      <c r="C40" s="226"/>
      <c r="D40" s="226"/>
      <c r="E40" s="226"/>
      <c r="F40" s="226"/>
      <c r="G40" s="226"/>
      <c r="H40" s="226"/>
      <c r="I40" s="226"/>
      <c r="J40" s="226"/>
      <c r="K40" s="226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155"/>
      <c r="C41" s="166"/>
      <c r="D41" s="167" t="s">
        <v>39</v>
      </c>
      <c r="E41" s="168"/>
      <c r="F41" s="168"/>
      <c r="G41" s="169" t="s">
        <v>40</v>
      </c>
      <c r="H41" s="170" t="s">
        <v>41</v>
      </c>
      <c r="I41" s="168"/>
      <c r="J41" s="171">
        <f>SUM(J32:J39)</f>
        <v>0</v>
      </c>
      <c r="K41" s="172"/>
      <c r="L41" s="3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155"/>
      <c r="C42" s="226"/>
      <c r="D42" s="226"/>
      <c r="E42" s="226"/>
      <c r="F42" s="226"/>
      <c r="G42" s="226"/>
      <c r="H42" s="226"/>
      <c r="I42" s="226"/>
      <c r="J42" s="226"/>
      <c r="K42" s="226"/>
      <c r="L42" s="3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153"/>
      <c r="C43" s="89"/>
      <c r="D43" s="89"/>
      <c r="E43" s="89"/>
      <c r="F43" s="89"/>
      <c r="G43" s="89"/>
      <c r="H43" s="89"/>
      <c r="I43" s="89"/>
      <c r="J43" s="89"/>
      <c r="K43" s="89"/>
      <c r="L43" s="18"/>
    </row>
    <row r="44" spans="2:12" s="1" customFormat="1" ht="14.45" customHeight="1">
      <c r="B44" s="153"/>
      <c r="C44" s="89"/>
      <c r="D44" s="89"/>
      <c r="E44" s="89"/>
      <c r="F44" s="89"/>
      <c r="G44" s="89"/>
      <c r="H44" s="89"/>
      <c r="I44" s="89"/>
      <c r="J44" s="89"/>
      <c r="K44" s="89"/>
      <c r="L44" s="18"/>
    </row>
    <row r="45" spans="2:12" s="1" customFormat="1" ht="14.45" customHeight="1">
      <c r="B45" s="153"/>
      <c r="C45" s="89"/>
      <c r="D45" s="89"/>
      <c r="E45" s="89"/>
      <c r="F45" s="89"/>
      <c r="G45" s="89"/>
      <c r="H45" s="89"/>
      <c r="I45" s="89"/>
      <c r="J45" s="89"/>
      <c r="K45" s="89"/>
      <c r="L45" s="18"/>
    </row>
    <row r="46" spans="2:12" s="1" customFormat="1" ht="14.45" customHeight="1">
      <c r="B46" s="153"/>
      <c r="C46" s="89"/>
      <c r="D46" s="89"/>
      <c r="E46" s="89"/>
      <c r="F46" s="89"/>
      <c r="G46" s="89"/>
      <c r="H46" s="89"/>
      <c r="I46" s="89"/>
      <c r="J46" s="89"/>
      <c r="K46" s="89"/>
      <c r="L46" s="18"/>
    </row>
    <row r="47" spans="2:12" s="1" customFormat="1" ht="14.45" customHeight="1">
      <c r="B47" s="153"/>
      <c r="C47" s="89"/>
      <c r="D47" s="89"/>
      <c r="E47" s="89"/>
      <c r="F47" s="89"/>
      <c r="G47" s="89"/>
      <c r="H47" s="89"/>
      <c r="I47" s="89"/>
      <c r="J47" s="89"/>
      <c r="K47" s="89"/>
      <c r="L47" s="18"/>
    </row>
    <row r="48" spans="2:12" s="1" customFormat="1" ht="14.45" customHeight="1">
      <c r="B48" s="153"/>
      <c r="C48" s="89"/>
      <c r="D48" s="89"/>
      <c r="E48" s="89"/>
      <c r="F48" s="89"/>
      <c r="G48" s="89"/>
      <c r="H48" s="89"/>
      <c r="I48" s="89"/>
      <c r="J48" s="89"/>
      <c r="K48" s="89"/>
      <c r="L48" s="18"/>
    </row>
    <row r="49" spans="2:12" s="1" customFormat="1" ht="14.45" customHeight="1">
      <c r="B49" s="153"/>
      <c r="C49" s="89"/>
      <c r="D49" s="89"/>
      <c r="E49" s="89"/>
      <c r="F49" s="89"/>
      <c r="G49" s="89"/>
      <c r="H49" s="89"/>
      <c r="I49" s="89"/>
      <c r="J49" s="89"/>
      <c r="K49" s="89"/>
      <c r="L49" s="18"/>
    </row>
    <row r="50" spans="2:12" s="2" customFormat="1" ht="14.45" customHeight="1">
      <c r="B50" s="173"/>
      <c r="C50" s="174"/>
      <c r="D50" s="175" t="s">
        <v>42</v>
      </c>
      <c r="E50" s="176"/>
      <c r="F50" s="176"/>
      <c r="G50" s="175" t="s">
        <v>43</v>
      </c>
      <c r="H50" s="176"/>
      <c r="I50" s="176"/>
      <c r="J50" s="176"/>
      <c r="K50" s="176"/>
      <c r="L50" s="35"/>
    </row>
    <row r="51" spans="2:12" ht="12">
      <c r="B51" s="153"/>
      <c r="C51" s="89"/>
      <c r="D51" s="89"/>
      <c r="E51" s="89"/>
      <c r="F51" s="89"/>
      <c r="G51" s="89"/>
      <c r="H51" s="89"/>
      <c r="I51" s="89"/>
      <c r="J51" s="89"/>
      <c r="K51" s="89"/>
      <c r="L51" s="18"/>
    </row>
    <row r="52" spans="2:12" ht="12">
      <c r="B52" s="153"/>
      <c r="C52" s="89"/>
      <c r="D52" s="89"/>
      <c r="E52" s="89"/>
      <c r="F52" s="89"/>
      <c r="G52" s="89"/>
      <c r="H52" s="89"/>
      <c r="I52" s="89"/>
      <c r="J52" s="89"/>
      <c r="K52" s="89"/>
      <c r="L52" s="18"/>
    </row>
    <row r="53" spans="2:12" ht="12">
      <c r="B53" s="153"/>
      <c r="C53" s="89"/>
      <c r="D53" s="89"/>
      <c r="E53" s="89"/>
      <c r="F53" s="89"/>
      <c r="G53" s="89"/>
      <c r="H53" s="89"/>
      <c r="I53" s="89"/>
      <c r="J53" s="89"/>
      <c r="K53" s="89"/>
      <c r="L53" s="18"/>
    </row>
    <row r="54" spans="2:12" ht="12">
      <c r="B54" s="153"/>
      <c r="C54" s="89"/>
      <c r="D54" s="89"/>
      <c r="E54" s="89"/>
      <c r="F54" s="89"/>
      <c r="G54" s="89"/>
      <c r="H54" s="89"/>
      <c r="I54" s="89"/>
      <c r="J54" s="89"/>
      <c r="K54" s="89"/>
      <c r="L54" s="18"/>
    </row>
    <row r="55" spans="2:12" ht="12">
      <c r="B55" s="153"/>
      <c r="C55" s="89"/>
      <c r="D55" s="89"/>
      <c r="E55" s="89"/>
      <c r="F55" s="89"/>
      <c r="G55" s="89"/>
      <c r="H55" s="89"/>
      <c r="I55" s="89"/>
      <c r="J55" s="89"/>
      <c r="K55" s="89"/>
      <c r="L55" s="18"/>
    </row>
    <row r="56" spans="2:12" ht="12">
      <c r="B56" s="153"/>
      <c r="C56" s="89"/>
      <c r="D56" s="89"/>
      <c r="E56" s="89"/>
      <c r="F56" s="89"/>
      <c r="G56" s="89"/>
      <c r="H56" s="89"/>
      <c r="I56" s="89"/>
      <c r="J56" s="89"/>
      <c r="K56" s="89"/>
      <c r="L56" s="18"/>
    </row>
    <row r="57" spans="2:12" ht="12">
      <c r="B57" s="153"/>
      <c r="C57" s="89"/>
      <c r="D57" s="89"/>
      <c r="E57" s="89"/>
      <c r="F57" s="89"/>
      <c r="G57" s="89"/>
      <c r="H57" s="89"/>
      <c r="I57" s="89"/>
      <c r="J57" s="89"/>
      <c r="K57" s="89"/>
      <c r="L57" s="18"/>
    </row>
    <row r="58" spans="2:12" ht="12">
      <c r="B58" s="153"/>
      <c r="C58" s="89"/>
      <c r="D58" s="89"/>
      <c r="E58" s="89"/>
      <c r="F58" s="89"/>
      <c r="G58" s="89"/>
      <c r="H58" s="89"/>
      <c r="I58" s="89"/>
      <c r="J58" s="89"/>
      <c r="K58" s="89"/>
      <c r="L58" s="18"/>
    </row>
    <row r="59" spans="2:12" ht="12">
      <c r="B59" s="153"/>
      <c r="C59" s="89"/>
      <c r="D59" s="89"/>
      <c r="E59" s="89"/>
      <c r="F59" s="89"/>
      <c r="G59" s="89"/>
      <c r="H59" s="89"/>
      <c r="I59" s="89"/>
      <c r="J59" s="89"/>
      <c r="K59" s="89"/>
      <c r="L59" s="18"/>
    </row>
    <row r="60" spans="2:12" ht="12">
      <c r="B60" s="153"/>
      <c r="C60" s="89"/>
      <c r="D60" s="89"/>
      <c r="E60" s="89"/>
      <c r="F60" s="89"/>
      <c r="G60" s="89"/>
      <c r="H60" s="89"/>
      <c r="I60" s="89"/>
      <c r="J60" s="89"/>
      <c r="K60" s="89"/>
      <c r="L60" s="18"/>
    </row>
    <row r="61" spans="1:31" s="2" customFormat="1" ht="12.75">
      <c r="A61" s="26"/>
      <c r="B61" s="155"/>
      <c r="C61" s="226"/>
      <c r="D61" s="177" t="s">
        <v>44</v>
      </c>
      <c r="E61" s="178"/>
      <c r="F61" s="179" t="s">
        <v>45</v>
      </c>
      <c r="G61" s="177" t="s">
        <v>44</v>
      </c>
      <c r="H61" s="178"/>
      <c r="I61" s="178"/>
      <c r="J61" s="180" t="s">
        <v>45</v>
      </c>
      <c r="K61" s="178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53"/>
      <c r="C62" s="89"/>
      <c r="D62" s="89"/>
      <c r="E62" s="89"/>
      <c r="F62" s="89"/>
      <c r="G62" s="89"/>
      <c r="H62" s="89"/>
      <c r="I62" s="89"/>
      <c r="J62" s="89"/>
      <c r="K62" s="89"/>
      <c r="L62" s="18"/>
    </row>
    <row r="63" spans="2:12" ht="12">
      <c r="B63" s="153"/>
      <c r="C63" s="89"/>
      <c r="D63" s="89"/>
      <c r="E63" s="89"/>
      <c r="F63" s="89"/>
      <c r="G63" s="89"/>
      <c r="H63" s="89"/>
      <c r="I63" s="89"/>
      <c r="J63" s="89"/>
      <c r="K63" s="89"/>
      <c r="L63" s="18"/>
    </row>
    <row r="64" spans="2:12" ht="12">
      <c r="B64" s="153"/>
      <c r="C64" s="89"/>
      <c r="D64" s="89"/>
      <c r="E64" s="89"/>
      <c r="F64" s="89"/>
      <c r="G64" s="89"/>
      <c r="H64" s="89"/>
      <c r="I64" s="89"/>
      <c r="J64" s="89"/>
      <c r="K64" s="89"/>
      <c r="L64" s="18"/>
    </row>
    <row r="65" spans="1:31" s="2" customFormat="1" ht="12.75">
      <c r="A65" s="26"/>
      <c r="B65" s="155"/>
      <c r="C65" s="226"/>
      <c r="D65" s="175" t="s">
        <v>46</v>
      </c>
      <c r="E65" s="181"/>
      <c r="F65" s="181"/>
      <c r="G65" s="175" t="s">
        <v>47</v>
      </c>
      <c r="H65" s="181"/>
      <c r="I65" s="181"/>
      <c r="J65" s="181"/>
      <c r="K65" s="181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53"/>
      <c r="C66" s="89"/>
      <c r="D66" s="89"/>
      <c r="E66" s="89"/>
      <c r="F66" s="89"/>
      <c r="G66" s="89"/>
      <c r="H66" s="89"/>
      <c r="I66" s="89"/>
      <c r="J66" s="89"/>
      <c r="K66" s="89"/>
      <c r="L66" s="18"/>
    </row>
    <row r="67" spans="2:12" ht="12">
      <c r="B67" s="153"/>
      <c r="C67" s="89"/>
      <c r="D67" s="89"/>
      <c r="E67" s="89"/>
      <c r="F67" s="89"/>
      <c r="G67" s="89"/>
      <c r="H67" s="89"/>
      <c r="I67" s="89"/>
      <c r="J67" s="89"/>
      <c r="K67" s="89"/>
      <c r="L67" s="18"/>
    </row>
    <row r="68" spans="2:12" ht="12">
      <c r="B68" s="153"/>
      <c r="C68" s="89"/>
      <c r="D68" s="89"/>
      <c r="E68" s="89"/>
      <c r="F68" s="89"/>
      <c r="G68" s="89"/>
      <c r="H68" s="89"/>
      <c r="I68" s="89"/>
      <c r="J68" s="89"/>
      <c r="K68" s="89"/>
      <c r="L68" s="18"/>
    </row>
    <row r="69" spans="2:12" ht="12">
      <c r="B69" s="153"/>
      <c r="C69" s="89"/>
      <c r="D69" s="89"/>
      <c r="E69" s="89"/>
      <c r="F69" s="89"/>
      <c r="G69" s="89"/>
      <c r="H69" s="89"/>
      <c r="I69" s="89"/>
      <c r="J69" s="89"/>
      <c r="K69" s="89"/>
      <c r="L69" s="18"/>
    </row>
    <row r="70" spans="2:12" ht="12">
      <c r="B70" s="153"/>
      <c r="C70" s="89"/>
      <c r="D70" s="89"/>
      <c r="E70" s="89"/>
      <c r="F70" s="89"/>
      <c r="G70" s="89"/>
      <c r="H70" s="89"/>
      <c r="I70" s="89"/>
      <c r="J70" s="89"/>
      <c r="K70" s="89"/>
      <c r="L70" s="18"/>
    </row>
    <row r="71" spans="2:12" ht="12">
      <c r="B71" s="153"/>
      <c r="C71" s="89"/>
      <c r="D71" s="89"/>
      <c r="E71" s="89"/>
      <c r="F71" s="89"/>
      <c r="G71" s="89"/>
      <c r="H71" s="89"/>
      <c r="I71" s="89"/>
      <c r="J71" s="89"/>
      <c r="K71" s="89"/>
      <c r="L71" s="18"/>
    </row>
    <row r="72" spans="2:12" ht="12">
      <c r="B72" s="153"/>
      <c r="C72" s="89"/>
      <c r="D72" s="89"/>
      <c r="E72" s="89"/>
      <c r="F72" s="89"/>
      <c r="G72" s="89"/>
      <c r="H72" s="89"/>
      <c r="I72" s="89"/>
      <c r="J72" s="89"/>
      <c r="K72" s="89"/>
      <c r="L72" s="18"/>
    </row>
    <row r="73" spans="2:12" ht="12">
      <c r="B73" s="153"/>
      <c r="C73" s="89"/>
      <c r="D73" s="89"/>
      <c r="E73" s="89"/>
      <c r="F73" s="89"/>
      <c r="G73" s="89"/>
      <c r="H73" s="89"/>
      <c r="I73" s="89"/>
      <c r="J73" s="89"/>
      <c r="K73" s="89"/>
      <c r="L73" s="18"/>
    </row>
    <row r="74" spans="2:12" ht="12">
      <c r="B74" s="153"/>
      <c r="C74" s="89"/>
      <c r="D74" s="89"/>
      <c r="E74" s="89"/>
      <c r="F74" s="89"/>
      <c r="G74" s="89"/>
      <c r="H74" s="89"/>
      <c r="I74" s="89"/>
      <c r="J74" s="89"/>
      <c r="K74" s="89"/>
      <c r="L74" s="18"/>
    </row>
    <row r="75" spans="2:12" ht="12">
      <c r="B75" s="153"/>
      <c r="C75" s="89"/>
      <c r="D75" s="89"/>
      <c r="E75" s="89"/>
      <c r="F75" s="89"/>
      <c r="G75" s="89"/>
      <c r="H75" s="89"/>
      <c r="I75" s="89"/>
      <c r="J75" s="89"/>
      <c r="K75" s="89"/>
      <c r="L75" s="18"/>
    </row>
    <row r="76" spans="1:31" s="2" customFormat="1" ht="12.75">
      <c r="A76" s="26"/>
      <c r="B76" s="155"/>
      <c r="C76" s="226"/>
      <c r="D76" s="177" t="s">
        <v>44</v>
      </c>
      <c r="E76" s="178"/>
      <c r="F76" s="179" t="s">
        <v>45</v>
      </c>
      <c r="G76" s="177" t="s">
        <v>44</v>
      </c>
      <c r="H76" s="178"/>
      <c r="I76" s="178"/>
      <c r="J76" s="180" t="s">
        <v>45</v>
      </c>
      <c r="K76" s="178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182"/>
      <c r="C77" s="142"/>
      <c r="D77" s="142"/>
      <c r="E77" s="142"/>
      <c r="F77" s="142"/>
      <c r="G77" s="142"/>
      <c r="H77" s="142"/>
      <c r="I77" s="142"/>
      <c r="J77" s="142"/>
      <c r="K77" s="142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11" ht="12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2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31" s="2" customFormat="1" ht="6.95" customHeight="1">
      <c r="A81" s="26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155"/>
      <c r="C82" s="154" t="s">
        <v>93</v>
      </c>
      <c r="D82" s="226"/>
      <c r="E82" s="226"/>
      <c r="F82" s="226"/>
      <c r="G82" s="226"/>
      <c r="H82" s="226"/>
      <c r="I82" s="226"/>
      <c r="J82" s="226"/>
      <c r="K82" s="226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155"/>
      <c r="C83" s="226"/>
      <c r="D83" s="226"/>
      <c r="E83" s="226"/>
      <c r="F83" s="226"/>
      <c r="G83" s="226"/>
      <c r="H83" s="226"/>
      <c r="I83" s="226"/>
      <c r="J83" s="226"/>
      <c r="K83" s="226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155"/>
      <c r="C84" s="227" t="s">
        <v>14</v>
      </c>
      <c r="D84" s="226"/>
      <c r="E84" s="226"/>
      <c r="F84" s="226"/>
      <c r="G84" s="226"/>
      <c r="H84" s="226"/>
      <c r="I84" s="226"/>
      <c r="J84" s="226"/>
      <c r="K84" s="226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155"/>
      <c r="C85" s="226"/>
      <c r="D85" s="226"/>
      <c r="E85" s="270" t="str">
        <f>E7</f>
        <v>Cyklostezka</v>
      </c>
      <c r="F85" s="271"/>
      <c r="G85" s="271"/>
      <c r="H85" s="271"/>
      <c r="I85" s="226"/>
      <c r="J85" s="226"/>
      <c r="K85" s="226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53"/>
      <c r="C86" s="227" t="s">
        <v>89</v>
      </c>
      <c r="D86" s="89"/>
      <c r="E86" s="89"/>
      <c r="F86" s="89"/>
      <c r="G86" s="89"/>
      <c r="H86" s="89"/>
      <c r="I86" s="89"/>
      <c r="J86" s="89"/>
      <c r="K86" s="89"/>
      <c r="L86" s="18"/>
    </row>
    <row r="87" spans="1:31" s="2" customFormat="1" ht="16.5" customHeight="1">
      <c r="A87" s="26"/>
      <c r="B87" s="155"/>
      <c r="C87" s="226"/>
      <c r="D87" s="226"/>
      <c r="E87" s="270" t="s">
        <v>90</v>
      </c>
      <c r="F87" s="269"/>
      <c r="G87" s="269"/>
      <c r="H87" s="269"/>
      <c r="I87" s="226"/>
      <c r="J87" s="226"/>
      <c r="K87" s="226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155"/>
      <c r="C88" s="227" t="s">
        <v>91</v>
      </c>
      <c r="D88" s="226"/>
      <c r="E88" s="226"/>
      <c r="F88" s="226"/>
      <c r="G88" s="226"/>
      <c r="H88" s="226"/>
      <c r="I88" s="226"/>
      <c r="J88" s="226"/>
      <c r="K88" s="226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155"/>
      <c r="C89" s="226"/>
      <c r="D89" s="226"/>
      <c r="E89" s="268" t="str">
        <f>E11</f>
        <v>19002 - SO 181 Cyklostezka</v>
      </c>
      <c r="F89" s="269"/>
      <c r="G89" s="269"/>
      <c r="H89" s="269"/>
      <c r="I89" s="226"/>
      <c r="J89" s="226"/>
      <c r="K89" s="226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155"/>
      <c r="C90" s="226"/>
      <c r="D90" s="226"/>
      <c r="E90" s="226"/>
      <c r="F90" s="226"/>
      <c r="G90" s="226"/>
      <c r="H90" s="226"/>
      <c r="I90" s="226"/>
      <c r="J90" s="226"/>
      <c r="K90" s="226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155"/>
      <c r="C91" s="227" t="s">
        <v>18</v>
      </c>
      <c r="D91" s="226"/>
      <c r="E91" s="226"/>
      <c r="F91" s="228" t="str">
        <f>F14</f>
        <v xml:space="preserve"> </v>
      </c>
      <c r="G91" s="226"/>
      <c r="H91" s="226"/>
      <c r="I91" s="227" t="s">
        <v>20</v>
      </c>
      <c r="J91" s="156">
        <f>IF(J14="","",J14)</f>
        <v>43888</v>
      </c>
      <c r="K91" s="226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155"/>
      <c r="C92" s="226"/>
      <c r="D92" s="226"/>
      <c r="E92" s="226"/>
      <c r="F92" s="226"/>
      <c r="G92" s="226"/>
      <c r="H92" s="226"/>
      <c r="I92" s="226"/>
      <c r="J92" s="226"/>
      <c r="K92" s="226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155"/>
      <c r="C93" s="227" t="s">
        <v>21</v>
      </c>
      <c r="D93" s="226"/>
      <c r="E93" s="226"/>
      <c r="F93" s="228" t="str">
        <f>E17</f>
        <v xml:space="preserve"> </v>
      </c>
      <c r="G93" s="226"/>
      <c r="H93" s="226"/>
      <c r="I93" s="227" t="s">
        <v>25</v>
      </c>
      <c r="J93" s="229" t="str">
        <f>E23</f>
        <v xml:space="preserve"> </v>
      </c>
      <c r="K93" s="226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155"/>
      <c r="C94" s="227" t="s">
        <v>24</v>
      </c>
      <c r="D94" s="226"/>
      <c r="E94" s="226"/>
      <c r="F94" s="228" t="str">
        <f>IF(E20="","",E20)</f>
        <v xml:space="preserve"> </v>
      </c>
      <c r="G94" s="226"/>
      <c r="H94" s="226"/>
      <c r="I94" s="227" t="s">
        <v>27</v>
      </c>
      <c r="J94" s="229" t="str">
        <f>E26</f>
        <v xml:space="preserve"> </v>
      </c>
      <c r="K94" s="226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155"/>
      <c r="C95" s="226"/>
      <c r="D95" s="226"/>
      <c r="E95" s="226"/>
      <c r="F95" s="226"/>
      <c r="G95" s="226"/>
      <c r="H95" s="226"/>
      <c r="I95" s="226"/>
      <c r="J95" s="226"/>
      <c r="K95" s="226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155"/>
      <c r="C96" s="185" t="s">
        <v>94</v>
      </c>
      <c r="D96" s="166"/>
      <c r="E96" s="166"/>
      <c r="F96" s="166"/>
      <c r="G96" s="166"/>
      <c r="H96" s="166"/>
      <c r="I96" s="166"/>
      <c r="J96" s="186" t="s">
        <v>95</v>
      </c>
      <c r="K96" s="166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155"/>
      <c r="C97" s="226"/>
      <c r="D97" s="226"/>
      <c r="E97" s="226"/>
      <c r="F97" s="226"/>
      <c r="G97" s="226"/>
      <c r="H97" s="226"/>
      <c r="I97" s="226"/>
      <c r="J97" s="226"/>
      <c r="K97" s="226"/>
      <c r="L97" s="3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155"/>
      <c r="C98" s="187" t="s">
        <v>96</v>
      </c>
      <c r="D98" s="226"/>
      <c r="E98" s="226"/>
      <c r="F98" s="226"/>
      <c r="G98" s="226"/>
      <c r="H98" s="226"/>
      <c r="I98" s="226"/>
      <c r="J98" s="161">
        <f>J128</f>
        <v>0</v>
      </c>
      <c r="K98" s="226"/>
      <c r="L98" s="3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5" t="s">
        <v>97</v>
      </c>
    </row>
    <row r="99" spans="2:12" s="9" customFormat="1" ht="24.95" customHeight="1">
      <c r="B99" s="188"/>
      <c r="C99" s="189"/>
      <c r="D99" s="190" t="s">
        <v>98</v>
      </c>
      <c r="E99" s="191"/>
      <c r="F99" s="191"/>
      <c r="G99" s="191"/>
      <c r="H99" s="191"/>
      <c r="I99" s="191"/>
      <c r="J99" s="192">
        <f>J129</f>
        <v>0</v>
      </c>
      <c r="K99" s="189"/>
      <c r="L99" s="93"/>
    </row>
    <row r="100" spans="2:12" s="10" customFormat="1" ht="19.9" customHeight="1">
      <c r="B100" s="193"/>
      <c r="C100" s="194"/>
      <c r="D100" s="195" t="s">
        <v>99</v>
      </c>
      <c r="E100" s="196"/>
      <c r="F100" s="196"/>
      <c r="G100" s="196"/>
      <c r="H100" s="196"/>
      <c r="I100" s="196"/>
      <c r="J100" s="197">
        <f>J130</f>
        <v>0</v>
      </c>
      <c r="K100" s="194"/>
      <c r="L100" s="94"/>
    </row>
    <row r="101" spans="2:12" s="10" customFormat="1" ht="19.9" customHeight="1">
      <c r="B101" s="193"/>
      <c r="C101" s="194"/>
      <c r="D101" s="195" t="s">
        <v>100</v>
      </c>
      <c r="E101" s="196"/>
      <c r="F101" s="196"/>
      <c r="G101" s="196"/>
      <c r="H101" s="196"/>
      <c r="I101" s="196"/>
      <c r="J101" s="197">
        <f>J170</f>
        <v>0</v>
      </c>
      <c r="K101" s="194"/>
      <c r="L101" s="94"/>
    </row>
    <row r="102" spans="2:12" s="10" customFormat="1" ht="19.9" customHeight="1">
      <c r="B102" s="193"/>
      <c r="C102" s="194"/>
      <c r="D102" s="195" t="s">
        <v>101</v>
      </c>
      <c r="E102" s="196"/>
      <c r="F102" s="196"/>
      <c r="G102" s="196"/>
      <c r="H102" s="196"/>
      <c r="I102" s="196"/>
      <c r="J102" s="197">
        <f>J179</f>
        <v>0</v>
      </c>
      <c r="K102" s="194"/>
      <c r="L102" s="94"/>
    </row>
    <row r="103" spans="2:12" s="10" customFormat="1" ht="19.9" customHeight="1">
      <c r="B103" s="193"/>
      <c r="C103" s="194"/>
      <c r="D103" s="195" t="s">
        <v>102</v>
      </c>
      <c r="E103" s="196"/>
      <c r="F103" s="196"/>
      <c r="G103" s="196"/>
      <c r="H103" s="196"/>
      <c r="I103" s="196"/>
      <c r="J103" s="197">
        <f>J188</f>
        <v>0</v>
      </c>
      <c r="K103" s="194"/>
      <c r="L103" s="94"/>
    </row>
    <row r="104" spans="2:12" s="10" customFormat="1" ht="19.9" customHeight="1">
      <c r="B104" s="193"/>
      <c r="C104" s="194"/>
      <c r="D104" s="195" t="s">
        <v>103</v>
      </c>
      <c r="E104" s="196"/>
      <c r="F104" s="196"/>
      <c r="G104" s="196"/>
      <c r="H104" s="196"/>
      <c r="I104" s="196"/>
      <c r="J104" s="197">
        <f>J199</f>
        <v>0</v>
      </c>
      <c r="K104" s="194"/>
      <c r="L104" s="94"/>
    </row>
    <row r="105" spans="2:12" s="9" customFormat="1" ht="24.95" customHeight="1">
      <c r="B105" s="188"/>
      <c r="C105" s="189"/>
      <c r="D105" s="190" t="s">
        <v>104</v>
      </c>
      <c r="E105" s="191"/>
      <c r="F105" s="191"/>
      <c r="G105" s="191"/>
      <c r="H105" s="191"/>
      <c r="I105" s="191"/>
      <c r="J105" s="192">
        <f>J204</f>
        <v>0</v>
      </c>
      <c r="K105" s="189"/>
      <c r="L105" s="93"/>
    </row>
    <row r="106" spans="2:12" s="10" customFormat="1" ht="19.9" customHeight="1">
      <c r="B106" s="193"/>
      <c r="C106" s="194"/>
      <c r="D106" s="195" t="s">
        <v>105</v>
      </c>
      <c r="E106" s="196"/>
      <c r="F106" s="196"/>
      <c r="G106" s="196"/>
      <c r="H106" s="196"/>
      <c r="I106" s="196"/>
      <c r="J106" s="197">
        <f>J205</f>
        <v>0</v>
      </c>
      <c r="K106" s="194"/>
      <c r="L106" s="94"/>
    </row>
    <row r="107" spans="1:31" s="2" customFormat="1" ht="21.75" customHeight="1">
      <c r="A107" s="26"/>
      <c r="B107" s="155"/>
      <c r="C107" s="226"/>
      <c r="D107" s="226"/>
      <c r="E107" s="226"/>
      <c r="F107" s="226"/>
      <c r="G107" s="226"/>
      <c r="H107" s="226"/>
      <c r="I107" s="226"/>
      <c r="J107" s="226"/>
      <c r="K107" s="226"/>
      <c r="L107" s="35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182"/>
      <c r="C108" s="142"/>
      <c r="D108" s="142"/>
      <c r="E108" s="142"/>
      <c r="F108" s="142"/>
      <c r="G108" s="142"/>
      <c r="H108" s="142"/>
      <c r="I108" s="142"/>
      <c r="J108" s="142"/>
      <c r="K108" s="142"/>
      <c r="L108" s="35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2:11" ht="12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 ht="12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 ht="12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1:31" s="2" customFormat="1" ht="6.95" customHeight="1">
      <c r="A112" s="26"/>
      <c r="B112" s="183"/>
      <c r="C112" s="184"/>
      <c r="D112" s="184"/>
      <c r="E112" s="184"/>
      <c r="F112" s="184"/>
      <c r="G112" s="184"/>
      <c r="H112" s="184"/>
      <c r="I112" s="184"/>
      <c r="J112" s="184"/>
      <c r="K112" s="184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24.95" customHeight="1">
      <c r="A113" s="26"/>
      <c r="B113" s="155"/>
      <c r="C113" s="154" t="s">
        <v>106</v>
      </c>
      <c r="D113" s="226"/>
      <c r="E113" s="226"/>
      <c r="F113" s="226"/>
      <c r="G113" s="226"/>
      <c r="H113" s="226"/>
      <c r="I113" s="226"/>
      <c r="J113" s="226"/>
      <c r="K113" s="226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155"/>
      <c r="C114" s="226"/>
      <c r="D114" s="226"/>
      <c r="E114" s="226"/>
      <c r="F114" s="226"/>
      <c r="G114" s="226"/>
      <c r="H114" s="226"/>
      <c r="I114" s="226"/>
      <c r="J114" s="226"/>
      <c r="K114" s="226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155"/>
      <c r="C115" s="227" t="s">
        <v>14</v>
      </c>
      <c r="D115" s="226"/>
      <c r="E115" s="226"/>
      <c r="F115" s="226"/>
      <c r="G115" s="226"/>
      <c r="H115" s="226"/>
      <c r="I115" s="226"/>
      <c r="J115" s="226"/>
      <c r="K115" s="226"/>
      <c r="L115" s="35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155"/>
      <c r="C116" s="226"/>
      <c r="D116" s="226"/>
      <c r="E116" s="270" t="str">
        <f>E7</f>
        <v>Cyklostezka</v>
      </c>
      <c r="F116" s="271"/>
      <c r="G116" s="271"/>
      <c r="H116" s="271"/>
      <c r="I116" s="226"/>
      <c r="J116" s="226"/>
      <c r="K116" s="226"/>
      <c r="L116" s="3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2:12" s="1" customFormat="1" ht="12" customHeight="1">
      <c r="B117" s="153"/>
      <c r="C117" s="227" t="s">
        <v>89</v>
      </c>
      <c r="D117" s="89"/>
      <c r="E117" s="89"/>
      <c r="F117" s="89"/>
      <c r="G117" s="89"/>
      <c r="H117" s="89"/>
      <c r="I117" s="89"/>
      <c r="J117" s="89"/>
      <c r="K117" s="89"/>
      <c r="L117" s="18"/>
    </row>
    <row r="118" spans="1:31" s="2" customFormat="1" ht="16.5" customHeight="1">
      <c r="A118" s="26"/>
      <c r="B118" s="155"/>
      <c r="C118" s="226"/>
      <c r="D118" s="226"/>
      <c r="E118" s="270" t="s">
        <v>90</v>
      </c>
      <c r="F118" s="269"/>
      <c r="G118" s="269"/>
      <c r="H118" s="269"/>
      <c r="I118" s="226"/>
      <c r="J118" s="226"/>
      <c r="K118" s="226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155"/>
      <c r="C119" s="227" t="s">
        <v>91</v>
      </c>
      <c r="D119" s="226"/>
      <c r="E119" s="226"/>
      <c r="F119" s="226"/>
      <c r="G119" s="226"/>
      <c r="H119" s="226"/>
      <c r="I119" s="226"/>
      <c r="J119" s="226"/>
      <c r="K119" s="226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155"/>
      <c r="C120" s="226"/>
      <c r="D120" s="226"/>
      <c r="E120" s="268" t="str">
        <f>E11</f>
        <v>19002 - SO 181 Cyklostezka</v>
      </c>
      <c r="F120" s="269"/>
      <c r="G120" s="269"/>
      <c r="H120" s="269"/>
      <c r="I120" s="226"/>
      <c r="J120" s="226"/>
      <c r="K120" s="226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155"/>
      <c r="C121" s="226"/>
      <c r="D121" s="226"/>
      <c r="E121" s="226"/>
      <c r="F121" s="226"/>
      <c r="G121" s="226"/>
      <c r="H121" s="226"/>
      <c r="I121" s="226"/>
      <c r="J121" s="226"/>
      <c r="K121" s="226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155"/>
      <c r="C122" s="227" t="s">
        <v>18</v>
      </c>
      <c r="D122" s="226"/>
      <c r="E122" s="226"/>
      <c r="F122" s="228" t="str">
        <f>F14</f>
        <v xml:space="preserve"> </v>
      </c>
      <c r="G122" s="226"/>
      <c r="H122" s="226"/>
      <c r="I122" s="227" t="s">
        <v>20</v>
      </c>
      <c r="J122" s="156">
        <f>IF(J14="","",J14)</f>
        <v>43888</v>
      </c>
      <c r="K122" s="226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155"/>
      <c r="C123" s="226"/>
      <c r="D123" s="226"/>
      <c r="E123" s="226"/>
      <c r="F123" s="226"/>
      <c r="G123" s="226"/>
      <c r="H123" s="226"/>
      <c r="I123" s="226"/>
      <c r="J123" s="226"/>
      <c r="K123" s="226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5.2" customHeight="1">
      <c r="A124" s="26"/>
      <c r="B124" s="155"/>
      <c r="C124" s="227" t="s">
        <v>21</v>
      </c>
      <c r="D124" s="226"/>
      <c r="E124" s="226"/>
      <c r="F124" s="228" t="str">
        <f>E17</f>
        <v xml:space="preserve"> </v>
      </c>
      <c r="G124" s="226"/>
      <c r="H124" s="226"/>
      <c r="I124" s="227" t="s">
        <v>25</v>
      </c>
      <c r="J124" s="229" t="str">
        <f>E23</f>
        <v xml:space="preserve"> </v>
      </c>
      <c r="K124" s="226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155"/>
      <c r="C125" s="227" t="s">
        <v>24</v>
      </c>
      <c r="D125" s="226"/>
      <c r="E125" s="226"/>
      <c r="F125" s="228" t="str">
        <f>IF(E20="","",E20)</f>
        <v xml:space="preserve"> </v>
      </c>
      <c r="G125" s="226"/>
      <c r="H125" s="226"/>
      <c r="I125" s="227" t="s">
        <v>27</v>
      </c>
      <c r="J125" s="229" t="str">
        <f>E26</f>
        <v xml:space="preserve"> </v>
      </c>
      <c r="K125" s="226"/>
      <c r="L125" s="3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0.35" customHeight="1">
      <c r="A126" s="26"/>
      <c r="B126" s="155"/>
      <c r="C126" s="226"/>
      <c r="D126" s="226"/>
      <c r="E126" s="226"/>
      <c r="F126" s="226"/>
      <c r="G126" s="226"/>
      <c r="H126" s="226"/>
      <c r="I126" s="226"/>
      <c r="J126" s="226"/>
      <c r="K126" s="226"/>
      <c r="L126" s="35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1" customFormat="1" ht="29.25" customHeight="1">
      <c r="A127" s="95"/>
      <c r="B127" s="198"/>
      <c r="C127" s="199" t="s">
        <v>107</v>
      </c>
      <c r="D127" s="200" t="s">
        <v>54</v>
      </c>
      <c r="E127" s="200" t="s">
        <v>50</v>
      </c>
      <c r="F127" s="200" t="s">
        <v>51</v>
      </c>
      <c r="G127" s="200" t="s">
        <v>108</v>
      </c>
      <c r="H127" s="200" t="s">
        <v>109</v>
      </c>
      <c r="I127" s="200" t="s">
        <v>110</v>
      </c>
      <c r="J127" s="200" t="s">
        <v>95</v>
      </c>
      <c r="K127" s="201" t="s">
        <v>111</v>
      </c>
      <c r="L127" s="96"/>
      <c r="M127" s="54" t="s">
        <v>1</v>
      </c>
      <c r="N127" s="55" t="s">
        <v>33</v>
      </c>
      <c r="O127" s="55" t="s">
        <v>112</v>
      </c>
      <c r="P127" s="55" t="s">
        <v>113</v>
      </c>
      <c r="Q127" s="55" t="s">
        <v>114</v>
      </c>
      <c r="R127" s="55" t="s">
        <v>115</v>
      </c>
      <c r="S127" s="55" t="s">
        <v>116</v>
      </c>
      <c r="T127" s="56" t="s">
        <v>117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63" s="2" customFormat="1" ht="22.9" customHeight="1">
      <c r="A128" s="26"/>
      <c r="B128" s="155"/>
      <c r="C128" s="202" t="s">
        <v>118</v>
      </c>
      <c r="D128" s="226"/>
      <c r="E128" s="226"/>
      <c r="F128" s="226"/>
      <c r="G128" s="226"/>
      <c r="H128" s="226"/>
      <c r="I128" s="226"/>
      <c r="J128" s="203">
        <f>J129+J204</f>
        <v>0</v>
      </c>
      <c r="K128" s="226"/>
      <c r="L128" s="27"/>
      <c r="M128" s="57"/>
      <c r="N128" s="48"/>
      <c r="O128" s="58"/>
      <c r="P128" s="97">
        <f>P129+P204</f>
        <v>9145.949139999999</v>
      </c>
      <c r="Q128" s="58"/>
      <c r="R128" s="97">
        <f>R129+R204</f>
        <v>5890.153799</v>
      </c>
      <c r="S128" s="58"/>
      <c r="T128" s="98">
        <f>T129+T204</f>
        <v>5.04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5" t="s">
        <v>68</v>
      </c>
      <c r="AU128" s="15" t="s">
        <v>97</v>
      </c>
      <c r="BK128" s="99">
        <f>BK129+BK204</f>
        <v>0</v>
      </c>
    </row>
    <row r="129" spans="2:63" s="12" customFormat="1" ht="25.9" customHeight="1">
      <c r="B129" s="204"/>
      <c r="C129" s="140"/>
      <c r="D129" s="205" t="s">
        <v>68</v>
      </c>
      <c r="E129" s="206" t="s">
        <v>119</v>
      </c>
      <c r="F129" s="206" t="s">
        <v>120</v>
      </c>
      <c r="G129" s="140"/>
      <c r="H129" s="140"/>
      <c r="I129" s="140"/>
      <c r="J129" s="207">
        <f>J130+J170+J179+J188+J199</f>
        <v>0</v>
      </c>
      <c r="K129" s="140"/>
      <c r="L129" s="100"/>
      <c r="M129" s="102"/>
      <c r="N129" s="103"/>
      <c r="O129" s="103"/>
      <c r="P129" s="104">
        <f>P130+P170+P179+P188+P199</f>
        <v>9075.921139999999</v>
      </c>
      <c r="Q129" s="103"/>
      <c r="R129" s="104">
        <f>R130+R170+R179+R188+R199</f>
        <v>5889.332077</v>
      </c>
      <c r="S129" s="103"/>
      <c r="T129" s="105">
        <f>T130+T170+T179+T188+T199</f>
        <v>5.04</v>
      </c>
      <c r="AR129" s="101" t="s">
        <v>75</v>
      </c>
      <c r="AT129" s="106" t="s">
        <v>68</v>
      </c>
      <c r="AU129" s="106" t="s">
        <v>69</v>
      </c>
      <c r="AY129" s="101" t="s">
        <v>121</v>
      </c>
      <c r="BK129" s="107">
        <f>BK130+BK170+BK179+BK188+BK199</f>
        <v>0</v>
      </c>
    </row>
    <row r="130" spans="2:63" s="12" customFormat="1" ht="22.9" customHeight="1">
      <c r="B130" s="204"/>
      <c r="C130" s="140"/>
      <c r="D130" s="205" t="s">
        <v>68</v>
      </c>
      <c r="E130" s="208" t="s">
        <v>75</v>
      </c>
      <c r="F130" s="208" t="s">
        <v>122</v>
      </c>
      <c r="G130" s="140"/>
      <c r="H130" s="140"/>
      <c r="I130" s="140"/>
      <c r="J130" s="209">
        <f>SUM(J131:J169)</f>
        <v>0</v>
      </c>
      <c r="K130" s="140"/>
      <c r="L130" s="100"/>
      <c r="M130" s="102"/>
      <c r="N130" s="103"/>
      <c r="O130" s="103"/>
      <c r="P130" s="104">
        <f>SUM(P131:P169)</f>
        <v>7500.10314</v>
      </c>
      <c r="Q130" s="103"/>
      <c r="R130" s="104">
        <f>SUM(R131:R169)</f>
        <v>5642.8552</v>
      </c>
      <c r="S130" s="103"/>
      <c r="T130" s="105">
        <f>SUM(T131:T169)</f>
        <v>0</v>
      </c>
      <c r="AR130" s="101" t="s">
        <v>75</v>
      </c>
      <c r="AT130" s="106" t="s">
        <v>68</v>
      </c>
      <c r="AU130" s="106" t="s">
        <v>75</v>
      </c>
      <c r="AY130" s="101" t="s">
        <v>121</v>
      </c>
      <c r="BK130" s="107">
        <f>SUM(BK131:BK169)</f>
        <v>0</v>
      </c>
    </row>
    <row r="131" spans="1:65" s="2" customFormat="1" ht="24.75" customHeight="1">
      <c r="A131" s="26"/>
      <c r="B131" s="155"/>
      <c r="C131" s="143">
        <v>1</v>
      </c>
      <c r="D131" s="143" t="s">
        <v>123</v>
      </c>
      <c r="E131" s="144" t="s">
        <v>446</v>
      </c>
      <c r="F131" s="145" t="s">
        <v>470</v>
      </c>
      <c r="G131" s="146" t="s">
        <v>167</v>
      </c>
      <c r="H131" s="147">
        <v>0</v>
      </c>
      <c r="I131" s="108"/>
      <c r="J131" s="138">
        <f aca="true" t="shared" si="0" ref="J131:J169">ROUND(I131*H131,2)</f>
        <v>0</v>
      </c>
      <c r="K131" s="145" t="s">
        <v>126</v>
      </c>
      <c r="L131" s="27"/>
      <c r="M131" s="109" t="s">
        <v>1</v>
      </c>
      <c r="N131" s="110" t="s">
        <v>34</v>
      </c>
      <c r="O131" s="111">
        <v>0.092</v>
      </c>
      <c r="P131" s="111">
        <f aca="true" t="shared" si="1" ref="P131:P158">O131*H131</f>
        <v>0</v>
      </c>
      <c r="Q131" s="111">
        <v>0</v>
      </c>
      <c r="R131" s="111">
        <f aca="true" t="shared" si="2" ref="R131:R158">Q131*H131</f>
        <v>0</v>
      </c>
      <c r="S131" s="111">
        <v>0</v>
      </c>
      <c r="T131" s="112">
        <f aca="true" t="shared" si="3" ref="T131:T158"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3" t="s">
        <v>127</v>
      </c>
      <c r="AT131" s="113" t="s">
        <v>123</v>
      </c>
      <c r="AU131" s="113" t="s">
        <v>77</v>
      </c>
      <c r="AY131" s="15" t="s">
        <v>121</v>
      </c>
      <c r="BE131" s="114">
        <f aca="true" t="shared" si="4" ref="BE131:BE169">IF(N131="základní",J131,0)</f>
        <v>0</v>
      </c>
      <c r="BF131" s="114">
        <f aca="true" t="shared" si="5" ref="BF131:BF169">IF(N131="snížená",J131,0)</f>
        <v>0</v>
      </c>
      <c r="BG131" s="114">
        <f aca="true" t="shared" si="6" ref="BG131:BG169">IF(N131="zákl. přenesená",J131,0)</f>
        <v>0</v>
      </c>
      <c r="BH131" s="114">
        <f aca="true" t="shared" si="7" ref="BH131:BH169">IF(N131="sníž. přenesená",J131,0)</f>
        <v>0</v>
      </c>
      <c r="BI131" s="114">
        <f aca="true" t="shared" si="8" ref="BI131:BI169">IF(N131="nulová",J131,0)</f>
        <v>0</v>
      </c>
      <c r="BJ131" s="15" t="s">
        <v>75</v>
      </c>
      <c r="BK131" s="114">
        <f aca="true" t="shared" si="9" ref="BK131:BK169">ROUND(I131*H131,2)</f>
        <v>0</v>
      </c>
      <c r="BL131" s="15" t="s">
        <v>127</v>
      </c>
      <c r="BM131" s="113" t="s">
        <v>128</v>
      </c>
    </row>
    <row r="132" spans="1:65" s="2" customFormat="1" ht="25.5" customHeight="1">
      <c r="A132" s="130"/>
      <c r="B132" s="155"/>
      <c r="C132" s="143">
        <v>2</v>
      </c>
      <c r="D132" s="143" t="s">
        <v>123</v>
      </c>
      <c r="E132" s="144" t="s">
        <v>447</v>
      </c>
      <c r="F132" s="145" t="s">
        <v>471</v>
      </c>
      <c r="G132" s="146" t="s">
        <v>190</v>
      </c>
      <c r="H132" s="147">
        <v>0</v>
      </c>
      <c r="I132" s="108">
        <v>0</v>
      </c>
      <c r="J132" s="138">
        <f aca="true" t="shared" si="10" ref="J132:J133">ROUND(I132*H132,2)</f>
        <v>0</v>
      </c>
      <c r="K132" s="145" t="s">
        <v>126</v>
      </c>
      <c r="L132" s="27"/>
      <c r="M132" s="109"/>
      <c r="N132" s="110"/>
      <c r="O132" s="111"/>
      <c r="P132" s="111"/>
      <c r="Q132" s="111"/>
      <c r="R132" s="111"/>
      <c r="S132" s="111"/>
      <c r="T132" s="112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R132" s="113"/>
      <c r="AT132" s="113"/>
      <c r="AU132" s="113"/>
      <c r="AY132" s="15"/>
      <c r="BE132" s="114"/>
      <c r="BF132" s="114"/>
      <c r="BG132" s="114"/>
      <c r="BH132" s="114"/>
      <c r="BI132" s="114"/>
      <c r="BJ132" s="15"/>
      <c r="BK132" s="114"/>
      <c r="BL132" s="15"/>
      <c r="BM132" s="113"/>
    </row>
    <row r="133" spans="1:65" s="2" customFormat="1" ht="16.5" customHeight="1">
      <c r="A133" s="130"/>
      <c r="B133" s="155"/>
      <c r="C133" s="143">
        <v>3</v>
      </c>
      <c r="D133" s="143" t="s">
        <v>123</v>
      </c>
      <c r="E133" s="144" t="s">
        <v>448</v>
      </c>
      <c r="F133" s="145" t="s">
        <v>472</v>
      </c>
      <c r="G133" s="146" t="s">
        <v>125</v>
      </c>
      <c r="H133" s="147">
        <v>0</v>
      </c>
      <c r="I133" s="108">
        <v>0</v>
      </c>
      <c r="J133" s="138">
        <f t="shared" si="10"/>
        <v>0</v>
      </c>
      <c r="K133" s="145" t="s">
        <v>126</v>
      </c>
      <c r="L133" s="27"/>
      <c r="M133" s="109"/>
      <c r="N133" s="110"/>
      <c r="O133" s="111"/>
      <c r="P133" s="111"/>
      <c r="Q133" s="111"/>
      <c r="R133" s="111"/>
      <c r="S133" s="111"/>
      <c r="T133" s="112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R133" s="113"/>
      <c r="AT133" s="113"/>
      <c r="AU133" s="113"/>
      <c r="AY133" s="15"/>
      <c r="BE133" s="114"/>
      <c r="BF133" s="114"/>
      <c r="BG133" s="114"/>
      <c r="BH133" s="114"/>
      <c r="BI133" s="114"/>
      <c r="BJ133" s="15"/>
      <c r="BK133" s="114"/>
      <c r="BL133" s="15"/>
      <c r="BM133" s="113"/>
    </row>
    <row r="134" spans="1:65" s="2" customFormat="1" ht="24" customHeight="1">
      <c r="A134" s="130"/>
      <c r="B134" s="155"/>
      <c r="C134" s="143">
        <v>4</v>
      </c>
      <c r="D134" s="143" t="s">
        <v>123</v>
      </c>
      <c r="E134" s="144" t="s">
        <v>449</v>
      </c>
      <c r="F134" s="145" t="s">
        <v>473</v>
      </c>
      <c r="G134" s="146" t="s">
        <v>167</v>
      </c>
      <c r="H134" s="147">
        <v>0</v>
      </c>
      <c r="I134" s="108">
        <v>0</v>
      </c>
      <c r="J134" s="138">
        <f aca="true" t="shared" si="11" ref="J134:J136">ROUND(I134*H134,2)</f>
        <v>0</v>
      </c>
      <c r="K134" s="145" t="s">
        <v>126</v>
      </c>
      <c r="L134" s="27"/>
      <c r="M134" s="109"/>
      <c r="N134" s="110"/>
      <c r="O134" s="111"/>
      <c r="P134" s="111"/>
      <c r="Q134" s="111"/>
      <c r="R134" s="111"/>
      <c r="S134" s="111"/>
      <c r="T134" s="112"/>
      <c r="U134" s="130"/>
      <c r="V134" s="130"/>
      <c r="W134" s="137"/>
      <c r="X134" s="130"/>
      <c r="Y134" s="130"/>
      <c r="Z134" s="130"/>
      <c r="AA134" s="130"/>
      <c r="AB134" s="130"/>
      <c r="AC134" s="130"/>
      <c r="AD134" s="130"/>
      <c r="AE134" s="130"/>
      <c r="AR134" s="113"/>
      <c r="AT134" s="113"/>
      <c r="AU134" s="113"/>
      <c r="AY134" s="15"/>
      <c r="BE134" s="114"/>
      <c r="BF134" s="114"/>
      <c r="BG134" s="114"/>
      <c r="BH134" s="114"/>
      <c r="BI134" s="114"/>
      <c r="BJ134" s="15"/>
      <c r="BK134" s="114"/>
      <c r="BL134" s="15"/>
      <c r="BM134" s="113"/>
    </row>
    <row r="135" spans="1:65" s="2" customFormat="1" ht="24.75" customHeight="1">
      <c r="A135" s="130"/>
      <c r="B135" s="155"/>
      <c r="C135" s="143">
        <v>5</v>
      </c>
      <c r="D135" s="143" t="s">
        <v>123</v>
      </c>
      <c r="E135" s="144" t="s">
        <v>450</v>
      </c>
      <c r="F135" s="145" t="s">
        <v>474</v>
      </c>
      <c r="G135" s="146" t="s">
        <v>190</v>
      </c>
      <c r="H135" s="147">
        <v>0</v>
      </c>
      <c r="I135" s="108">
        <v>0</v>
      </c>
      <c r="J135" s="138">
        <f t="shared" si="11"/>
        <v>0</v>
      </c>
      <c r="K135" s="145" t="s">
        <v>126</v>
      </c>
      <c r="L135" s="27"/>
      <c r="M135" s="109"/>
      <c r="N135" s="110"/>
      <c r="O135" s="111"/>
      <c r="P135" s="111"/>
      <c r="Q135" s="111"/>
      <c r="R135" s="111"/>
      <c r="S135" s="111"/>
      <c r="T135" s="112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R135" s="113"/>
      <c r="AT135" s="113"/>
      <c r="AU135" s="113"/>
      <c r="AY135" s="15"/>
      <c r="BE135" s="114"/>
      <c r="BF135" s="114"/>
      <c r="BG135" s="114"/>
      <c r="BH135" s="114"/>
      <c r="BI135" s="114"/>
      <c r="BJ135" s="15"/>
      <c r="BK135" s="114"/>
      <c r="BL135" s="15"/>
      <c r="BM135" s="113"/>
    </row>
    <row r="136" spans="1:65" s="2" customFormat="1" ht="15" customHeight="1">
      <c r="A136" s="130"/>
      <c r="B136" s="155"/>
      <c r="C136" s="143">
        <v>6</v>
      </c>
      <c r="D136" s="143" t="s">
        <v>123</v>
      </c>
      <c r="E136" s="144" t="s">
        <v>451</v>
      </c>
      <c r="F136" s="145" t="s">
        <v>475</v>
      </c>
      <c r="G136" s="146" t="s">
        <v>190</v>
      </c>
      <c r="H136" s="147">
        <v>0</v>
      </c>
      <c r="I136" s="108">
        <v>0</v>
      </c>
      <c r="J136" s="138">
        <f t="shared" si="11"/>
        <v>0</v>
      </c>
      <c r="K136" s="145" t="s">
        <v>126</v>
      </c>
      <c r="L136" s="27"/>
      <c r="M136" s="109"/>
      <c r="N136" s="110"/>
      <c r="O136" s="111"/>
      <c r="P136" s="111"/>
      <c r="Q136" s="111"/>
      <c r="R136" s="111"/>
      <c r="S136" s="111"/>
      <c r="T136" s="112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R136" s="113"/>
      <c r="AT136" s="113"/>
      <c r="AU136" s="113"/>
      <c r="AY136" s="15"/>
      <c r="BE136" s="114"/>
      <c r="BF136" s="114"/>
      <c r="BG136" s="114"/>
      <c r="BH136" s="114"/>
      <c r="BI136" s="114"/>
      <c r="BJ136" s="15"/>
      <c r="BK136" s="114"/>
      <c r="BL136" s="15"/>
      <c r="BM136" s="113"/>
    </row>
    <row r="137" spans="1:65" s="2" customFormat="1" ht="49.5" customHeight="1">
      <c r="A137" s="130"/>
      <c r="B137" s="155"/>
      <c r="C137" s="143">
        <v>7</v>
      </c>
      <c r="D137" s="143" t="s">
        <v>123</v>
      </c>
      <c r="E137" s="144" t="s">
        <v>124</v>
      </c>
      <c r="F137" s="145" t="s">
        <v>476</v>
      </c>
      <c r="G137" s="146" t="s">
        <v>125</v>
      </c>
      <c r="H137" s="147">
        <v>8266.2</v>
      </c>
      <c r="I137" s="108">
        <v>0</v>
      </c>
      <c r="J137" s="138">
        <f aca="true" t="shared" si="12" ref="J137">ROUND(I137*H137,2)</f>
        <v>0</v>
      </c>
      <c r="K137" s="145" t="s">
        <v>126</v>
      </c>
      <c r="L137" s="27"/>
      <c r="M137" s="109"/>
      <c r="N137" s="110"/>
      <c r="O137" s="111"/>
      <c r="P137" s="111"/>
      <c r="Q137" s="111"/>
      <c r="R137" s="111"/>
      <c r="S137" s="111"/>
      <c r="T137" s="112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R137" s="113"/>
      <c r="AT137" s="113"/>
      <c r="AU137" s="113"/>
      <c r="AY137" s="15"/>
      <c r="BE137" s="114"/>
      <c r="BF137" s="114"/>
      <c r="BG137" s="114"/>
      <c r="BH137" s="114"/>
      <c r="BI137" s="114"/>
      <c r="BJ137" s="15"/>
      <c r="BK137" s="114"/>
      <c r="BL137" s="15"/>
      <c r="BM137" s="113"/>
    </row>
    <row r="138" spans="1:65" s="2" customFormat="1" ht="24" customHeight="1">
      <c r="A138" s="26"/>
      <c r="B138" s="155"/>
      <c r="C138" s="210">
        <v>8</v>
      </c>
      <c r="D138" s="210" t="s">
        <v>129</v>
      </c>
      <c r="E138" s="211" t="s">
        <v>130</v>
      </c>
      <c r="F138" s="212" t="s">
        <v>477</v>
      </c>
      <c r="G138" s="213" t="s">
        <v>131</v>
      </c>
      <c r="H138" s="214">
        <v>297.6</v>
      </c>
      <c r="I138" s="115">
        <v>0</v>
      </c>
      <c r="J138" s="139">
        <f t="shared" si="0"/>
        <v>0</v>
      </c>
      <c r="K138" s="212" t="s">
        <v>126</v>
      </c>
      <c r="L138" s="116"/>
      <c r="M138" s="117" t="s">
        <v>1</v>
      </c>
      <c r="N138" s="118" t="s">
        <v>34</v>
      </c>
      <c r="O138" s="111">
        <v>0</v>
      </c>
      <c r="P138" s="111">
        <f t="shared" si="1"/>
        <v>0</v>
      </c>
      <c r="Q138" s="111">
        <v>1</v>
      </c>
      <c r="R138" s="111">
        <f t="shared" si="2"/>
        <v>297.6</v>
      </c>
      <c r="S138" s="111">
        <v>0</v>
      </c>
      <c r="T138" s="112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13" t="s">
        <v>132</v>
      </c>
      <c r="AT138" s="113" t="s">
        <v>129</v>
      </c>
      <c r="AU138" s="113" t="s">
        <v>77</v>
      </c>
      <c r="AY138" s="15" t="s">
        <v>121</v>
      </c>
      <c r="BE138" s="114">
        <f t="shared" si="4"/>
        <v>0</v>
      </c>
      <c r="BF138" s="114">
        <f t="shared" si="5"/>
        <v>0</v>
      </c>
      <c r="BG138" s="114">
        <f t="shared" si="6"/>
        <v>0</v>
      </c>
      <c r="BH138" s="114">
        <f t="shared" si="7"/>
        <v>0</v>
      </c>
      <c r="BI138" s="114">
        <f t="shared" si="8"/>
        <v>0</v>
      </c>
      <c r="BJ138" s="15" t="s">
        <v>75</v>
      </c>
      <c r="BK138" s="114">
        <f t="shared" si="9"/>
        <v>0</v>
      </c>
      <c r="BL138" s="15" t="s">
        <v>127</v>
      </c>
      <c r="BM138" s="113" t="s">
        <v>133</v>
      </c>
    </row>
    <row r="139" spans="1:65" s="2" customFormat="1" ht="48" customHeight="1">
      <c r="A139" s="26"/>
      <c r="B139" s="155"/>
      <c r="C139" s="143">
        <v>9</v>
      </c>
      <c r="D139" s="143" t="s">
        <v>123</v>
      </c>
      <c r="E139" s="144" t="s">
        <v>134</v>
      </c>
      <c r="F139" s="145" t="s">
        <v>135</v>
      </c>
      <c r="G139" s="146" t="s">
        <v>125</v>
      </c>
      <c r="H139" s="147">
        <v>28.3</v>
      </c>
      <c r="I139" s="108">
        <v>0</v>
      </c>
      <c r="J139" s="138">
        <f t="shared" si="0"/>
        <v>0</v>
      </c>
      <c r="K139" s="145" t="s">
        <v>126</v>
      </c>
      <c r="L139" s="27"/>
      <c r="M139" s="109" t="s">
        <v>1</v>
      </c>
      <c r="N139" s="110" t="s">
        <v>34</v>
      </c>
      <c r="O139" s="111">
        <v>0.223</v>
      </c>
      <c r="P139" s="111">
        <f t="shared" si="1"/>
        <v>6.3109</v>
      </c>
      <c r="Q139" s="111">
        <v>0</v>
      </c>
      <c r="R139" s="111">
        <f t="shared" si="2"/>
        <v>0</v>
      </c>
      <c r="S139" s="111">
        <v>0</v>
      </c>
      <c r="T139" s="112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3" t="s">
        <v>127</v>
      </c>
      <c r="AT139" s="113" t="s">
        <v>123</v>
      </c>
      <c r="AU139" s="113" t="s">
        <v>77</v>
      </c>
      <c r="AY139" s="15" t="s">
        <v>121</v>
      </c>
      <c r="BE139" s="114">
        <f t="shared" si="4"/>
        <v>0</v>
      </c>
      <c r="BF139" s="114">
        <f t="shared" si="5"/>
        <v>0</v>
      </c>
      <c r="BG139" s="114">
        <f t="shared" si="6"/>
        <v>0</v>
      </c>
      <c r="BH139" s="114">
        <f t="shared" si="7"/>
        <v>0</v>
      </c>
      <c r="BI139" s="114">
        <f t="shared" si="8"/>
        <v>0</v>
      </c>
      <c r="BJ139" s="15" t="s">
        <v>75</v>
      </c>
      <c r="BK139" s="114">
        <f t="shared" si="9"/>
        <v>0</v>
      </c>
      <c r="BL139" s="15" t="s">
        <v>127</v>
      </c>
      <c r="BM139" s="113" t="s">
        <v>136</v>
      </c>
    </row>
    <row r="140" spans="1:65" s="2" customFormat="1" ht="48" customHeight="1">
      <c r="A140" s="26"/>
      <c r="B140" s="155"/>
      <c r="C140" s="143">
        <v>10</v>
      </c>
      <c r="D140" s="143" t="s">
        <v>123</v>
      </c>
      <c r="E140" s="144" t="s">
        <v>137</v>
      </c>
      <c r="F140" s="145" t="s">
        <v>478</v>
      </c>
      <c r="G140" s="146" t="s">
        <v>125</v>
      </c>
      <c r="H140" s="147">
        <v>3954.2</v>
      </c>
      <c r="I140" s="108">
        <v>0</v>
      </c>
      <c r="J140" s="138">
        <f t="shared" si="0"/>
        <v>0</v>
      </c>
      <c r="K140" s="145" t="s">
        <v>126</v>
      </c>
      <c r="L140" s="27"/>
      <c r="M140" s="109" t="s">
        <v>1</v>
      </c>
      <c r="N140" s="110" t="s">
        <v>34</v>
      </c>
      <c r="O140" s="111">
        <v>0.12</v>
      </c>
      <c r="P140" s="111">
        <f t="shared" si="1"/>
        <v>474.50399999999996</v>
      </c>
      <c r="Q140" s="111">
        <v>0</v>
      </c>
      <c r="R140" s="111">
        <f t="shared" si="2"/>
        <v>0</v>
      </c>
      <c r="S140" s="111">
        <v>0</v>
      </c>
      <c r="T140" s="112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3" t="s">
        <v>127</v>
      </c>
      <c r="AT140" s="113" t="s">
        <v>123</v>
      </c>
      <c r="AU140" s="113" t="s">
        <v>77</v>
      </c>
      <c r="AY140" s="15" t="s">
        <v>121</v>
      </c>
      <c r="BE140" s="114">
        <f t="shared" si="4"/>
        <v>0</v>
      </c>
      <c r="BF140" s="114">
        <f t="shared" si="5"/>
        <v>0</v>
      </c>
      <c r="BG140" s="114">
        <f t="shared" si="6"/>
        <v>0</v>
      </c>
      <c r="BH140" s="114">
        <f t="shared" si="7"/>
        <v>0</v>
      </c>
      <c r="BI140" s="114">
        <f t="shared" si="8"/>
        <v>0</v>
      </c>
      <c r="BJ140" s="15" t="s">
        <v>75</v>
      </c>
      <c r="BK140" s="114">
        <f t="shared" si="9"/>
        <v>0</v>
      </c>
      <c r="BL140" s="15" t="s">
        <v>127</v>
      </c>
      <c r="BM140" s="113" t="s">
        <v>138</v>
      </c>
    </row>
    <row r="141" spans="1:65" s="2" customFormat="1" ht="38.25" customHeight="1">
      <c r="A141" s="131"/>
      <c r="B141" s="155"/>
      <c r="C141" s="143">
        <v>11</v>
      </c>
      <c r="D141" s="143" t="s">
        <v>123</v>
      </c>
      <c r="E141" s="144" t="s">
        <v>139</v>
      </c>
      <c r="F141" s="145" t="s">
        <v>501</v>
      </c>
      <c r="G141" s="146" t="s">
        <v>125</v>
      </c>
      <c r="H141" s="147">
        <v>0</v>
      </c>
      <c r="I141" s="108">
        <v>0</v>
      </c>
      <c r="J141" s="138">
        <f t="shared" si="0"/>
        <v>0</v>
      </c>
      <c r="K141" s="145" t="s">
        <v>126</v>
      </c>
      <c r="L141" s="27"/>
      <c r="M141" s="109"/>
      <c r="N141" s="110"/>
      <c r="O141" s="111"/>
      <c r="P141" s="111"/>
      <c r="Q141" s="111"/>
      <c r="R141" s="111"/>
      <c r="S141" s="111"/>
      <c r="T141" s="112"/>
      <c r="U141" s="131"/>
      <c r="V141" s="131"/>
      <c r="W141" s="137"/>
      <c r="X141" s="131"/>
      <c r="Y141" s="131"/>
      <c r="Z141" s="131"/>
      <c r="AA141" s="131"/>
      <c r="AB141" s="131"/>
      <c r="AC141" s="131"/>
      <c r="AD141" s="131"/>
      <c r="AE141" s="131"/>
      <c r="AR141" s="113"/>
      <c r="AT141" s="113"/>
      <c r="AU141" s="113"/>
      <c r="AY141" s="15"/>
      <c r="BE141" s="114"/>
      <c r="BF141" s="114"/>
      <c r="BG141" s="114"/>
      <c r="BH141" s="114"/>
      <c r="BI141" s="114"/>
      <c r="BJ141" s="15"/>
      <c r="BK141" s="114"/>
      <c r="BL141" s="15"/>
      <c r="BM141" s="113"/>
    </row>
    <row r="142" spans="1:65" s="2" customFormat="1" ht="60.75" customHeight="1">
      <c r="A142" s="26"/>
      <c r="B142" s="155"/>
      <c r="C142" s="143">
        <v>12</v>
      </c>
      <c r="D142" s="143" t="s">
        <v>123</v>
      </c>
      <c r="E142" s="144" t="s">
        <v>141</v>
      </c>
      <c r="F142" s="145" t="s">
        <v>505</v>
      </c>
      <c r="G142" s="146" t="s">
        <v>125</v>
      </c>
      <c r="H142" s="147">
        <v>3954.2</v>
      </c>
      <c r="I142" s="108">
        <v>0</v>
      </c>
      <c r="J142" s="138">
        <f t="shared" si="0"/>
        <v>0</v>
      </c>
      <c r="K142" s="145" t="s">
        <v>126</v>
      </c>
      <c r="L142" s="27"/>
      <c r="M142" s="109" t="s">
        <v>1</v>
      </c>
      <c r="N142" s="110" t="s">
        <v>34</v>
      </c>
      <c r="O142" s="111">
        <v>0.05</v>
      </c>
      <c r="P142" s="111">
        <f t="shared" si="1"/>
        <v>197.71</v>
      </c>
      <c r="Q142" s="111">
        <v>0</v>
      </c>
      <c r="R142" s="111">
        <f t="shared" si="2"/>
        <v>0</v>
      </c>
      <c r="S142" s="111">
        <v>0</v>
      </c>
      <c r="T142" s="112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3" t="s">
        <v>127</v>
      </c>
      <c r="AT142" s="113" t="s">
        <v>123</v>
      </c>
      <c r="AU142" s="113" t="s">
        <v>77</v>
      </c>
      <c r="AY142" s="15" t="s">
        <v>121</v>
      </c>
      <c r="BE142" s="114">
        <f t="shared" si="4"/>
        <v>0</v>
      </c>
      <c r="BF142" s="114">
        <f t="shared" si="5"/>
        <v>0</v>
      </c>
      <c r="BG142" s="114">
        <f t="shared" si="6"/>
        <v>0</v>
      </c>
      <c r="BH142" s="114">
        <f t="shared" si="7"/>
        <v>0</v>
      </c>
      <c r="BI142" s="114">
        <f t="shared" si="8"/>
        <v>0</v>
      </c>
      <c r="BJ142" s="15" t="s">
        <v>75</v>
      </c>
      <c r="BK142" s="114">
        <f t="shared" si="9"/>
        <v>0</v>
      </c>
      <c r="BL142" s="15" t="s">
        <v>127</v>
      </c>
      <c r="BM142" s="113" t="s">
        <v>142</v>
      </c>
    </row>
    <row r="143" spans="1:65" s="2" customFormat="1" ht="60" customHeight="1">
      <c r="A143" s="26"/>
      <c r="B143" s="155"/>
      <c r="C143" s="143">
        <v>13</v>
      </c>
      <c r="D143" s="143" t="s">
        <v>123</v>
      </c>
      <c r="E143" s="144" t="s">
        <v>144</v>
      </c>
      <c r="F143" s="145" t="s">
        <v>145</v>
      </c>
      <c r="G143" s="146" t="s">
        <v>125</v>
      </c>
      <c r="H143" s="147">
        <v>12220.4</v>
      </c>
      <c r="I143" s="108">
        <v>0</v>
      </c>
      <c r="J143" s="138">
        <f t="shared" si="0"/>
        <v>0</v>
      </c>
      <c r="K143" s="145" t="s">
        <v>126</v>
      </c>
      <c r="L143" s="27"/>
      <c r="M143" s="109" t="s">
        <v>1</v>
      </c>
      <c r="N143" s="110" t="s">
        <v>34</v>
      </c>
      <c r="O143" s="111">
        <v>0.083</v>
      </c>
      <c r="P143" s="111">
        <f t="shared" si="1"/>
        <v>1014.2932000000001</v>
      </c>
      <c r="Q143" s="111">
        <v>0</v>
      </c>
      <c r="R143" s="111">
        <f t="shared" si="2"/>
        <v>0</v>
      </c>
      <c r="S143" s="111">
        <v>0</v>
      </c>
      <c r="T143" s="112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13" t="s">
        <v>127</v>
      </c>
      <c r="AT143" s="113" t="s">
        <v>123</v>
      </c>
      <c r="AU143" s="113" t="s">
        <v>77</v>
      </c>
      <c r="AY143" s="15" t="s">
        <v>121</v>
      </c>
      <c r="BE143" s="114">
        <f t="shared" si="4"/>
        <v>0</v>
      </c>
      <c r="BF143" s="114">
        <f t="shared" si="5"/>
        <v>0</v>
      </c>
      <c r="BG143" s="114">
        <f t="shared" si="6"/>
        <v>0</v>
      </c>
      <c r="BH143" s="114">
        <f t="shared" si="7"/>
        <v>0</v>
      </c>
      <c r="BI143" s="114">
        <f t="shared" si="8"/>
        <v>0</v>
      </c>
      <c r="BJ143" s="15" t="s">
        <v>75</v>
      </c>
      <c r="BK143" s="114">
        <f t="shared" si="9"/>
        <v>0</v>
      </c>
      <c r="BL143" s="15" t="s">
        <v>127</v>
      </c>
      <c r="BM143" s="113" t="s">
        <v>146</v>
      </c>
    </row>
    <row r="144" spans="1:65" s="2" customFormat="1" ht="60" customHeight="1">
      <c r="A144" s="26"/>
      <c r="B144" s="155"/>
      <c r="C144" s="143">
        <v>14</v>
      </c>
      <c r="D144" s="143" t="s">
        <v>123</v>
      </c>
      <c r="E144" s="144" t="s">
        <v>147</v>
      </c>
      <c r="F144" s="145" t="s">
        <v>148</v>
      </c>
      <c r="G144" s="146" t="s">
        <v>125</v>
      </c>
      <c r="H144" s="147">
        <v>3954.2</v>
      </c>
      <c r="I144" s="108">
        <v>0</v>
      </c>
      <c r="J144" s="138">
        <f t="shared" si="0"/>
        <v>0</v>
      </c>
      <c r="K144" s="145" t="s">
        <v>126</v>
      </c>
      <c r="L144" s="27"/>
      <c r="M144" s="109" t="s">
        <v>1</v>
      </c>
      <c r="N144" s="110" t="s">
        <v>34</v>
      </c>
      <c r="O144" s="111">
        <v>0.004</v>
      </c>
      <c r="P144" s="111">
        <f t="shared" si="1"/>
        <v>15.816799999999999</v>
      </c>
      <c r="Q144" s="111">
        <v>0</v>
      </c>
      <c r="R144" s="111">
        <f t="shared" si="2"/>
        <v>0</v>
      </c>
      <c r="S144" s="111">
        <v>0</v>
      </c>
      <c r="T144" s="112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13" t="s">
        <v>127</v>
      </c>
      <c r="AT144" s="113" t="s">
        <v>123</v>
      </c>
      <c r="AU144" s="113" t="s">
        <v>77</v>
      </c>
      <c r="AY144" s="15" t="s">
        <v>121</v>
      </c>
      <c r="BE144" s="114">
        <f t="shared" si="4"/>
        <v>0</v>
      </c>
      <c r="BF144" s="114">
        <f t="shared" si="5"/>
        <v>0</v>
      </c>
      <c r="BG144" s="114">
        <f t="shared" si="6"/>
        <v>0</v>
      </c>
      <c r="BH144" s="114">
        <f t="shared" si="7"/>
        <v>0</v>
      </c>
      <c r="BI144" s="114">
        <f t="shared" si="8"/>
        <v>0</v>
      </c>
      <c r="BJ144" s="15" t="s">
        <v>75</v>
      </c>
      <c r="BK144" s="114">
        <f t="shared" si="9"/>
        <v>0</v>
      </c>
      <c r="BL144" s="15" t="s">
        <v>127</v>
      </c>
      <c r="BM144" s="113" t="s">
        <v>149</v>
      </c>
    </row>
    <row r="145" spans="1:65" s="2" customFormat="1" ht="16.5" customHeight="1">
      <c r="A145" s="26"/>
      <c r="B145" s="155"/>
      <c r="C145" s="210">
        <v>15</v>
      </c>
      <c r="D145" s="210" t="s">
        <v>129</v>
      </c>
      <c r="E145" s="211" t="s">
        <v>150</v>
      </c>
      <c r="F145" s="212" t="s">
        <v>151</v>
      </c>
      <c r="G145" s="213" t="s">
        <v>131</v>
      </c>
      <c r="H145" s="214">
        <v>2560.05</v>
      </c>
      <c r="I145" s="115">
        <v>0</v>
      </c>
      <c r="J145" s="139">
        <f t="shared" si="0"/>
        <v>0</v>
      </c>
      <c r="K145" s="212" t="s">
        <v>126</v>
      </c>
      <c r="L145" s="116"/>
      <c r="M145" s="117" t="s">
        <v>1</v>
      </c>
      <c r="N145" s="118" t="s">
        <v>34</v>
      </c>
      <c r="O145" s="111">
        <v>0</v>
      </c>
      <c r="P145" s="111">
        <f t="shared" si="1"/>
        <v>0</v>
      </c>
      <c r="Q145" s="111">
        <v>1</v>
      </c>
      <c r="R145" s="111">
        <f t="shared" si="2"/>
        <v>2560.05</v>
      </c>
      <c r="S145" s="111">
        <v>0</v>
      </c>
      <c r="T145" s="112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13" t="s">
        <v>132</v>
      </c>
      <c r="AT145" s="113" t="s">
        <v>129</v>
      </c>
      <c r="AU145" s="113" t="s">
        <v>77</v>
      </c>
      <c r="AY145" s="15" t="s">
        <v>121</v>
      </c>
      <c r="BE145" s="114">
        <f t="shared" si="4"/>
        <v>0</v>
      </c>
      <c r="BF145" s="114">
        <f t="shared" si="5"/>
        <v>0</v>
      </c>
      <c r="BG145" s="114">
        <f t="shared" si="6"/>
        <v>0</v>
      </c>
      <c r="BH145" s="114">
        <f t="shared" si="7"/>
        <v>0</v>
      </c>
      <c r="BI145" s="114">
        <f t="shared" si="8"/>
        <v>0</v>
      </c>
      <c r="BJ145" s="15" t="s">
        <v>75</v>
      </c>
      <c r="BK145" s="114">
        <f t="shared" si="9"/>
        <v>0</v>
      </c>
      <c r="BL145" s="15" t="s">
        <v>127</v>
      </c>
      <c r="BM145" s="113" t="s">
        <v>152</v>
      </c>
    </row>
    <row r="146" spans="1:65" s="2" customFormat="1" ht="16.5" customHeight="1">
      <c r="A146" s="26"/>
      <c r="B146" s="155"/>
      <c r="C146" s="210">
        <v>16</v>
      </c>
      <c r="D146" s="210" t="s">
        <v>129</v>
      </c>
      <c r="E146" s="211" t="s">
        <v>153</v>
      </c>
      <c r="F146" s="212" t="s">
        <v>154</v>
      </c>
      <c r="G146" s="213" t="s">
        <v>131</v>
      </c>
      <c r="H146" s="214">
        <v>2784.95</v>
      </c>
      <c r="I146" s="115">
        <v>0</v>
      </c>
      <c r="J146" s="139">
        <f t="shared" si="0"/>
        <v>0</v>
      </c>
      <c r="K146" s="212" t="s">
        <v>126</v>
      </c>
      <c r="L146" s="116"/>
      <c r="M146" s="117" t="s">
        <v>1</v>
      </c>
      <c r="N146" s="118" t="s">
        <v>34</v>
      </c>
      <c r="O146" s="111">
        <v>0</v>
      </c>
      <c r="P146" s="111">
        <f t="shared" si="1"/>
        <v>0</v>
      </c>
      <c r="Q146" s="111">
        <v>1</v>
      </c>
      <c r="R146" s="111">
        <f t="shared" si="2"/>
        <v>2784.95</v>
      </c>
      <c r="S146" s="111">
        <v>0</v>
      </c>
      <c r="T146" s="112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3" t="s">
        <v>132</v>
      </c>
      <c r="AT146" s="113" t="s">
        <v>129</v>
      </c>
      <c r="AU146" s="113" t="s">
        <v>77</v>
      </c>
      <c r="AY146" s="15" t="s">
        <v>121</v>
      </c>
      <c r="BE146" s="114">
        <f t="shared" si="4"/>
        <v>0</v>
      </c>
      <c r="BF146" s="114">
        <f t="shared" si="5"/>
        <v>0</v>
      </c>
      <c r="BG146" s="114">
        <f t="shared" si="6"/>
        <v>0</v>
      </c>
      <c r="BH146" s="114">
        <f t="shared" si="7"/>
        <v>0</v>
      </c>
      <c r="BI146" s="114">
        <f t="shared" si="8"/>
        <v>0</v>
      </c>
      <c r="BJ146" s="15" t="s">
        <v>75</v>
      </c>
      <c r="BK146" s="114">
        <f t="shared" si="9"/>
        <v>0</v>
      </c>
      <c r="BL146" s="15" t="s">
        <v>127</v>
      </c>
      <c r="BM146" s="113" t="s">
        <v>155</v>
      </c>
    </row>
    <row r="147" spans="1:65" s="2" customFormat="1" ht="36" customHeight="1">
      <c r="A147" s="26"/>
      <c r="B147" s="155"/>
      <c r="C147" s="143">
        <v>17</v>
      </c>
      <c r="D147" s="143" t="s">
        <v>123</v>
      </c>
      <c r="E147" s="144" t="s">
        <v>156</v>
      </c>
      <c r="F147" s="145" t="s">
        <v>479</v>
      </c>
      <c r="G147" s="146" t="s">
        <v>125</v>
      </c>
      <c r="H147" s="147">
        <v>15932.92</v>
      </c>
      <c r="I147" s="108">
        <v>0</v>
      </c>
      <c r="J147" s="138">
        <f t="shared" si="0"/>
        <v>0</v>
      </c>
      <c r="K147" s="145" t="s">
        <v>126</v>
      </c>
      <c r="L147" s="27"/>
      <c r="M147" s="109" t="s">
        <v>1</v>
      </c>
      <c r="N147" s="110" t="s">
        <v>34</v>
      </c>
      <c r="O147" s="111">
        <v>0.097</v>
      </c>
      <c r="P147" s="111">
        <f t="shared" si="1"/>
        <v>1545.49324</v>
      </c>
      <c r="Q147" s="111">
        <v>0</v>
      </c>
      <c r="R147" s="111">
        <f t="shared" si="2"/>
        <v>0</v>
      </c>
      <c r="S147" s="111">
        <v>0</v>
      </c>
      <c r="T147" s="112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3" t="s">
        <v>127</v>
      </c>
      <c r="AT147" s="113" t="s">
        <v>123</v>
      </c>
      <c r="AU147" s="113" t="s">
        <v>77</v>
      </c>
      <c r="AY147" s="15" t="s">
        <v>121</v>
      </c>
      <c r="BE147" s="114">
        <f t="shared" si="4"/>
        <v>0</v>
      </c>
      <c r="BF147" s="114">
        <f t="shared" si="5"/>
        <v>0</v>
      </c>
      <c r="BG147" s="114">
        <f t="shared" si="6"/>
        <v>0</v>
      </c>
      <c r="BH147" s="114">
        <f t="shared" si="7"/>
        <v>0</v>
      </c>
      <c r="BI147" s="114">
        <f t="shared" si="8"/>
        <v>0</v>
      </c>
      <c r="BJ147" s="15" t="s">
        <v>75</v>
      </c>
      <c r="BK147" s="114">
        <f t="shared" si="9"/>
        <v>0</v>
      </c>
      <c r="BL147" s="15" t="s">
        <v>127</v>
      </c>
      <c r="BM147" s="113" t="s">
        <v>157</v>
      </c>
    </row>
    <row r="148" spans="1:65" s="2" customFormat="1" ht="60" customHeight="1">
      <c r="A148" s="26"/>
      <c r="B148" s="155"/>
      <c r="C148" s="143">
        <v>18</v>
      </c>
      <c r="D148" s="143" t="s">
        <v>123</v>
      </c>
      <c r="E148" s="144" t="s">
        <v>159</v>
      </c>
      <c r="F148" s="145" t="s">
        <v>160</v>
      </c>
      <c r="G148" s="146" t="s">
        <v>125</v>
      </c>
      <c r="H148" s="147">
        <v>11183.7</v>
      </c>
      <c r="I148" s="108">
        <v>0</v>
      </c>
      <c r="J148" s="138">
        <f t="shared" si="0"/>
        <v>0</v>
      </c>
      <c r="K148" s="145" t="s">
        <v>126</v>
      </c>
      <c r="L148" s="27"/>
      <c r="M148" s="109" t="s">
        <v>1</v>
      </c>
      <c r="N148" s="110" t="s">
        <v>34</v>
      </c>
      <c r="O148" s="111">
        <v>0.086</v>
      </c>
      <c r="P148" s="111">
        <f t="shared" si="1"/>
        <v>961.7982</v>
      </c>
      <c r="Q148" s="111">
        <v>0</v>
      </c>
      <c r="R148" s="111">
        <f t="shared" si="2"/>
        <v>0</v>
      </c>
      <c r="S148" s="111">
        <v>0</v>
      </c>
      <c r="T148" s="112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13" t="s">
        <v>127</v>
      </c>
      <c r="AT148" s="113" t="s">
        <v>123</v>
      </c>
      <c r="AU148" s="113" t="s">
        <v>77</v>
      </c>
      <c r="AY148" s="15" t="s">
        <v>121</v>
      </c>
      <c r="BE148" s="114">
        <f t="shared" si="4"/>
        <v>0</v>
      </c>
      <c r="BF148" s="114">
        <f t="shared" si="5"/>
        <v>0</v>
      </c>
      <c r="BG148" s="114">
        <f t="shared" si="6"/>
        <v>0</v>
      </c>
      <c r="BH148" s="114">
        <f t="shared" si="7"/>
        <v>0</v>
      </c>
      <c r="BI148" s="114">
        <f t="shared" si="8"/>
        <v>0</v>
      </c>
      <c r="BJ148" s="15" t="s">
        <v>75</v>
      </c>
      <c r="BK148" s="114">
        <f t="shared" si="9"/>
        <v>0</v>
      </c>
      <c r="BL148" s="15" t="s">
        <v>127</v>
      </c>
      <c r="BM148" s="113" t="s">
        <v>161</v>
      </c>
    </row>
    <row r="149" spans="1:65" s="2" customFormat="1" ht="36" customHeight="1">
      <c r="A149" s="26"/>
      <c r="B149" s="155"/>
      <c r="C149" s="143">
        <v>19</v>
      </c>
      <c r="D149" s="143" t="s">
        <v>123</v>
      </c>
      <c r="E149" s="144" t="s">
        <v>162</v>
      </c>
      <c r="F149" s="145" t="s">
        <v>163</v>
      </c>
      <c r="G149" s="146" t="s">
        <v>131</v>
      </c>
      <c r="H149" s="147">
        <v>50</v>
      </c>
      <c r="I149" s="108">
        <v>0</v>
      </c>
      <c r="J149" s="138">
        <f t="shared" si="0"/>
        <v>0</v>
      </c>
      <c r="K149" s="145" t="s">
        <v>126</v>
      </c>
      <c r="L149" s="27"/>
      <c r="M149" s="109" t="s">
        <v>1</v>
      </c>
      <c r="N149" s="110" t="s">
        <v>34</v>
      </c>
      <c r="O149" s="111">
        <v>0</v>
      </c>
      <c r="P149" s="111">
        <f t="shared" si="1"/>
        <v>0</v>
      </c>
      <c r="Q149" s="111">
        <v>0</v>
      </c>
      <c r="R149" s="111">
        <f t="shared" si="2"/>
        <v>0</v>
      </c>
      <c r="S149" s="111">
        <v>0</v>
      </c>
      <c r="T149" s="112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13" t="s">
        <v>127</v>
      </c>
      <c r="AT149" s="113" t="s">
        <v>123</v>
      </c>
      <c r="AU149" s="113" t="s">
        <v>77</v>
      </c>
      <c r="AY149" s="15" t="s">
        <v>121</v>
      </c>
      <c r="BE149" s="114">
        <f t="shared" si="4"/>
        <v>0</v>
      </c>
      <c r="BF149" s="114">
        <f t="shared" si="5"/>
        <v>0</v>
      </c>
      <c r="BG149" s="114">
        <f t="shared" si="6"/>
        <v>0</v>
      </c>
      <c r="BH149" s="114">
        <f t="shared" si="7"/>
        <v>0</v>
      </c>
      <c r="BI149" s="114">
        <f t="shared" si="8"/>
        <v>0</v>
      </c>
      <c r="BJ149" s="15" t="s">
        <v>75</v>
      </c>
      <c r="BK149" s="114">
        <f t="shared" si="9"/>
        <v>0</v>
      </c>
      <c r="BL149" s="15" t="s">
        <v>127</v>
      </c>
      <c r="BM149" s="113" t="s">
        <v>164</v>
      </c>
    </row>
    <row r="150" spans="1:65" s="2" customFormat="1" ht="16.5" customHeight="1">
      <c r="A150" s="26"/>
      <c r="B150" s="155"/>
      <c r="C150" s="143">
        <v>20</v>
      </c>
      <c r="D150" s="143" t="s">
        <v>123</v>
      </c>
      <c r="E150" s="144" t="s">
        <v>165</v>
      </c>
      <c r="F150" s="145" t="s">
        <v>166</v>
      </c>
      <c r="G150" s="146" t="s">
        <v>167</v>
      </c>
      <c r="H150" s="147">
        <v>7921.2</v>
      </c>
      <c r="I150" s="108">
        <v>0</v>
      </c>
      <c r="J150" s="138">
        <f t="shared" si="0"/>
        <v>0</v>
      </c>
      <c r="K150" s="145" t="s">
        <v>126</v>
      </c>
      <c r="L150" s="27"/>
      <c r="M150" s="109" t="s">
        <v>1</v>
      </c>
      <c r="N150" s="110" t="s">
        <v>34</v>
      </c>
      <c r="O150" s="111">
        <v>0.207</v>
      </c>
      <c r="P150" s="111">
        <f t="shared" si="1"/>
        <v>1639.6883999999998</v>
      </c>
      <c r="Q150" s="111">
        <v>0</v>
      </c>
      <c r="R150" s="111">
        <f t="shared" si="2"/>
        <v>0</v>
      </c>
      <c r="S150" s="111">
        <v>0</v>
      </c>
      <c r="T150" s="112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13" t="s">
        <v>127</v>
      </c>
      <c r="AT150" s="113" t="s">
        <v>123</v>
      </c>
      <c r="AU150" s="113" t="s">
        <v>77</v>
      </c>
      <c r="AY150" s="15" t="s">
        <v>121</v>
      </c>
      <c r="BE150" s="114">
        <f t="shared" si="4"/>
        <v>0</v>
      </c>
      <c r="BF150" s="114">
        <f t="shared" si="5"/>
        <v>0</v>
      </c>
      <c r="BG150" s="114">
        <f t="shared" si="6"/>
        <v>0</v>
      </c>
      <c r="BH150" s="114">
        <f t="shared" si="7"/>
        <v>0</v>
      </c>
      <c r="BI150" s="114">
        <f t="shared" si="8"/>
        <v>0</v>
      </c>
      <c r="BJ150" s="15" t="s">
        <v>75</v>
      </c>
      <c r="BK150" s="114">
        <f t="shared" si="9"/>
        <v>0</v>
      </c>
      <c r="BL150" s="15" t="s">
        <v>127</v>
      </c>
      <c r="BM150" s="113" t="s">
        <v>168</v>
      </c>
    </row>
    <row r="151" spans="1:65" s="2" customFormat="1" ht="24" customHeight="1">
      <c r="A151" s="26"/>
      <c r="B151" s="155"/>
      <c r="C151" s="143">
        <v>21</v>
      </c>
      <c r="D151" s="143" t="s">
        <v>123</v>
      </c>
      <c r="E151" s="144" t="s">
        <v>169</v>
      </c>
      <c r="F151" s="145" t="s">
        <v>170</v>
      </c>
      <c r="G151" s="146" t="s">
        <v>167</v>
      </c>
      <c r="H151" s="147">
        <v>2200</v>
      </c>
      <c r="I151" s="108">
        <v>0</v>
      </c>
      <c r="J151" s="138">
        <f t="shared" si="0"/>
        <v>0</v>
      </c>
      <c r="K151" s="145" t="s">
        <v>126</v>
      </c>
      <c r="L151" s="27"/>
      <c r="M151" s="109" t="s">
        <v>1</v>
      </c>
      <c r="N151" s="110" t="s">
        <v>34</v>
      </c>
      <c r="O151" s="111">
        <v>0.018</v>
      </c>
      <c r="P151" s="111">
        <f t="shared" si="1"/>
        <v>39.599999999999994</v>
      </c>
      <c r="Q151" s="111">
        <v>0</v>
      </c>
      <c r="R151" s="111">
        <f t="shared" si="2"/>
        <v>0</v>
      </c>
      <c r="S151" s="111">
        <v>0</v>
      </c>
      <c r="T151" s="112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13" t="s">
        <v>127</v>
      </c>
      <c r="AT151" s="113" t="s">
        <v>123</v>
      </c>
      <c r="AU151" s="113" t="s">
        <v>77</v>
      </c>
      <c r="AY151" s="15" t="s">
        <v>121</v>
      </c>
      <c r="BE151" s="114">
        <f t="shared" si="4"/>
        <v>0</v>
      </c>
      <c r="BF151" s="114">
        <f t="shared" si="5"/>
        <v>0</v>
      </c>
      <c r="BG151" s="114">
        <f t="shared" si="6"/>
        <v>0</v>
      </c>
      <c r="BH151" s="114">
        <f t="shared" si="7"/>
        <v>0</v>
      </c>
      <c r="BI151" s="114">
        <f t="shared" si="8"/>
        <v>0</v>
      </c>
      <c r="BJ151" s="15" t="s">
        <v>75</v>
      </c>
      <c r="BK151" s="114">
        <f t="shared" si="9"/>
        <v>0</v>
      </c>
      <c r="BL151" s="15" t="s">
        <v>127</v>
      </c>
      <c r="BM151" s="113" t="s">
        <v>171</v>
      </c>
    </row>
    <row r="152" spans="1:65" s="2" customFormat="1" ht="36" customHeight="1">
      <c r="A152" s="26"/>
      <c r="B152" s="155"/>
      <c r="C152" s="143">
        <v>22</v>
      </c>
      <c r="D152" s="143" t="s">
        <v>123</v>
      </c>
      <c r="E152" s="144" t="s">
        <v>172</v>
      </c>
      <c r="F152" s="145" t="s">
        <v>173</v>
      </c>
      <c r="G152" s="146" t="s">
        <v>167</v>
      </c>
      <c r="H152" s="147">
        <v>7921.2</v>
      </c>
      <c r="I152" s="108">
        <v>0</v>
      </c>
      <c r="J152" s="138">
        <f t="shared" si="0"/>
        <v>0</v>
      </c>
      <c r="K152" s="145" t="s">
        <v>126</v>
      </c>
      <c r="L152" s="27"/>
      <c r="M152" s="109" t="s">
        <v>1</v>
      </c>
      <c r="N152" s="110" t="s">
        <v>34</v>
      </c>
      <c r="O152" s="111">
        <v>0.107</v>
      </c>
      <c r="P152" s="111">
        <f t="shared" si="1"/>
        <v>847.5684</v>
      </c>
      <c r="Q152" s="111">
        <v>0</v>
      </c>
      <c r="R152" s="111">
        <f t="shared" si="2"/>
        <v>0</v>
      </c>
      <c r="S152" s="111">
        <v>0</v>
      </c>
      <c r="T152" s="112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13" t="s">
        <v>127</v>
      </c>
      <c r="AT152" s="113" t="s">
        <v>123</v>
      </c>
      <c r="AU152" s="113" t="s">
        <v>77</v>
      </c>
      <c r="AY152" s="15" t="s">
        <v>121</v>
      </c>
      <c r="BE152" s="114">
        <f t="shared" si="4"/>
        <v>0</v>
      </c>
      <c r="BF152" s="114">
        <f t="shared" si="5"/>
        <v>0</v>
      </c>
      <c r="BG152" s="114">
        <f t="shared" si="6"/>
        <v>0</v>
      </c>
      <c r="BH152" s="114">
        <f t="shared" si="7"/>
        <v>0</v>
      </c>
      <c r="BI152" s="114">
        <f t="shared" si="8"/>
        <v>0</v>
      </c>
      <c r="BJ152" s="15" t="s">
        <v>75</v>
      </c>
      <c r="BK152" s="114">
        <f t="shared" si="9"/>
        <v>0</v>
      </c>
      <c r="BL152" s="15" t="s">
        <v>127</v>
      </c>
      <c r="BM152" s="113" t="s">
        <v>174</v>
      </c>
    </row>
    <row r="153" spans="1:65" s="2" customFormat="1" ht="36" customHeight="1">
      <c r="A153" s="26"/>
      <c r="B153" s="155"/>
      <c r="C153" s="143">
        <v>23</v>
      </c>
      <c r="D153" s="143" t="s">
        <v>123</v>
      </c>
      <c r="E153" s="144" t="s">
        <v>175</v>
      </c>
      <c r="F153" s="145" t="s">
        <v>176</v>
      </c>
      <c r="G153" s="146" t="s">
        <v>167</v>
      </c>
      <c r="H153" s="147">
        <v>7921.2</v>
      </c>
      <c r="I153" s="108">
        <v>0</v>
      </c>
      <c r="J153" s="138">
        <f t="shared" si="0"/>
        <v>0</v>
      </c>
      <c r="K153" s="145" t="s">
        <v>126</v>
      </c>
      <c r="L153" s="27"/>
      <c r="M153" s="109" t="s">
        <v>1</v>
      </c>
      <c r="N153" s="110" t="s">
        <v>34</v>
      </c>
      <c r="O153" s="111">
        <v>0.059</v>
      </c>
      <c r="P153" s="111">
        <f t="shared" si="1"/>
        <v>467.3508</v>
      </c>
      <c r="Q153" s="111">
        <v>0</v>
      </c>
      <c r="R153" s="111">
        <f t="shared" si="2"/>
        <v>0</v>
      </c>
      <c r="S153" s="111">
        <v>0</v>
      </c>
      <c r="T153" s="112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13" t="s">
        <v>127</v>
      </c>
      <c r="AT153" s="113" t="s">
        <v>123</v>
      </c>
      <c r="AU153" s="113" t="s">
        <v>77</v>
      </c>
      <c r="AY153" s="15" t="s">
        <v>121</v>
      </c>
      <c r="BE153" s="114">
        <f t="shared" si="4"/>
        <v>0</v>
      </c>
      <c r="BF153" s="114">
        <f t="shared" si="5"/>
        <v>0</v>
      </c>
      <c r="BG153" s="114">
        <f t="shared" si="6"/>
        <v>0</v>
      </c>
      <c r="BH153" s="114">
        <f t="shared" si="7"/>
        <v>0</v>
      </c>
      <c r="BI153" s="114">
        <f t="shared" si="8"/>
        <v>0</v>
      </c>
      <c r="BJ153" s="15" t="s">
        <v>75</v>
      </c>
      <c r="BK153" s="114">
        <f t="shared" si="9"/>
        <v>0</v>
      </c>
      <c r="BL153" s="15" t="s">
        <v>127</v>
      </c>
      <c r="BM153" s="113" t="s">
        <v>177</v>
      </c>
    </row>
    <row r="154" spans="1:65" s="2" customFormat="1" ht="16.5" customHeight="1">
      <c r="A154" s="26"/>
      <c r="B154" s="155"/>
      <c r="C154" s="143">
        <v>24</v>
      </c>
      <c r="D154" s="143" t="s">
        <v>123</v>
      </c>
      <c r="E154" s="144" t="s">
        <v>178</v>
      </c>
      <c r="F154" s="145" t="s">
        <v>179</v>
      </c>
      <c r="G154" s="146" t="s">
        <v>167</v>
      </c>
      <c r="H154" s="147">
        <v>7921.2</v>
      </c>
      <c r="I154" s="108">
        <v>0</v>
      </c>
      <c r="J154" s="138">
        <f t="shared" si="0"/>
        <v>0</v>
      </c>
      <c r="K154" s="145" t="s">
        <v>126</v>
      </c>
      <c r="L154" s="27"/>
      <c r="M154" s="109" t="s">
        <v>1</v>
      </c>
      <c r="N154" s="110" t="s">
        <v>34</v>
      </c>
      <c r="O154" s="111">
        <v>0.02</v>
      </c>
      <c r="P154" s="111">
        <f t="shared" si="1"/>
        <v>158.424</v>
      </c>
      <c r="Q154" s="111">
        <v>0</v>
      </c>
      <c r="R154" s="111">
        <f t="shared" si="2"/>
        <v>0</v>
      </c>
      <c r="S154" s="111">
        <v>0</v>
      </c>
      <c r="T154" s="112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13" t="s">
        <v>127</v>
      </c>
      <c r="AT154" s="113" t="s">
        <v>123</v>
      </c>
      <c r="AU154" s="113" t="s">
        <v>77</v>
      </c>
      <c r="AY154" s="15" t="s">
        <v>121</v>
      </c>
      <c r="BE154" s="114">
        <f t="shared" si="4"/>
        <v>0</v>
      </c>
      <c r="BF154" s="114">
        <f t="shared" si="5"/>
        <v>0</v>
      </c>
      <c r="BG154" s="114">
        <f t="shared" si="6"/>
        <v>0</v>
      </c>
      <c r="BH154" s="114">
        <f t="shared" si="7"/>
        <v>0</v>
      </c>
      <c r="BI154" s="114">
        <f t="shared" si="8"/>
        <v>0</v>
      </c>
      <c r="BJ154" s="15" t="s">
        <v>75</v>
      </c>
      <c r="BK154" s="114">
        <f t="shared" si="9"/>
        <v>0</v>
      </c>
      <c r="BL154" s="15" t="s">
        <v>127</v>
      </c>
      <c r="BM154" s="113" t="s">
        <v>180</v>
      </c>
    </row>
    <row r="155" spans="1:65" s="2" customFormat="1" ht="16.5" customHeight="1">
      <c r="A155" s="26"/>
      <c r="B155" s="155"/>
      <c r="C155" s="210">
        <v>25</v>
      </c>
      <c r="D155" s="143" t="s">
        <v>123</v>
      </c>
      <c r="E155" s="144" t="s">
        <v>181</v>
      </c>
      <c r="F155" s="145" t="s">
        <v>182</v>
      </c>
      <c r="G155" s="146" t="s">
        <v>167</v>
      </c>
      <c r="H155" s="147">
        <v>7921.2</v>
      </c>
      <c r="I155" s="108">
        <v>0</v>
      </c>
      <c r="J155" s="138">
        <f t="shared" si="0"/>
        <v>0</v>
      </c>
      <c r="K155" s="145" t="s">
        <v>126</v>
      </c>
      <c r="L155" s="27"/>
      <c r="M155" s="109" t="s">
        <v>1</v>
      </c>
      <c r="N155" s="110" t="s">
        <v>34</v>
      </c>
      <c r="O155" s="111">
        <v>0.001</v>
      </c>
      <c r="P155" s="111">
        <f t="shared" si="1"/>
        <v>7.9212</v>
      </c>
      <c r="Q155" s="111">
        <v>0</v>
      </c>
      <c r="R155" s="111">
        <f t="shared" si="2"/>
        <v>0</v>
      </c>
      <c r="S155" s="111">
        <v>0</v>
      </c>
      <c r="T155" s="112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13" t="s">
        <v>127</v>
      </c>
      <c r="AT155" s="113" t="s">
        <v>123</v>
      </c>
      <c r="AU155" s="113" t="s">
        <v>77</v>
      </c>
      <c r="AY155" s="15" t="s">
        <v>121</v>
      </c>
      <c r="BE155" s="114">
        <f t="shared" si="4"/>
        <v>0</v>
      </c>
      <c r="BF155" s="114">
        <f t="shared" si="5"/>
        <v>0</v>
      </c>
      <c r="BG155" s="114">
        <f t="shared" si="6"/>
        <v>0</v>
      </c>
      <c r="BH155" s="114">
        <f t="shared" si="7"/>
        <v>0</v>
      </c>
      <c r="BI155" s="114">
        <f t="shared" si="8"/>
        <v>0</v>
      </c>
      <c r="BJ155" s="15" t="s">
        <v>75</v>
      </c>
      <c r="BK155" s="114">
        <f t="shared" si="9"/>
        <v>0</v>
      </c>
      <c r="BL155" s="15" t="s">
        <v>127</v>
      </c>
      <c r="BM155" s="113" t="s">
        <v>183</v>
      </c>
    </row>
    <row r="156" spans="1:65" s="2" customFormat="1" ht="16.5" customHeight="1">
      <c r="A156" s="26"/>
      <c r="B156" s="155"/>
      <c r="C156" s="143">
        <v>26</v>
      </c>
      <c r="D156" s="210" t="s">
        <v>129</v>
      </c>
      <c r="E156" s="211" t="s">
        <v>184</v>
      </c>
      <c r="F156" s="212" t="s">
        <v>185</v>
      </c>
      <c r="G156" s="213" t="s">
        <v>186</v>
      </c>
      <c r="H156" s="214">
        <v>200</v>
      </c>
      <c r="I156" s="115">
        <v>0</v>
      </c>
      <c r="J156" s="139">
        <f t="shared" si="0"/>
        <v>0</v>
      </c>
      <c r="K156" s="212" t="s">
        <v>126</v>
      </c>
      <c r="L156" s="116"/>
      <c r="M156" s="117" t="s">
        <v>1</v>
      </c>
      <c r="N156" s="118" t="s">
        <v>34</v>
      </c>
      <c r="O156" s="111">
        <v>0</v>
      </c>
      <c r="P156" s="111">
        <f t="shared" si="1"/>
        <v>0</v>
      </c>
      <c r="Q156" s="111">
        <v>0.001</v>
      </c>
      <c r="R156" s="111">
        <f t="shared" si="2"/>
        <v>0.2</v>
      </c>
      <c r="S156" s="111">
        <v>0</v>
      </c>
      <c r="T156" s="112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13" t="s">
        <v>132</v>
      </c>
      <c r="AT156" s="113" t="s">
        <v>129</v>
      </c>
      <c r="AU156" s="113" t="s">
        <v>77</v>
      </c>
      <c r="AY156" s="15" t="s">
        <v>121</v>
      </c>
      <c r="BE156" s="114">
        <f t="shared" si="4"/>
        <v>0</v>
      </c>
      <c r="BF156" s="114">
        <f t="shared" si="5"/>
        <v>0</v>
      </c>
      <c r="BG156" s="114">
        <f t="shared" si="6"/>
        <v>0</v>
      </c>
      <c r="BH156" s="114">
        <f t="shared" si="7"/>
        <v>0</v>
      </c>
      <c r="BI156" s="114">
        <f t="shared" si="8"/>
        <v>0</v>
      </c>
      <c r="BJ156" s="15" t="s">
        <v>75</v>
      </c>
      <c r="BK156" s="114">
        <f t="shared" si="9"/>
        <v>0</v>
      </c>
      <c r="BL156" s="15" t="s">
        <v>127</v>
      </c>
      <c r="BM156" s="113" t="s">
        <v>187</v>
      </c>
    </row>
    <row r="157" spans="1:65" s="2" customFormat="1" ht="72.75" customHeight="1">
      <c r="A157" s="26"/>
      <c r="B157" s="155"/>
      <c r="C157" s="210">
        <v>27</v>
      </c>
      <c r="D157" s="143" t="s">
        <v>123</v>
      </c>
      <c r="E157" s="144" t="s">
        <v>189</v>
      </c>
      <c r="F157" s="145" t="s">
        <v>495</v>
      </c>
      <c r="G157" s="146" t="s">
        <v>190</v>
      </c>
      <c r="H157" s="147">
        <v>68</v>
      </c>
      <c r="I157" s="108">
        <v>0</v>
      </c>
      <c r="J157" s="138">
        <f t="shared" si="0"/>
        <v>0</v>
      </c>
      <c r="K157" s="145" t="s">
        <v>126</v>
      </c>
      <c r="L157" s="27"/>
      <c r="M157" s="109" t="s">
        <v>1</v>
      </c>
      <c r="N157" s="110" t="s">
        <v>34</v>
      </c>
      <c r="O157" s="111">
        <v>1.818</v>
      </c>
      <c r="P157" s="111">
        <f t="shared" si="1"/>
        <v>123.62400000000001</v>
      </c>
      <c r="Q157" s="111">
        <v>0</v>
      </c>
      <c r="R157" s="111">
        <f t="shared" si="2"/>
        <v>0</v>
      </c>
      <c r="S157" s="111">
        <v>0</v>
      </c>
      <c r="T157" s="112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13" t="s">
        <v>127</v>
      </c>
      <c r="AT157" s="113" t="s">
        <v>123</v>
      </c>
      <c r="AU157" s="113" t="s">
        <v>77</v>
      </c>
      <c r="AY157" s="15" t="s">
        <v>121</v>
      </c>
      <c r="BE157" s="114">
        <f t="shared" si="4"/>
        <v>0</v>
      </c>
      <c r="BF157" s="114">
        <f t="shared" si="5"/>
        <v>0</v>
      </c>
      <c r="BG157" s="114">
        <f t="shared" si="6"/>
        <v>0</v>
      </c>
      <c r="BH157" s="114">
        <f t="shared" si="7"/>
        <v>0</v>
      </c>
      <c r="BI157" s="114">
        <f t="shared" si="8"/>
        <v>0</v>
      </c>
      <c r="BJ157" s="15" t="s">
        <v>75</v>
      </c>
      <c r="BK157" s="114">
        <f t="shared" si="9"/>
        <v>0</v>
      </c>
      <c r="BL157" s="15" t="s">
        <v>127</v>
      </c>
      <c r="BM157" s="113" t="s">
        <v>191</v>
      </c>
    </row>
    <row r="158" spans="1:65" s="2" customFormat="1" ht="16.5" customHeight="1">
      <c r="A158" s="26"/>
      <c r="B158" s="155"/>
      <c r="C158" s="210">
        <v>28</v>
      </c>
      <c r="D158" s="210" t="s">
        <v>129</v>
      </c>
      <c r="E158" s="211" t="s">
        <v>192</v>
      </c>
      <c r="F158" s="221" t="s">
        <v>193</v>
      </c>
      <c r="G158" s="213" t="s">
        <v>190</v>
      </c>
      <c r="H158" s="214">
        <v>24</v>
      </c>
      <c r="I158" s="115">
        <v>0</v>
      </c>
      <c r="J158" s="139">
        <f t="shared" si="0"/>
        <v>0</v>
      </c>
      <c r="K158" s="212" t="s">
        <v>1</v>
      </c>
      <c r="L158" s="116"/>
      <c r="M158" s="117" t="s">
        <v>1</v>
      </c>
      <c r="N158" s="118" t="s">
        <v>34</v>
      </c>
      <c r="O158" s="111">
        <v>0</v>
      </c>
      <c r="P158" s="111">
        <f t="shared" si="1"/>
        <v>0</v>
      </c>
      <c r="Q158" s="111">
        <v>0.0023</v>
      </c>
      <c r="R158" s="111">
        <f t="shared" si="2"/>
        <v>0.0552</v>
      </c>
      <c r="S158" s="111">
        <v>0</v>
      </c>
      <c r="T158" s="112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13" t="s">
        <v>132</v>
      </c>
      <c r="AT158" s="113" t="s">
        <v>129</v>
      </c>
      <c r="AU158" s="113" t="s">
        <v>77</v>
      </c>
      <c r="AY158" s="15" t="s">
        <v>121</v>
      </c>
      <c r="BE158" s="114">
        <f t="shared" si="4"/>
        <v>0</v>
      </c>
      <c r="BF158" s="114">
        <f t="shared" si="5"/>
        <v>0</v>
      </c>
      <c r="BG158" s="114">
        <f t="shared" si="6"/>
        <v>0</v>
      </c>
      <c r="BH158" s="114">
        <f t="shared" si="7"/>
        <v>0</v>
      </c>
      <c r="BI158" s="114">
        <f t="shared" si="8"/>
        <v>0</v>
      </c>
      <c r="BJ158" s="15" t="s">
        <v>75</v>
      </c>
      <c r="BK158" s="114">
        <f t="shared" si="9"/>
        <v>0</v>
      </c>
      <c r="BL158" s="15" t="s">
        <v>127</v>
      </c>
      <c r="BM158" s="113" t="s">
        <v>194</v>
      </c>
    </row>
    <row r="159" spans="1:65" s="2" customFormat="1" ht="16.5" customHeight="1">
      <c r="A159" s="26"/>
      <c r="B159" s="155"/>
      <c r="C159" s="210">
        <v>29</v>
      </c>
      <c r="D159" s="210" t="s">
        <v>129</v>
      </c>
      <c r="E159" s="211" t="s">
        <v>196</v>
      </c>
      <c r="F159" s="221" t="s">
        <v>487</v>
      </c>
      <c r="G159" s="213" t="s">
        <v>190</v>
      </c>
      <c r="H159" s="214">
        <v>8</v>
      </c>
      <c r="I159" s="115">
        <v>0</v>
      </c>
      <c r="J159" s="139">
        <f t="shared" si="0"/>
        <v>0</v>
      </c>
      <c r="K159" s="212" t="s">
        <v>1</v>
      </c>
      <c r="L159" s="134"/>
      <c r="M159" s="117"/>
      <c r="N159" s="118"/>
      <c r="O159" s="111"/>
      <c r="P159" s="111"/>
      <c r="Q159" s="111"/>
      <c r="R159" s="111"/>
      <c r="S159" s="111"/>
      <c r="T159" s="112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13" t="s">
        <v>132</v>
      </c>
      <c r="AT159" s="113" t="s">
        <v>129</v>
      </c>
      <c r="AU159" s="113" t="s">
        <v>77</v>
      </c>
      <c r="AY159" s="15" t="s">
        <v>121</v>
      </c>
      <c r="BE159" s="114">
        <f t="shared" si="4"/>
        <v>0</v>
      </c>
      <c r="BF159" s="114">
        <f t="shared" si="5"/>
        <v>0</v>
      </c>
      <c r="BG159" s="114">
        <f t="shared" si="6"/>
        <v>0</v>
      </c>
      <c r="BH159" s="114">
        <f t="shared" si="7"/>
        <v>0</v>
      </c>
      <c r="BI159" s="114">
        <f t="shared" si="8"/>
        <v>0</v>
      </c>
      <c r="BJ159" s="15" t="s">
        <v>75</v>
      </c>
      <c r="BK159" s="114">
        <f t="shared" si="9"/>
        <v>0</v>
      </c>
      <c r="BL159" s="15" t="s">
        <v>127</v>
      </c>
      <c r="BM159" s="113" t="s">
        <v>197</v>
      </c>
    </row>
    <row r="160" spans="1:65" s="2" customFormat="1" ht="16.5" customHeight="1">
      <c r="A160" s="26"/>
      <c r="B160" s="155"/>
      <c r="C160" s="143">
        <v>30</v>
      </c>
      <c r="D160" s="210" t="s">
        <v>129</v>
      </c>
      <c r="E160" s="211" t="s">
        <v>199</v>
      </c>
      <c r="F160" s="212" t="s">
        <v>200</v>
      </c>
      <c r="G160" s="213" t="s">
        <v>190</v>
      </c>
      <c r="H160" s="214">
        <v>36</v>
      </c>
      <c r="I160" s="115">
        <v>0</v>
      </c>
      <c r="J160" s="139">
        <f t="shared" si="0"/>
        <v>0</v>
      </c>
      <c r="K160" s="212" t="s">
        <v>1</v>
      </c>
      <c r="L160" s="116"/>
      <c r="M160" s="117"/>
      <c r="N160" s="118"/>
      <c r="O160" s="111"/>
      <c r="P160" s="111"/>
      <c r="Q160" s="111"/>
      <c r="R160" s="111"/>
      <c r="S160" s="111"/>
      <c r="T160" s="112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13" t="s">
        <v>132</v>
      </c>
      <c r="AT160" s="113" t="s">
        <v>129</v>
      </c>
      <c r="AU160" s="113" t="s">
        <v>77</v>
      </c>
      <c r="AY160" s="15" t="s">
        <v>121</v>
      </c>
      <c r="BE160" s="114">
        <f t="shared" si="4"/>
        <v>0</v>
      </c>
      <c r="BF160" s="114">
        <f t="shared" si="5"/>
        <v>0</v>
      </c>
      <c r="BG160" s="114">
        <f t="shared" si="6"/>
        <v>0</v>
      </c>
      <c r="BH160" s="114">
        <f t="shared" si="7"/>
        <v>0</v>
      </c>
      <c r="BI160" s="114">
        <f t="shared" si="8"/>
        <v>0</v>
      </c>
      <c r="BJ160" s="15" t="s">
        <v>75</v>
      </c>
      <c r="BK160" s="114">
        <f t="shared" si="9"/>
        <v>0</v>
      </c>
      <c r="BL160" s="15" t="s">
        <v>127</v>
      </c>
      <c r="BM160" s="113" t="s">
        <v>201</v>
      </c>
    </row>
    <row r="161" spans="1:65" s="2" customFormat="1" ht="63" customHeight="1">
      <c r="A161" s="26"/>
      <c r="B161" s="155"/>
      <c r="C161" s="210">
        <v>31</v>
      </c>
      <c r="D161" s="143" t="s">
        <v>123</v>
      </c>
      <c r="E161" s="144" t="s">
        <v>203</v>
      </c>
      <c r="F161" s="145" t="s">
        <v>496</v>
      </c>
      <c r="G161" s="146" t="s">
        <v>190</v>
      </c>
      <c r="H161" s="147">
        <v>90</v>
      </c>
      <c r="I161" s="108">
        <v>0</v>
      </c>
      <c r="J161" s="138">
        <f t="shared" si="0"/>
        <v>0</v>
      </c>
      <c r="K161" s="145" t="s">
        <v>126</v>
      </c>
      <c r="L161" s="27"/>
      <c r="M161" s="109"/>
      <c r="N161" s="110"/>
      <c r="O161" s="111"/>
      <c r="P161" s="111"/>
      <c r="Q161" s="111"/>
      <c r="R161" s="111"/>
      <c r="S161" s="111"/>
      <c r="T161" s="112"/>
      <c r="U161" s="26"/>
      <c r="V161" s="26"/>
      <c r="W161" s="137"/>
      <c r="X161" s="26"/>
      <c r="Y161" s="26"/>
      <c r="Z161" s="26"/>
      <c r="AA161" s="26"/>
      <c r="AB161" s="26"/>
      <c r="AC161" s="26"/>
      <c r="AD161" s="26"/>
      <c r="AE161" s="26"/>
      <c r="AR161" s="113" t="s">
        <v>127</v>
      </c>
      <c r="AT161" s="113" t="s">
        <v>123</v>
      </c>
      <c r="AU161" s="113" t="s">
        <v>77</v>
      </c>
      <c r="AY161" s="15" t="s">
        <v>121</v>
      </c>
      <c r="BE161" s="114">
        <f t="shared" si="4"/>
        <v>0</v>
      </c>
      <c r="BF161" s="114">
        <f t="shared" si="5"/>
        <v>0</v>
      </c>
      <c r="BG161" s="114">
        <f t="shared" si="6"/>
        <v>0</v>
      </c>
      <c r="BH161" s="114">
        <f t="shared" si="7"/>
        <v>0</v>
      </c>
      <c r="BI161" s="114">
        <f t="shared" si="8"/>
        <v>0</v>
      </c>
      <c r="BJ161" s="15" t="s">
        <v>75</v>
      </c>
      <c r="BK161" s="114">
        <f t="shared" si="9"/>
        <v>0</v>
      </c>
      <c r="BL161" s="15" t="s">
        <v>127</v>
      </c>
      <c r="BM161" s="113" t="s">
        <v>204</v>
      </c>
    </row>
    <row r="162" spans="1:65" s="2" customFormat="1" ht="16.5" customHeight="1">
      <c r="A162" s="26"/>
      <c r="B162" s="155"/>
      <c r="C162" s="210">
        <v>32</v>
      </c>
      <c r="D162" s="210" t="s">
        <v>129</v>
      </c>
      <c r="E162" s="211" t="s">
        <v>205</v>
      </c>
      <c r="F162" s="221" t="s">
        <v>488</v>
      </c>
      <c r="G162" s="213" t="s">
        <v>190</v>
      </c>
      <c r="H162" s="214">
        <v>14</v>
      </c>
      <c r="I162" s="115">
        <v>0</v>
      </c>
      <c r="J162" s="139">
        <f t="shared" si="0"/>
        <v>0</v>
      </c>
      <c r="K162" s="212" t="s">
        <v>1</v>
      </c>
      <c r="L162" s="134"/>
      <c r="M162" s="117"/>
      <c r="N162" s="118"/>
      <c r="O162" s="111"/>
      <c r="P162" s="111"/>
      <c r="Q162" s="111"/>
      <c r="R162" s="111"/>
      <c r="S162" s="111"/>
      <c r="T162" s="112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13" t="s">
        <v>132</v>
      </c>
      <c r="AT162" s="113" t="s">
        <v>129</v>
      </c>
      <c r="AU162" s="113" t="s">
        <v>77</v>
      </c>
      <c r="AY162" s="15" t="s">
        <v>121</v>
      </c>
      <c r="BE162" s="114">
        <f t="shared" si="4"/>
        <v>0</v>
      </c>
      <c r="BF162" s="114">
        <f t="shared" si="5"/>
        <v>0</v>
      </c>
      <c r="BG162" s="114">
        <f t="shared" si="6"/>
        <v>0</v>
      </c>
      <c r="BH162" s="114">
        <f t="shared" si="7"/>
        <v>0</v>
      </c>
      <c r="BI162" s="114">
        <f t="shared" si="8"/>
        <v>0</v>
      </c>
      <c r="BJ162" s="15" t="s">
        <v>75</v>
      </c>
      <c r="BK162" s="114">
        <f t="shared" si="9"/>
        <v>0</v>
      </c>
      <c r="BL162" s="15" t="s">
        <v>127</v>
      </c>
      <c r="BM162" s="113" t="s">
        <v>207</v>
      </c>
    </row>
    <row r="163" spans="1:65" s="2" customFormat="1" ht="16.5" customHeight="1">
      <c r="A163" s="26"/>
      <c r="B163" s="155"/>
      <c r="C163" s="210">
        <v>33</v>
      </c>
      <c r="D163" s="210" t="s">
        <v>129</v>
      </c>
      <c r="E163" s="211" t="s">
        <v>209</v>
      </c>
      <c r="F163" s="221" t="s">
        <v>489</v>
      </c>
      <c r="G163" s="213" t="s">
        <v>190</v>
      </c>
      <c r="H163" s="214">
        <v>19</v>
      </c>
      <c r="I163" s="115">
        <v>0</v>
      </c>
      <c r="J163" s="139">
        <f t="shared" si="0"/>
        <v>0</v>
      </c>
      <c r="K163" s="212" t="s">
        <v>1</v>
      </c>
      <c r="L163" s="134"/>
      <c r="M163" s="117"/>
      <c r="N163" s="118"/>
      <c r="O163" s="111"/>
      <c r="P163" s="111"/>
      <c r="Q163" s="111"/>
      <c r="R163" s="111"/>
      <c r="S163" s="111"/>
      <c r="T163" s="112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13" t="s">
        <v>132</v>
      </c>
      <c r="AT163" s="113" t="s">
        <v>129</v>
      </c>
      <c r="AU163" s="113" t="s">
        <v>77</v>
      </c>
      <c r="AY163" s="15" t="s">
        <v>121</v>
      </c>
      <c r="BE163" s="114">
        <f t="shared" si="4"/>
        <v>0</v>
      </c>
      <c r="BF163" s="114">
        <f t="shared" si="5"/>
        <v>0</v>
      </c>
      <c r="BG163" s="114">
        <f t="shared" si="6"/>
        <v>0</v>
      </c>
      <c r="BH163" s="114">
        <f t="shared" si="7"/>
        <v>0</v>
      </c>
      <c r="BI163" s="114">
        <f t="shared" si="8"/>
        <v>0</v>
      </c>
      <c r="BJ163" s="15" t="s">
        <v>75</v>
      </c>
      <c r="BK163" s="114">
        <f t="shared" si="9"/>
        <v>0</v>
      </c>
      <c r="BL163" s="15" t="s">
        <v>127</v>
      </c>
      <c r="BM163" s="113" t="s">
        <v>210</v>
      </c>
    </row>
    <row r="164" spans="1:65" s="2" customFormat="1" ht="16.5" customHeight="1">
      <c r="A164" s="26"/>
      <c r="B164" s="155"/>
      <c r="C164" s="210">
        <v>34</v>
      </c>
      <c r="D164" s="210" t="s">
        <v>129</v>
      </c>
      <c r="E164" s="211" t="s">
        <v>212</v>
      </c>
      <c r="F164" s="221" t="s">
        <v>490</v>
      </c>
      <c r="G164" s="213" t="s">
        <v>190</v>
      </c>
      <c r="H164" s="214">
        <v>19</v>
      </c>
      <c r="I164" s="115">
        <v>0</v>
      </c>
      <c r="J164" s="139">
        <f t="shared" si="0"/>
        <v>0</v>
      </c>
      <c r="K164" s="212" t="s">
        <v>1</v>
      </c>
      <c r="L164" s="134"/>
      <c r="M164" s="117"/>
      <c r="N164" s="118"/>
      <c r="O164" s="111"/>
      <c r="P164" s="111"/>
      <c r="Q164" s="111"/>
      <c r="R164" s="111"/>
      <c r="S164" s="111"/>
      <c r="T164" s="112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13" t="s">
        <v>132</v>
      </c>
      <c r="AT164" s="113" t="s">
        <v>129</v>
      </c>
      <c r="AU164" s="113" t="s">
        <v>77</v>
      </c>
      <c r="AY164" s="15" t="s">
        <v>121</v>
      </c>
      <c r="BE164" s="114">
        <f t="shared" si="4"/>
        <v>0</v>
      </c>
      <c r="BF164" s="114">
        <f t="shared" si="5"/>
        <v>0</v>
      </c>
      <c r="BG164" s="114">
        <f t="shared" si="6"/>
        <v>0</v>
      </c>
      <c r="BH164" s="114">
        <f t="shared" si="7"/>
        <v>0</v>
      </c>
      <c r="BI164" s="114">
        <f t="shared" si="8"/>
        <v>0</v>
      </c>
      <c r="BJ164" s="15" t="s">
        <v>75</v>
      </c>
      <c r="BK164" s="114">
        <f t="shared" si="9"/>
        <v>0</v>
      </c>
      <c r="BL164" s="15" t="s">
        <v>127</v>
      </c>
      <c r="BM164" s="113" t="s">
        <v>213</v>
      </c>
    </row>
    <row r="165" spans="1:65" s="2" customFormat="1" ht="16.5" customHeight="1">
      <c r="A165" s="26"/>
      <c r="B165" s="155"/>
      <c r="C165" s="210">
        <v>35</v>
      </c>
      <c r="D165" s="210" t="s">
        <v>129</v>
      </c>
      <c r="E165" s="211" t="s">
        <v>215</v>
      </c>
      <c r="F165" s="221" t="s">
        <v>206</v>
      </c>
      <c r="G165" s="213" t="s">
        <v>190</v>
      </c>
      <c r="H165" s="214">
        <v>14</v>
      </c>
      <c r="I165" s="115">
        <v>0</v>
      </c>
      <c r="J165" s="139">
        <f t="shared" si="0"/>
        <v>0</v>
      </c>
      <c r="K165" s="212" t="s">
        <v>1</v>
      </c>
      <c r="L165" s="116"/>
      <c r="M165" s="117"/>
      <c r="N165" s="118"/>
      <c r="O165" s="111"/>
      <c r="P165" s="111"/>
      <c r="Q165" s="111"/>
      <c r="R165" s="111"/>
      <c r="S165" s="111"/>
      <c r="T165" s="112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13" t="s">
        <v>132</v>
      </c>
      <c r="AT165" s="113" t="s">
        <v>129</v>
      </c>
      <c r="AU165" s="113" t="s">
        <v>77</v>
      </c>
      <c r="AY165" s="15" t="s">
        <v>121</v>
      </c>
      <c r="BE165" s="114">
        <f t="shared" si="4"/>
        <v>0</v>
      </c>
      <c r="BF165" s="114">
        <f t="shared" si="5"/>
        <v>0</v>
      </c>
      <c r="BG165" s="114">
        <f t="shared" si="6"/>
        <v>0</v>
      </c>
      <c r="BH165" s="114">
        <f t="shared" si="7"/>
        <v>0</v>
      </c>
      <c r="BI165" s="114">
        <f t="shared" si="8"/>
        <v>0</v>
      </c>
      <c r="BJ165" s="15" t="s">
        <v>75</v>
      </c>
      <c r="BK165" s="114">
        <f t="shared" si="9"/>
        <v>0</v>
      </c>
      <c r="BL165" s="15" t="s">
        <v>127</v>
      </c>
      <c r="BM165" s="113" t="s">
        <v>216</v>
      </c>
    </row>
    <row r="166" spans="1:65" s="2" customFormat="1" ht="16.5" customHeight="1">
      <c r="A166" s="26"/>
      <c r="B166" s="155"/>
      <c r="C166" s="210">
        <v>36</v>
      </c>
      <c r="D166" s="210" t="s">
        <v>129</v>
      </c>
      <c r="E166" s="211" t="s">
        <v>218</v>
      </c>
      <c r="F166" s="221" t="s">
        <v>491</v>
      </c>
      <c r="G166" s="213" t="s">
        <v>190</v>
      </c>
      <c r="H166" s="214">
        <v>5</v>
      </c>
      <c r="I166" s="115">
        <v>0</v>
      </c>
      <c r="J166" s="139">
        <f t="shared" si="0"/>
        <v>0</v>
      </c>
      <c r="K166" s="212" t="s">
        <v>1</v>
      </c>
      <c r="L166" s="134"/>
      <c r="M166" s="117"/>
      <c r="N166" s="118"/>
      <c r="O166" s="111"/>
      <c r="P166" s="111"/>
      <c r="Q166" s="111"/>
      <c r="R166" s="111"/>
      <c r="S166" s="111"/>
      <c r="T166" s="112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13" t="s">
        <v>132</v>
      </c>
      <c r="AT166" s="113" t="s">
        <v>129</v>
      </c>
      <c r="AU166" s="113" t="s">
        <v>77</v>
      </c>
      <c r="AY166" s="15" t="s">
        <v>121</v>
      </c>
      <c r="BE166" s="114">
        <f t="shared" si="4"/>
        <v>0</v>
      </c>
      <c r="BF166" s="114">
        <f t="shared" si="5"/>
        <v>0</v>
      </c>
      <c r="BG166" s="114">
        <f t="shared" si="6"/>
        <v>0</v>
      </c>
      <c r="BH166" s="114">
        <f t="shared" si="7"/>
        <v>0</v>
      </c>
      <c r="BI166" s="114">
        <f t="shared" si="8"/>
        <v>0</v>
      </c>
      <c r="BJ166" s="15" t="s">
        <v>75</v>
      </c>
      <c r="BK166" s="114">
        <f t="shared" si="9"/>
        <v>0</v>
      </c>
      <c r="BL166" s="15" t="s">
        <v>127</v>
      </c>
      <c r="BM166" s="113" t="s">
        <v>219</v>
      </c>
    </row>
    <row r="167" spans="1:65" s="2" customFormat="1" ht="16.5" customHeight="1">
      <c r="A167" s="26"/>
      <c r="B167" s="155"/>
      <c r="C167" s="210">
        <v>37</v>
      </c>
      <c r="D167" s="210" t="s">
        <v>129</v>
      </c>
      <c r="E167" s="211" t="s">
        <v>221</v>
      </c>
      <c r="F167" s="221" t="s">
        <v>492</v>
      </c>
      <c r="G167" s="213" t="s">
        <v>190</v>
      </c>
      <c r="H167" s="214">
        <v>19</v>
      </c>
      <c r="I167" s="115">
        <v>0</v>
      </c>
      <c r="J167" s="139">
        <f t="shared" si="0"/>
        <v>0</v>
      </c>
      <c r="K167" s="212" t="s">
        <v>1</v>
      </c>
      <c r="L167" s="134"/>
      <c r="M167" s="117"/>
      <c r="N167" s="118"/>
      <c r="O167" s="111"/>
      <c r="P167" s="111"/>
      <c r="Q167" s="111"/>
      <c r="R167" s="111"/>
      <c r="S167" s="111"/>
      <c r="T167" s="112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13" t="s">
        <v>132</v>
      </c>
      <c r="AT167" s="113" t="s">
        <v>129</v>
      </c>
      <c r="AU167" s="113" t="s">
        <v>77</v>
      </c>
      <c r="AY167" s="15" t="s">
        <v>121</v>
      </c>
      <c r="BE167" s="114">
        <f t="shared" si="4"/>
        <v>0</v>
      </c>
      <c r="BF167" s="114">
        <f t="shared" si="5"/>
        <v>0</v>
      </c>
      <c r="BG167" s="114">
        <f t="shared" si="6"/>
        <v>0</v>
      </c>
      <c r="BH167" s="114">
        <f t="shared" si="7"/>
        <v>0</v>
      </c>
      <c r="BI167" s="114">
        <f t="shared" si="8"/>
        <v>0</v>
      </c>
      <c r="BJ167" s="15" t="s">
        <v>75</v>
      </c>
      <c r="BK167" s="114">
        <f t="shared" si="9"/>
        <v>0</v>
      </c>
      <c r="BL167" s="15" t="s">
        <v>127</v>
      </c>
      <c r="BM167" s="113" t="s">
        <v>222</v>
      </c>
    </row>
    <row r="168" spans="1:65" s="2" customFormat="1" ht="24.75" customHeight="1">
      <c r="A168" s="26"/>
      <c r="B168" s="155"/>
      <c r="C168" s="210">
        <v>38</v>
      </c>
      <c r="D168" s="210" t="s">
        <v>129</v>
      </c>
      <c r="E168" s="211" t="s">
        <v>224</v>
      </c>
      <c r="F168" s="221" t="s">
        <v>497</v>
      </c>
      <c r="G168" s="213" t="s">
        <v>190</v>
      </c>
      <c r="H168" s="214">
        <v>68</v>
      </c>
      <c r="I168" s="115">
        <v>0</v>
      </c>
      <c r="J168" s="139">
        <f t="shared" si="0"/>
        <v>0</v>
      </c>
      <c r="K168" s="212" t="s">
        <v>1</v>
      </c>
      <c r="L168" s="134"/>
      <c r="M168" s="117"/>
      <c r="N168" s="118"/>
      <c r="O168" s="111"/>
      <c r="P168" s="111"/>
      <c r="Q168" s="111"/>
      <c r="R168" s="111"/>
      <c r="S168" s="111"/>
      <c r="T168" s="112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13" t="s">
        <v>132</v>
      </c>
      <c r="AT168" s="113" t="s">
        <v>129</v>
      </c>
      <c r="AU168" s="113" t="s">
        <v>77</v>
      </c>
      <c r="AY168" s="15" t="s">
        <v>121</v>
      </c>
      <c r="BE168" s="114">
        <f t="shared" si="4"/>
        <v>0</v>
      </c>
      <c r="BF168" s="114">
        <f t="shared" si="5"/>
        <v>0</v>
      </c>
      <c r="BG168" s="114">
        <f t="shared" si="6"/>
        <v>0</v>
      </c>
      <c r="BH168" s="114">
        <f t="shared" si="7"/>
        <v>0</v>
      </c>
      <c r="BI168" s="114">
        <f t="shared" si="8"/>
        <v>0</v>
      </c>
      <c r="BJ168" s="15" t="s">
        <v>75</v>
      </c>
      <c r="BK168" s="114">
        <f t="shared" si="9"/>
        <v>0</v>
      </c>
      <c r="BL168" s="15" t="s">
        <v>127</v>
      </c>
      <c r="BM168" s="113" t="s">
        <v>225</v>
      </c>
    </row>
    <row r="169" spans="1:65" s="2" customFormat="1" ht="25.5" customHeight="1">
      <c r="A169" s="26"/>
      <c r="B169" s="155"/>
      <c r="C169" s="210">
        <v>39</v>
      </c>
      <c r="D169" s="210" t="s">
        <v>129</v>
      </c>
      <c r="E169" s="211" t="s">
        <v>226</v>
      </c>
      <c r="F169" s="221" t="s">
        <v>498</v>
      </c>
      <c r="G169" s="213" t="s">
        <v>190</v>
      </c>
      <c r="H169" s="214">
        <v>90</v>
      </c>
      <c r="I169" s="115">
        <v>0</v>
      </c>
      <c r="J169" s="139">
        <f t="shared" si="0"/>
        <v>0</v>
      </c>
      <c r="K169" s="212" t="s">
        <v>1</v>
      </c>
      <c r="L169" s="134"/>
      <c r="M169" s="117"/>
      <c r="N169" s="118"/>
      <c r="O169" s="111"/>
      <c r="P169" s="111"/>
      <c r="Q169" s="111"/>
      <c r="R169" s="111"/>
      <c r="S169" s="111"/>
      <c r="T169" s="112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13" t="s">
        <v>132</v>
      </c>
      <c r="AT169" s="113" t="s">
        <v>129</v>
      </c>
      <c r="AU169" s="113" t="s">
        <v>77</v>
      </c>
      <c r="AY169" s="15" t="s">
        <v>121</v>
      </c>
      <c r="BE169" s="114">
        <f t="shared" si="4"/>
        <v>0</v>
      </c>
      <c r="BF169" s="114">
        <f t="shared" si="5"/>
        <v>0</v>
      </c>
      <c r="BG169" s="114">
        <f t="shared" si="6"/>
        <v>0</v>
      </c>
      <c r="BH169" s="114">
        <f t="shared" si="7"/>
        <v>0</v>
      </c>
      <c r="BI169" s="114">
        <f t="shared" si="8"/>
        <v>0</v>
      </c>
      <c r="BJ169" s="15" t="s">
        <v>75</v>
      </c>
      <c r="BK169" s="114">
        <f t="shared" si="9"/>
        <v>0</v>
      </c>
      <c r="BL169" s="15" t="s">
        <v>127</v>
      </c>
      <c r="BM169" s="113" t="s">
        <v>227</v>
      </c>
    </row>
    <row r="170" spans="2:63" s="12" customFormat="1" ht="22.9" customHeight="1">
      <c r="B170" s="204"/>
      <c r="C170" s="143"/>
      <c r="D170" s="205" t="s">
        <v>68</v>
      </c>
      <c r="E170" s="208" t="s">
        <v>77</v>
      </c>
      <c r="F170" s="208" t="s">
        <v>228</v>
      </c>
      <c r="G170" s="140"/>
      <c r="H170" s="140"/>
      <c r="I170" s="148"/>
      <c r="J170" s="209">
        <f>SUM(J171:J178)</f>
        <v>0</v>
      </c>
      <c r="K170" s="140"/>
      <c r="L170" s="100"/>
      <c r="M170" s="102"/>
      <c r="N170" s="103"/>
      <c r="O170" s="103"/>
      <c r="P170" s="104">
        <f>SUM(P171:P178)</f>
        <v>546.325</v>
      </c>
      <c r="Q170" s="103"/>
      <c r="R170" s="104">
        <f>SUM(R171:R178)</f>
        <v>6.426959</v>
      </c>
      <c r="S170" s="103"/>
      <c r="T170" s="105">
        <f>SUM(T171:T178)</f>
        <v>0</v>
      </c>
      <c r="AR170" s="101" t="s">
        <v>75</v>
      </c>
      <c r="AT170" s="106" t="s">
        <v>68</v>
      </c>
      <c r="AU170" s="106" t="s">
        <v>75</v>
      </c>
      <c r="AY170" s="101" t="s">
        <v>121</v>
      </c>
      <c r="BK170" s="107">
        <f>SUM(BK171:BK178)</f>
        <v>0</v>
      </c>
    </row>
    <row r="171" spans="1:65" s="2" customFormat="1" ht="24" customHeight="1">
      <c r="A171" s="26"/>
      <c r="B171" s="155"/>
      <c r="C171" s="210">
        <v>40</v>
      </c>
      <c r="D171" s="143" t="s">
        <v>123</v>
      </c>
      <c r="E171" s="144" t="s">
        <v>229</v>
      </c>
      <c r="F171" s="145" t="s">
        <v>230</v>
      </c>
      <c r="G171" s="146" t="s">
        <v>167</v>
      </c>
      <c r="H171" s="147">
        <v>4202.5</v>
      </c>
      <c r="I171" s="108">
        <v>0</v>
      </c>
      <c r="J171" s="138">
        <f>ROUND(I171*H171,2)</f>
        <v>0</v>
      </c>
      <c r="K171" s="145" t="s">
        <v>126</v>
      </c>
      <c r="L171" s="27"/>
      <c r="M171" s="109" t="s">
        <v>1</v>
      </c>
      <c r="N171" s="110" t="s">
        <v>34</v>
      </c>
      <c r="O171" s="111">
        <v>0.13</v>
      </c>
      <c r="P171" s="111">
        <f>O171*H171</f>
        <v>546.325</v>
      </c>
      <c r="Q171" s="111">
        <v>0</v>
      </c>
      <c r="R171" s="111">
        <f>Q171*H171</f>
        <v>0</v>
      </c>
      <c r="S171" s="111">
        <v>0</v>
      </c>
      <c r="T171" s="112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13" t="s">
        <v>127</v>
      </c>
      <c r="AT171" s="113" t="s">
        <v>123</v>
      </c>
      <c r="AU171" s="113" t="s">
        <v>77</v>
      </c>
      <c r="AY171" s="15" t="s">
        <v>121</v>
      </c>
      <c r="BE171" s="114">
        <f>IF(N171="základní",J171,0)</f>
        <v>0</v>
      </c>
      <c r="BF171" s="114">
        <f>IF(N171="snížená",J171,0)</f>
        <v>0</v>
      </c>
      <c r="BG171" s="114">
        <f>IF(N171="zákl. přenesená",J171,0)</f>
        <v>0</v>
      </c>
      <c r="BH171" s="114">
        <f>IF(N171="sníž. přenesená",J171,0)</f>
        <v>0</v>
      </c>
      <c r="BI171" s="114">
        <f>IF(N171="nulová",J171,0)</f>
        <v>0</v>
      </c>
      <c r="BJ171" s="15" t="s">
        <v>75</v>
      </c>
      <c r="BK171" s="114">
        <f>ROUND(I171*H171,2)</f>
        <v>0</v>
      </c>
      <c r="BL171" s="15" t="s">
        <v>127</v>
      </c>
      <c r="BM171" s="113" t="s">
        <v>231</v>
      </c>
    </row>
    <row r="172" spans="1:65" s="2" customFormat="1" ht="16.5" customHeight="1">
      <c r="A172" s="26"/>
      <c r="B172" s="155"/>
      <c r="C172" s="141"/>
      <c r="D172" s="210" t="s">
        <v>129</v>
      </c>
      <c r="E172" s="211" t="s">
        <v>232</v>
      </c>
      <c r="F172" s="212" t="s">
        <v>233</v>
      </c>
      <c r="G172" s="213" t="s">
        <v>167</v>
      </c>
      <c r="H172" s="214">
        <v>4832.3</v>
      </c>
      <c r="I172" s="115">
        <v>0</v>
      </c>
      <c r="J172" s="139">
        <f>ROUND(I172*H172,2)</f>
        <v>0</v>
      </c>
      <c r="K172" s="212" t="s">
        <v>126</v>
      </c>
      <c r="L172" s="116"/>
      <c r="M172" s="117" t="s">
        <v>1</v>
      </c>
      <c r="N172" s="118" t="s">
        <v>34</v>
      </c>
      <c r="O172" s="111">
        <v>0</v>
      </c>
      <c r="P172" s="111">
        <f>O172*H172</f>
        <v>0</v>
      </c>
      <c r="Q172" s="111">
        <v>0.00053</v>
      </c>
      <c r="R172" s="111">
        <f>Q172*H172</f>
        <v>2.561119</v>
      </c>
      <c r="S172" s="111">
        <v>0</v>
      </c>
      <c r="T172" s="112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13" t="s">
        <v>132</v>
      </c>
      <c r="AT172" s="113" t="s">
        <v>129</v>
      </c>
      <c r="AU172" s="113" t="s">
        <v>77</v>
      </c>
      <c r="AY172" s="15" t="s">
        <v>121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5" t="s">
        <v>75</v>
      </c>
      <c r="BK172" s="114">
        <f>ROUND(I172*H172,2)</f>
        <v>0</v>
      </c>
      <c r="BL172" s="15" t="s">
        <v>127</v>
      </c>
      <c r="BM172" s="113" t="s">
        <v>234</v>
      </c>
    </row>
    <row r="173" spans="2:51" s="13" customFormat="1" ht="12">
      <c r="B173" s="222"/>
      <c r="C173" s="210">
        <v>41</v>
      </c>
      <c r="D173" s="223" t="s">
        <v>235</v>
      </c>
      <c r="E173" s="141"/>
      <c r="F173" s="224" t="s">
        <v>484</v>
      </c>
      <c r="G173" s="141"/>
      <c r="H173" s="225">
        <v>4832.3</v>
      </c>
      <c r="I173" s="149">
        <v>0</v>
      </c>
      <c r="J173" s="141"/>
      <c r="K173" s="141"/>
      <c r="L173" s="119"/>
      <c r="M173" s="120"/>
      <c r="N173" s="121"/>
      <c r="O173" s="121"/>
      <c r="P173" s="121"/>
      <c r="Q173" s="121"/>
      <c r="R173" s="121"/>
      <c r="S173" s="121"/>
      <c r="T173" s="122"/>
      <c r="AT173" s="123" t="s">
        <v>235</v>
      </c>
      <c r="AU173" s="123" t="s">
        <v>77</v>
      </c>
      <c r="AV173" s="13" t="s">
        <v>77</v>
      </c>
      <c r="AW173" s="13" t="s">
        <v>3</v>
      </c>
      <c r="AX173" s="13" t="s">
        <v>75</v>
      </c>
      <c r="AY173" s="123" t="s">
        <v>121</v>
      </c>
    </row>
    <row r="174" spans="1:65" s="2" customFormat="1" ht="24" customHeight="1">
      <c r="A174" s="26"/>
      <c r="B174" s="155"/>
      <c r="C174" s="141"/>
      <c r="D174" s="210" t="s">
        <v>129</v>
      </c>
      <c r="E174" s="211" t="s">
        <v>236</v>
      </c>
      <c r="F174" s="212" t="s">
        <v>237</v>
      </c>
      <c r="G174" s="213" t="s">
        <v>167</v>
      </c>
      <c r="H174" s="214">
        <v>9664.6</v>
      </c>
      <c r="I174" s="115">
        <v>0</v>
      </c>
      <c r="J174" s="139">
        <f>ROUND(I174*H174,2)</f>
        <v>0</v>
      </c>
      <c r="K174" s="212" t="s">
        <v>126</v>
      </c>
      <c r="L174" s="116"/>
      <c r="M174" s="117" t="s">
        <v>1</v>
      </c>
      <c r="N174" s="118" t="s">
        <v>34</v>
      </c>
      <c r="O174" s="111">
        <v>0</v>
      </c>
      <c r="P174" s="111">
        <f>O174*H174</f>
        <v>0</v>
      </c>
      <c r="Q174" s="111">
        <v>0.0004</v>
      </c>
      <c r="R174" s="111">
        <f>Q174*H174</f>
        <v>3.8658400000000004</v>
      </c>
      <c r="S174" s="111">
        <v>0</v>
      </c>
      <c r="T174" s="112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13" t="s">
        <v>132</v>
      </c>
      <c r="AT174" s="113" t="s">
        <v>129</v>
      </c>
      <c r="AU174" s="113" t="s">
        <v>77</v>
      </c>
      <c r="AY174" s="15" t="s">
        <v>121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5" t="s">
        <v>75</v>
      </c>
      <c r="BK174" s="114">
        <f>ROUND(I174*H174,2)</f>
        <v>0</v>
      </c>
      <c r="BL174" s="15" t="s">
        <v>127</v>
      </c>
      <c r="BM174" s="113" t="s">
        <v>238</v>
      </c>
    </row>
    <row r="175" spans="2:51" s="13" customFormat="1" ht="12">
      <c r="B175" s="222"/>
      <c r="C175" s="143">
        <v>42</v>
      </c>
      <c r="D175" s="223" t="s">
        <v>235</v>
      </c>
      <c r="E175" s="141"/>
      <c r="F175" s="224" t="s">
        <v>485</v>
      </c>
      <c r="G175" s="141"/>
      <c r="H175" s="225">
        <v>9664.6</v>
      </c>
      <c r="I175" s="149">
        <v>0</v>
      </c>
      <c r="J175" s="141"/>
      <c r="K175" s="141"/>
      <c r="L175" s="119"/>
      <c r="M175" s="120"/>
      <c r="N175" s="121"/>
      <c r="O175" s="121"/>
      <c r="P175" s="121"/>
      <c r="Q175" s="121"/>
      <c r="R175" s="121"/>
      <c r="S175" s="121"/>
      <c r="T175" s="122"/>
      <c r="AT175" s="123" t="s">
        <v>235</v>
      </c>
      <c r="AU175" s="123" t="s">
        <v>77</v>
      </c>
      <c r="AV175" s="13" t="s">
        <v>77</v>
      </c>
      <c r="AW175" s="13" t="s">
        <v>3</v>
      </c>
      <c r="AX175" s="13" t="s">
        <v>75</v>
      </c>
      <c r="AY175" s="123" t="s">
        <v>121</v>
      </c>
    </row>
    <row r="176" spans="2:51" s="13" customFormat="1" ht="36">
      <c r="B176" s="222"/>
      <c r="C176" s="143">
        <v>43</v>
      </c>
      <c r="D176" s="143" t="s">
        <v>123</v>
      </c>
      <c r="E176" s="144" t="s">
        <v>239</v>
      </c>
      <c r="F176" s="145" t="s">
        <v>240</v>
      </c>
      <c r="G176" s="146" t="s">
        <v>167</v>
      </c>
      <c r="H176" s="147">
        <v>8404</v>
      </c>
      <c r="I176" s="108">
        <v>0</v>
      </c>
      <c r="J176" s="138">
        <f>ROUND(I176*H176,2)</f>
        <v>0</v>
      </c>
      <c r="K176" s="145" t="s">
        <v>126</v>
      </c>
      <c r="L176" s="119"/>
      <c r="M176" s="120"/>
      <c r="N176" s="121"/>
      <c r="O176" s="121"/>
      <c r="P176" s="121"/>
      <c r="Q176" s="121"/>
      <c r="R176" s="121"/>
      <c r="S176" s="121"/>
      <c r="T176" s="122"/>
      <c r="AT176" s="123"/>
      <c r="AU176" s="123"/>
      <c r="AY176" s="123"/>
    </row>
    <row r="177" spans="2:51" s="13" customFormat="1" ht="18" customHeight="1">
      <c r="B177" s="222"/>
      <c r="C177" s="143">
        <v>44</v>
      </c>
      <c r="D177" s="143" t="s">
        <v>123</v>
      </c>
      <c r="E177" s="144" t="s">
        <v>452</v>
      </c>
      <c r="F177" s="145" t="s">
        <v>481</v>
      </c>
      <c r="G177" s="146" t="s">
        <v>266</v>
      </c>
      <c r="H177" s="147">
        <v>0</v>
      </c>
      <c r="I177" s="108">
        <v>0</v>
      </c>
      <c r="J177" s="138">
        <f>ROUND(I177*H177,2)</f>
        <v>0</v>
      </c>
      <c r="K177" s="145" t="s">
        <v>126</v>
      </c>
      <c r="L177" s="119"/>
      <c r="M177" s="120"/>
      <c r="N177" s="121"/>
      <c r="O177" s="121"/>
      <c r="P177" s="121"/>
      <c r="Q177" s="121"/>
      <c r="R177" s="121"/>
      <c r="S177" s="121"/>
      <c r="T177" s="122"/>
      <c r="AT177" s="123"/>
      <c r="AU177" s="123"/>
      <c r="AY177" s="123"/>
    </row>
    <row r="178" spans="1:65" s="2" customFormat="1" ht="12" customHeight="1">
      <c r="A178" s="26"/>
      <c r="B178" s="155"/>
      <c r="C178" s="140">
        <v>45</v>
      </c>
      <c r="D178" s="143" t="s">
        <v>123</v>
      </c>
      <c r="E178" s="144" t="s">
        <v>453</v>
      </c>
      <c r="F178" s="145" t="s">
        <v>482</v>
      </c>
      <c r="G178" s="146" t="s">
        <v>266</v>
      </c>
      <c r="H178" s="147">
        <v>0</v>
      </c>
      <c r="I178" s="108">
        <v>0</v>
      </c>
      <c r="J178" s="138">
        <f>ROUND(I178*H178,2)</f>
        <v>0</v>
      </c>
      <c r="K178" s="145" t="s">
        <v>126</v>
      </c>
      <c r="L178" s="27"/>
      <c r="M178" s="109" t="s">
        <v>1</v>
      </c>
      <c r="N178" s="110" t="s">
        <v>34</v>
      </c>
      <c r="O178" s="111">
        <v>0.058</v>
      </c>
      <c r="P178" s="111">
        <f>O178*H178</f>
        <v>0</v>
      </c>
      <c r="Q178" s="111">
        <v>0.0001</v>
      </c>
      <c r="R178" s="111">
        <f>Q178*H178</f>
        <v>0</v>
      </c>
      <c r="S178" s="111">
        <v>0</v>
      </c>
      <c r="T178" s="112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13" t="s">
        <v>127</v>
      </c>
      <c r="AT178" s="113" t="s">
        <v>123</v>
      </c>
      <c r="AU178" s="113" t="s">
        <v>77</v>
      </c>
      <c r="AY178" s="15" t="s">
        <v>121</v>
      </c>
      <c r="BE178" s="114">
        <f>IF(N178="základní",J178,0)</f>
        <v>0</v>
      </c>
      <c r="BF178" s="114">
        <f>IF(N178="snížená",J178,0)</f>
        <v>0</v>
      </c>
      <c r="BG178" s="114">
        <f>IF(N178="zákl. přenesená",J178,0)</f>
        <v>0</v>
      </c>
      <c r="BH178" s="114">
        <f>IF(N178="sníž. přenesená",J178,0)</f>
        <v>0</v>
      </c>
      <c r="BI178" s="114">
        <f>IF(N178="nulová",J178,0)</f>
        <v>0</v>
      </c>
      <c r="BJ178" s="15" t="s">
        <v>75</v>
      </c>
      <c r="BK178" s="114">
        <f>ROUND(I178*H178,2)</f>
        <v>0</v>
      </c>
      <c r="BL178" s="15" t="s">
        <v>127</v>
      </c>
      <c r="BM178" s="113" t="s">
        <v>241</v>
      </c>
    </row>
    <row r="179" spans="2:63" s="12" customFormat="1" ht="22.9" customHeight="1">
      <c r="B179" s="204"/>
      <c r="C179" s="143"/>
      <c r="D179" s="205" t="s">
        <v>68</v>
      </c>
      <c r="E179" s="208" t="s">
        <v>195</v>
      </c>
      <c r="F179" s="208" t="s">
        <v>242</v>
      </c>
      <c r="G179" s="140"/>
      <c r="H179" s="140"/>
      <c r="I179" s="148"/>
      <c r="J179" s="209">
        <f>SUM(J180:J187)</f>
        <v>0</v>
      </c>
      <c r="K179" s="140"/>
      <c r="L179" s="100"/>
      <c r="M179" s="102"/>
      <c r="N179" s="103"/>
      <c r="O179" s="103"/>
      <c r="P179" s="104">
        <f>SUM(P180:P187)</f>
        <v>300.5752</v>
      </c>
      <c r="Q179" s="103"/>
      <c r="R179" s="104">
        <f>SUM(R180:R187)</f>
        <v>3.4295280000000004</v>
      </c>
      <c r="S179" s="103"/>
      <c r="T179" s="105">
        <f>SUM(T180:T187)</f>
        <v>0</v>
      </c>
      <c r="AR179" s="101" t="s">
        <v>75</v>
      </c>
      <c r="AT179" s="106" t="s">
        <v>68</v>
      </c>
      <c r="AU179" s="106" t="s">
        <v>75</v>
      </c>
      <c r="AY179" s="101" t="s">
        <v>121</v>
      </c>
      <c r="BK179" s="107">
        <f>SUM(BK180:BK187)</f>
        <v>0</v>
      </c>
    </row>
    <row r="180" spans="1:65" s="2" customFormat="1" ht="24" customHeight="1">
      <c r="A180" s="26"/>
      <c r="B180" s="155"/>
      <c r="C180" s="143">
        <v>46</v>
      </c>
      <c r="D180" s="143" t="s">
        <v>123</v>
      </c>
      <c r="E180" s="144" t="s">
        <v>243</v>
      </c>
      <c r="F180" s="145" t="s">
        <v>244</v>
      </c>
      <c r="G180" s="146" t="s">
        <v>167</v>
      </c>
      <c r="H180" s="147">
        <v>2200</v>
      </c>
      <c r="I180" s="108">
        <v>0</v>
      </c>
      <c r="J180" s="138">
        <f aca="true" t="shared" si="13" ref="J180:J187">ROUND(I180*H180,2)</f>
        <v>0</v>
      </c>
      <c r="K180" s="145" t="s">
        <v>126</v>
      </c>
      <c r="L180" s="27"/>
      <c r="M180" s="109" t="s">
        <v>1</v>
      </c>
      <c r="N180" s="110" t="s">
        <v>34</v>
      </c>
      <c r="O180" s="111">
        <v>0.029</v>
      </c>
      <c r="P180" s="111">
        <f aca="true" t="shared" si="14" ref="P180:P187">O180*H180</f>
        <v>63.800000000000004</v>
      </c>
      <c r="Q180" s="111">
        <v>0</v>
      </c>
      <c r="R180" s="111">
        <f aca="true" t="shared" si="15" ref="R180:R187">Q180*H180</f>
        <v>0</v>
      </c>
      <c r="S180" s="111">
        <v>0</v>
      </c>
      <c r="T180" s="112">
        <f aca="true" t="shared" si="16" ref="T180:T187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13" t="s">
        <v>127</v>
      </c>
      <c r="AT180" s="113" t="s">
        <v>123</v>
      </c>
      <c r="AU180" s="113" t="s">
        <v>77</v>
      </c>
      <c r="AY180" s="15" t="s">
        <v>121</v>
      </c>
      <c r="BE180" s="114">
        <f aca="true" t="shared" si="17" ref="BE180:BE187">IF(N180="základní",J180,0)</f>
        <v>0</v>
      </c>
      <c r="BF180" s="114">
        <f aca="true" t="shared" si="18" ref="BF180:BF187">IF(N180="snížená",J180,0)</f>
        <v>0</v>
      </c>
      <c r="BG180" s="114">
        <f aca="true" t="shared" si="19" ref="BG180:BG187">IF(N180="zákl. přenesená",J180,0)</f>
        <v>0</v>
      </c>
      <c r="BH180" s="114">
        <f aca="true" t="shared" si="20" ref="BH180:BH187">IF(N180="sníž. přenesená",J180,0)</f>
        <v>0</v>
      </c>
      <c r="BI180" s="114">
        <f aca="true" t="shared" si="21" ref="BI180:BI187">IF(N180="nulová",J180,0)</f>
        <v>0</v>
      </c>
      <c r="BJ180" s="15" t="s">
        <v>75</v>
      </c>
      <c r="BK180" s="114">
        <f aca="true" t="shared" si="22" ref="BK180:BK187">ROUND(I180*H180,2)</f>
        <v>0</v>
      </c>
      <c r="BL180" s="15" t="s">
        <v>127</v>
      </c>
      <c r="BM180" s="113" t="s">
        <v>245</v>
      </c>
    </row>
    <row r="181" spans="1:65" s="2" customFormat="1" ht="24" customHeight="1">
      <c r="A181" s="26"/>
      <c r="B181" s="155"/>
      <c r="C181" s="143">
        <v>47</v>
      </c>
      <c r="D181" s="143" t="s">
        <v>123</v>
      </c>
      <c r="E181" s="144" t="s">
        <v>246</v>
      </c>
      <c r="F181" s="145" t="s">
        <v>247</v>
      </c>
      <c r="G181" s="146" t="s">
        <v>167</v>
      </c>
      <c r="H181" s="147">
        <v>15</v>
      </c>
      <c r="I181" s="108">
        <v>0</v>
      </c>
      <c r="J181" s="138">
        <f t="shared" si="13"/>
        <v>0</v>
      </c>
      <c r="K181" s="145" t="s">
        <v>126</v>
      </c>
      <c r="L181" s="27"/>
      <c r="M181" s="109" t="s">
        <v>1</v>
      </c>
      <c r="N181" s="110" t="s">
        <v>34</v>
      </c>
      <c r="O181" s="111">
        <v>0.031</v>
      </c>
      <c r="P181" s="111">
        <f t="shared" si="14"/>
        <v>0.46499999999999997</v>
      </c>
      <c r="Q181" s="111">
        <v>0</v>
      </c>
      <c r="R181" s="111">
        <f t="shared" si="15"/>
        <v>0</v>
      </c>
      <c r="S181" s="111">
        <v>0</v>
      </c>
      <c r="T181" s="112">
        <f t="shared" si="16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13" t="s">
        <v>127</v>
      </c>
      <c r="AT181" s="113" t="s">
        <v>123</v>
      </c>
      <c r="AU181" s="113" t="s">
        <v>77</v>
      </c>
      <c r="AY181" s="15" t="s">
        <v>121</v>
      </c>
      <c r="BE181" s="114">
        <f t="shared" si="17"/>
        <v>0</v>
      </c>
      <c r="BF181" s="114">
        <f t="shared" si="18"/>
        <v>0</v>
      </c>
      <c r="BG181" s="114">
        <f t="shared" si="19"/>
        <v>0</v>
      </c>
      <c r="BH181" s="114">
        <f t="shared" si="20"/>
        <v>0</v>
      </c>
      <c r="BI181" s="114">
        <f t="shared" si="21"/>
        <v>0</v>
      </c>
      <c r="BJ181" s="15" t="s">
        <v>75</v>
      </c>
      <c r="BK181" s="114">
        <f t="shared" si="22"/>
        <v>0</v>
      </c>
      <c r="BL181" s="15" t="s">
        <v>127</v>
      </c>
      <c r="BM181" s="113" t="s">
        <v>248</v>
      </c>
    </row>
    <row r="182" spans="1:65" s="2" customFormat="1" ht="24" customHeight="1">
      <c r="A182" s="26"/>
      <c r="B182" s="155"/>
      <c r="C182" s="143">
        <v>48</v>
      </c>
      <c r="D182" s="143" t="s">
        <v>123</v>
      </c>
      <c r="E182" s="144" t="s">
        <v>249</v>
      </c>
      <c r="F182" s="145" t="s">
        <v>250</v>
      </c>
      <c r="G182" s="146" t="s">
        <v>167</v>
      </c>
      <c r="H182" s="147">
        <v>2200</v>
      </c>
      <c r="I182" s="108">
        <v>0</v>
      </c>
      <c r="J182" s="138">
        <f t="shared" si="13"/>
        <v>0</v>
      </c>
      <c r="K182" s="145" t="s">
        <v>126</v>
      </c>
      <c r="L182" s="27"/>
      <c r="M182" s="109" t="s">
        <v>1</v>
      </c>
      <c r="N182" s="110" t="s">
        <v>34</v>
      </c>
      <c r="O182" s="111">
        <v>0.021</v>
      </c>
      <c r="P182" s="111">
        <f t="shared" si="14"/>
        <v>46.2</v>
      </c>
      <c r="Q182" s="111">
        <v>0</v>
      </c>
      <c r="R182" s="111">
        <f t="shared" si="15"/>
        <v>0</v>
      </c>
      <c r="S182" s="111">
        <v>0</v>
      </c>
      <c r="T182" s="112">
        <f t="shared" si="16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13" t="s">
        <v>127</v>
      </c>
      <c r="AT182" s="113" t="s">
        <v>123</v>
      </c>
      <c r="AU182" s="113" t="s">
        <v>77</v>
      </c>
      <c r="AY182" s="15" t="s">
        <v>121</v>
      </c>
      <c r="BE182" s="114">
        <f t="shared" si="17"/>
        <v>0</v>
      </c>
      <c r="BF182" s="114">
        <f t="shared" si="18"/>
        <v>0</v>
      </c>
      <c r="BG182" s="114">
        <f t="shared" si="19"/>
        <v>0</v>
      </c>
      <c r="BH182" s="114">
        <f t="shared" si="20"/>
        <v>0</v>
      </c>
      <c r="BI182" s="114">
        <f t="shared" si="21"/>
        <v>0</v>
      </c>
      <c r="BJ182" s="15" t="s">
        <v>75</v>
      </c>
      <c r="BK182" s="114">
        <f t="shared" si="22"/>
        <v>0</v>
      </c>
      <c r="BL182" s="15" t="s">
        <v>127</v>
      </c>
      <c r="BM182" s="113" t="s">
        <v>251</v>
      </c>
    </row>
    <row r="183" spans="1:65" s="2" customFormat="1" ht="24" customHeight="1">
      <c r="A183" s="26"/>
      <c r="B183" s="155"/>
      <c r="C183" s="143">
        <v>49</v>
      </c>
      <c r="D183" s="143" t="s">
        <v>123</v>
      </c>
      <c r="E183" s="144" t="s">
        <v>252</v>
      </c>
      <c r="F183" s="145" t="s">
        <v>253</v>
      </c>
      <c r="G183" s="146" t="s">
        <v>167</v>
      </c>
      <c r="H183" s="147">
        <v>2200</v>
      </c>
      <c r="I183" s="108">
        <v>0</v>
      </c>
      <c r="J183" s="138">
        <f t="shared" si="13"/>
        <v>0</v>
      </c>
      <c r="K183" s="145" t="s">
        <v>126</v>
      </c>
      <c r="L183" s="27"/>
      <c r="M183" s="109" t="s">
        <v>1</v>
      </c>
      <c r="N183" s="110" t="s">
        <v>34</v>
      </c>
      <c r="O183" s="111">
        <v>0.004</v>
      </c>
      <c r="P183" s="111">
        <f t="shared" si="14"/>
        <v>8.8</v>
      </c>
      <c r="Q183" s="111">
        <v>0</v>
      </c>
      <c r="R183" s="111">
        <f t="shared" si="15"/>
        <v>0</v>
      </c>
      <c r="S183" s="111">
        <v>0</v>
      </c>
      <c r="T183" s="112">
        <f t="shared" si="16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13" t="s">
        <v>127</v>
      </c>
      <c r="AT183" s="113" t="s">
        <v>123</v>
      </c>
      <c r="AU183" s="113" t="s">
        <v>77</v>
      </c>
      <c r="AY183" s="15" t="s">
        <v>121</v>
      </c>
      <c r="BE183" s="114">
        <f t="shared" si="17"/>
        <v>0</v>
      </c>
      <c r="BF183" s="114">
        <f t="shared" si="18"/>
        <v>0</v>
      </c>
      <c r="BG183" s="114">
        <f t="shared" si="19"/>
        <v>0</v>
      </c>
      <c r="BH183" s="114">
        <f t="shared" si="20"/>
        <v>0</v>
      </c>
      <c r="BI183" s="114">
        <f t="shared" si="21"/>
        <v>0</v>
      </c>
      <c r="BJ183" s="15" t="s">
        <v>75</v>
      </c>
      <c r="BK183" s="114">
        <f t="shared" si="22"/>
        <v>0</v>
      </c>
      <c r="BL183" s="15" t="s">
        <v>127</v>
      </c>
      <c r="BM183" s="113" t="s">
        <v>254</v>
      </c>
    </row>
    <row r="184" spans="1:65" s="2" customFormat="1" ht="24" customHeight="1">
      <c r="A184" s="26"/>
      <c r="B184" s="155"/>
      <c r="C184" s="143">
        <v>50</v>
      </c>
      <c r="D184" s="143" t="s">
        <v>123</v>
      </c>
      <c r="E184" s="144" t="s">
        <v>255</v>
      </c>
      <c r="F184" s="145" t="s">
        <v>256</v>
      </c>
      <c r="G184" s="146" t="s">
        <v>167</v>
      </c>
      <c r="H184" s="147">
        <v>2200</v>
      </c>
      <c r="I184" s="108">
        <v>0</v>
      </c>
      <c r="J184" s="138">
        <f t="shared" si="13"/>
        <v>0</v>
      </c>
      <c r="K184" s="145" t="s">
        <v>126</v>
      </c>
      <c r="L184" s="27"/>
      <c r="M184" s="109" t="s">
        <v>1</v>
      </c>
      <c r="N184" s="110" t="s">
        <v>34</v>
      </c>
      <c r="O184" s="111">
        <v>0.002</v>
      </c>
      <c r="P184" s="111">
        <f t="shared" si="14"/>
        <v>4.4</v>
      </c>
      <c r="Q184" s="111">
        <v>0</v>
      </c>
      <c r="R184" s="111">
        <f t="shared" si="15"/>
        <v>0</v>
      </c>
      <c r="S184" s="111">
        <v>0</v>
      </c>
      <c r="T184" s="112">
        <f t="shared" si="16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13" t="s">
        <v>127</v>
      </c>
      <c r="AT184" s="113" t="s">
        <v>123</v>
      </c>
      <c r="AU184" s="113" t="s">
        <v>77</v>
      </c>
      <c r="AY184" s="15" t="s">
        <v>121</v>
      </c>
      <c r="BE184" s="114">
        <f t="shared" si="17"/>
        <v>0</v>
      </c>
      <c r="BF184" s="114">
        <f t="shared" si="18"/>
        <v>0</v>
      </c>
      <c r="BG184" s="114">
        <f t="shared" si="19"/>
        <v>0</v>
      </c>
      <c r="BH184" s="114">
        <f t="shared" si="20"/>
        <v>0</v>
      </c>
      <c r="BI184" s="114">
        <f t="shared" si="21"/>
        <v>0</v>
      </c>
      <c r="BJ184" s="15" t="s">
        <v>75</v>
      </c>
      <c r="BK184" s="114">
        <f t="shared" si="22"/>
        <v>0</v>
      </c>
      <c r="BL184" s="15" t="s">
        <v>127</v>
      </c>
      <c r="BM184" s="113" t="s">
        <v>257</v>
      </c>
    </row>
    <row r="185" spans="1:65" s="2" customFormat="1" ht="36" customHeight="1">
      <c r="A185" s="26"/>
      <c r="B185" s="155"/>
      <c r="C185" s="143">
        <v>51</v>
      </c>
      <c r="D185" s="143" t="s">
        <v>123</v>
      </c>
      <c r="E185" s="144" t="s">
        <v>509</v>
      </c>
      <c r="F185" s="145" t="s">
        <v>508</v>
      </c>
      <c r="G185" s="146" t="s">
        <v>167</v>
      </c>
      <c r="H185" s="147">
        <v>2200</v>
      </c>
      <c r="I185" s="108">
        <v>0</v>
      </c>
      <c r="J185" s="138">
        <f t="shared" si="13"/>
        <v>0</v>
      </c>
      <c r="K185" s="145" t="s">
        <v>126</v>
      </c>
      <c r="L185" s="27"/>
      <c r="M185" s="109" t="s">
        <v>1</v>
      </c>
      <c r="N185" s="110" t="s">
        <v>34</v>
      </c>
      <c r="O185" s="111">
        <v>0.071</v>
      </c>
      <c r="P185" s="111">
        <f t="shared" si="14"/>
        <v>156.2</v>
      </c>
      <c r="Q185" s="111">
        <v>0</v>
      </c>
      <c r="R185" s="111">
        <f t="shared" si="15"/>
        <v>0</v>
      </c>
      <c r="S185" s="111">
        <v>0</v>
      </c>
      <c r="T185" s="112">
        <f t="shared" si="16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13" t="s">
        <v>127</v>
      </c>
      <c r="AT185" s="113" t="s">
        <v>123</v>
      </c>
      <c r="AU185" s="113" t="s">
        <v>77</v>
      </c>
      <c r="AY185" s="15" t="s">
        <v>121</v>
      </c>
      <c r="BE185" s="114">
        <f t="shared" si="17"/>
        <v>0</v>
      </c>
      <c r="BF185" s="114">
        <f t="shared" si="18"/>
        <v>0</v>
      </c>
      <c r="BG185" s="114">
        <f t="shared" si="19"/>
        <v>0</v>
      </c>
      <c r="BH185" s="114">
        <f t="shared" si="20"/>
        <v>0</v>
      </c>
      <c r="BI185" s="114">
        <f t="shared" si="21"/>
        <v>0</v>
      </c>
      <c r="BJ185" s="15" t="s">
        <v>75</v>
      </c>
      <c r="BK185" s="114">
        <f t="shared" si="22"/>
        <v>0</v>
      </c>
      <c r="BL185" s="15" t="s">
        <v>127</v>
      </c>
      <c r="BM185" s="113" t="s">
        <v>258</v>
      </c>
    </row>
    <row r="186" spans="1:65" s="2" customFormat="1" ht="48" customHeight="1">
      <c r="A186" s="26"/>
      <c r="B186" s="155"/>
      <c r="C186" s="143">
        <v>52</v>
      </c>
      <c r="D186" s="143" t="s">
        <v>123</v>
      </c>
      <c r="E186" s="144" t="s">
        <v>259</v>
      </c>
      <c r="F186" s="145" t="s">
        <v>486</v>
      </c>
      <c r="G186" s="146" t="s">
        <v>167</v>
      </c>
      <c r="H186" s="147">
        <v>9.8</v>
      </c>
      <c r="I186" s="108">
        <v>0</v>
      </c>
      <c r="J186" s="138">
        <f t="shared" si="13"/>
        <v>0</v>
      </c>
      <c r="K186" s="145" t="s">
        <v>126</v>
      </c>
      <c r="L186" s="27"/>
      <c r="M186" s="109" t="s">
        <v>1</v>
      </c>
      <c r="N186" s="110" t="s">
        <v>34</v>
      </c>
      <c r="O186" s="111">
        <v>0.924</v>
      </c>
      <c r="P186" s="111">
        <f t="shared" si="14"/>
        <v>9.055200000000001</v>
      </c>
      <c r="Q186" s="111">
        <v>0.19536</v>
      </c>
      <c r="R186" s="111">
        <f t="shared" si="15"/>
        <v>1.9145280000000002</v>
      </c>
      <c r="S186" s="111">
        <v>0</v>
      </c>
      <c r="T186" s="112">
        <f t="shared" si="16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13" t="s">
        <v>127</v>
      </c>
      <c r="AT186" s="113" t="s">
        <v>123</v>
      </c>
      <c r="AU186" s="113" t="s">
        <v>77</v>
      </c>
      <c r="AY186" s="15" t="s">
        <v>121</v>
      </c>
      <c r="BE186" s="114">
        <f t="shared" si="17"/>
        <v>0</v>
      </c>
      <c r="BF186" s="114">
        <f t="shared" si="18"/>
        <v>0</v>
      </c>
      <c r="BG186" s="114">
        <f t="shared" si="19"/>
        <v>0</v>
      </c>
      <c r="BH186" s="114">
        <f t="shared" si="20"/>
        <v>0</v>
      </c>
      <c r="BI186" s="114">
        <f t="shared" si="21"/>
        <v>0</v>
      </c>
      <c r="BJ186" s="15" t="s">
        <v>75</v>
      </c>
      <c r="BK186" s="114">
        <f t="shared" si="22"/>
        <v>0</v>
      </c>
      <c r="BL186" s="15" t="s">
        <v>127</v>
      </c>
      <c r="BM186" s="113" t="s">
        <v>260</v>
      </c>
    </row>
    <row r="187" spans="1:65" s="2" customFormat="1" ht="60" customHeight="1">
      <c r="A187" s="26"/>
      <c r="B187" s="155"/>
      <c r="C187" s="143">
        <v>53</v>
      </c>
      <c r="D187" s="143" t="s">
        <v>123</v>
      </c>
      <c r="E187" s="144" t="s">
        <v>261</v>
      </c>
      <c r="F187" s="145" t="s">
        <v>262</v>
      </c>
      <c r="G187" s="146" t="s">
        <v>167</v>
      </c>
      <c r="H187" s="147">
        <v>15</v>
      </c>
      <c r="I187" s="108">
        <v>0</v>
      </c>
      <c r="J187" s="138">
        <f t="shared" si="13"/>
        <v>0</v>
      </c>
      <c r="K187" s="145" t="s">
        <v>126</v>
      </c>
      <c r="L187" s="27"/>
      <c r="M187" s="109" t="s">
        <v>1</v>
      </c>
      <c r="N187" s="110" t="s">
        <v>34</v>
      </c>
      <c r="O187" s="111">
        <v>0.777</v>
      </c>
      <c r="P187" s="111">
        <f t="shared" si="14"/>
        <v>11.655000000000001</v>
      </c>
      <c r="Q187" s="111">
        <v>0.101</v>
      </c>
      <c r="R187" s="111">
        <f t="shared" si="15"/>
        <v>1.5150000000000001</v>
      </c>
      <c r="S187" s="111">
        <v>0</v>
      </c>
      <c r="T187" s="112">
        <f t="shared" si="16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13" t="s">
        <v>127</v>
      </c>
      <c r="AT187" s="113" t="s">
        <v>123</v>
      </c>
      <c r="AU187" s="113" t="s">
        <v>77</v>
      </c>
      <c r="AY187" s="15" t="s">
        <v>121</v>
      </c>
      <c r="BE187" s="114">
        <f t="shared" si="17"/>
        <v>0</v>
      </c>
      <c r="BF187" s="114">
        <f t="shared" si="18"/>
        <v>0</v>
      </c>
      <c r="BG187" s="114">
        <f t="shared" si="19"/>
        <v>0</v>
      </c>
      <c r="BH187" s="114">
        <f t="shared" si="20"/>
        <v>0</v>
      </c>
      <c r="BI187" s="114">
        <f t="shared" si="21"/>
        <v>0</v>
      </c>
      <c r="BJ187" s="15" t="s">
        <v>75</v>
      </c>
      <c r="BK187" s="114">
        <f t="shared" si="22"/>
        <v>0</v>
      </c>
      <c r="BL187" s="15" t="s">
        <v>127</v>
      </c>
      <c r="BM187" s="113" t="s">
        <v>263</v>
      </c>
    </row>
    <row r="188" spans="2:63" s="12" customFormat="1" ht="22.9" customHeight="1">
      <c r="B188" s="204"/>
      <c r="C188" s="140"/>
      <c r="D188" s="205" t="s">
        <v>68</v>
      </c>
      <c r="E188" s="208" t="s">
        <v>208</v>
      </c>
      <c r="F188" s="208" t="s">
        <v>264</v>
      </c>
      <c r="G188" s="140"/>
      <c r="H188" s="140"/>
      <c r="I188" s="148"/>
      <c r="J188" s="209">
        <f>SUM(J189:J198)</f>
        <v>0</v>
      </c>
      <c r="K188" s="140"/>
      <c r="L188" s="100"/>
      <c r="M188" s="102"/>
      <c r="N188" s="103"/>
      <c r="O188" s="103"/>
      <c r="P188" s="104">
        <f>SUM(P189:P198)</f>
        <v>609.8489999999999</v>
      </c>
      <c r="Q188" s="103"/>
      <c r="R188" s="104">
        <f>SUM(R189:R198)</f>
        <v>236.55539000000002</v>
      </c>
      <c r="S188" s="103"/>
      <c r="T188" s="105">
        <f>SUM(T189:T198)</f>
        <v>5.04</v>
      </c>
      <c r="AR188" s="101" t="s">
        <v>75</v>
      </c>
      <c r="AT188" s="106" t="s">
        <v>68</v>
      </c>
      <c r="AU188" s="106" t="s">
        <v>75</v>
      </c>
      <c r="AY188" s="101" t="s">
        <v>121</v>
      </c>
      <c r="BK188" s="107">
        <f>SUM(BK189:BK198)</f>
        <v>0</v>
      </c>
    </row>
    <row r="189" spans="1:65" s="2" customFormat="1" ht="24.75" customHeight="1">
      <c r="A189" s="26"/>
      <c r="B189" s="155"/>
      <c r="C189" s="143">
        <v>54</v>
      </c>
      <c r="D189" s="143" t="s">
        <v>123</v>
      </c>
      <c r="E189" s="144" t="s">
        <v>265</v>
      </c>
      <c r="F189" s="145" t="s">
        <v>454</v>
      </c>
      <c r="G189" s="146" t="s">
        <v>266</v>
      </c>
      <c r="H189" s="147">
        <v>526</v>
      </c>
      <c r="I189" s="108">
        <v>0</v>
      </c>
      <c r="J189" s="138">
        <f aca="true" t="shared" si="23" ref="J189:J198">ROUND(I189*H189,2)</f>
        <v>0</v>
      </c>
      <c r="K189" s="145" t="s">
        <v>126</v>
      </c>
      <c r="L189" s="27"/>
      <c r="M189" s="109" t="s">
        <v>1</v>
      </c>
      <c r="N189" s="110" t="s">
        <v>34</v>
      </c>
      <c r="O189" s="111">
        <v>0.228</v>
      </c>
      <c r="P189" s="111">
        <f aca="true" t="shared" si="24" ref="P189:P198">O189*H189</f>
        <v>119.928</v>
      </c>
      <c r="Q189" s="111">
        <v>0.04008</v>
      </c>
      <c r="R189" s="111">
        <f aca="true" t="shared" si="25" ref="R189:R198">Q189*H189</f>
        <v>21.082079999999998</v>
      </c>
      <c r="S189" s="111">
        <v>0</v>
      </c>
      <c r="T189" s="112">
        <f aca="true" t="shared" si="26" ref="T189:T198"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13" t="s">
        <v>127</v>
      </c>
      <c r="AT189" s="113" t="s">
        <v>123</v>
      </c>
      <c r="AU189" s="113" t="s">
        <v>77</v>
      </c>
      <c r="AY189" s="15" t="s">
        <v>121</v>
      </c>
      <c r="BE189" s="114">
        <f aca="true" t="shared" si="27" ref="BE189:BE198">IF(N189="základní",J189,0)</f>
        <v>0</v>
      </c>
      <c r="BF189" s="114">
        <f aca="true" t="shared" si="28" ref="BF189:BF198">IF(N189="snížená",J189,0)</f>
        <v>0</v>
      </c>
      <c r="BG189" s="114">
        <f aca="true" t="shared" si="29" ref="BG189:BG198">IF(N189="zákl. přenesená",J189,0)</f>
        <v>0</v>
      </c>
      <c r="BH189" s="114">
        <f aca="true" t="shared" si="30" ref="BH189:BH198">IF(N189="sníž. přenesená",J189,0)</f>
        <v>0</v>
      </c>
      <c r="BI189" s="114">
        <f aca="true" t="shared" si="31" ref="BI189:BI198">IF(N189="nulová",J189,0)</f>
        <v>0</v>
      </c>
      <c r="BJ189" s="15" t="s">
        <v>75</v>
      </c>
      <c r="BK189" s="114">
        <f aca="true" t="shared" si="32" ref="BK189:BK198">ROUND(I189*H189,2)</f>
        <v>0</v>
      </c>
      <c r="BL189" s="15" t="s">
        <v>127</v>
      </c>
      <c r="BM189" s="113" t="s">
        <v>267</v>
      </c>
    </row>
    <row r="190" spans="1:65" s="2" customFormat="1" ht="37.5" customHeight="1">
      <c r="A190" s="26"/>
      <c r="B190" s="155"/>
      <c r="C190" s="143">
        <v>55</v>
      </c>
      <c r="D190" s="143" t="s">
        <v>123</v>
      </c>
      <c r="E190" s="144" t="s">
        <v>268</v>
      </c>
      <c r="F190" s="145" t="s">
        <v>506</v>
      </c>
      <c r="G190" s="146" t="s">
        <v>266</v>
      </c>
      <c r="H190" s="147">
        <v>32</v>
      </c>
      <c r="I190" s="108">
        <v>0</v>
      </c>
      <c r="J190" s="138">
        <f t="shared" si="23"/>
        <v>0</v>
      </c>
      <c r="K190" s="145" t="s">
        <v>126</v>
      </c>
      <c r="L190" s="27"/>
      <c r="M190" s="109" t="s">
        <v>1</v>
      </c>
      <c r="N190" s="110" t="s">
        <v>34</v>
      </c>
      <c r="O190" s="111">
        <v>0.48</v>
      </c>
      <c r="P190" s="111">
        <f t="shared" si="24"/>
        <v>15.36</v>
      </c>
      <c r="Q190" s="111">
        <v>0.0857</v>
      </c>
      <c r="R190" s="111">
        <f t="shared" si="25"/>
        <v>2.7424</v>
      </c>
      <c r="S190" s="111">
        <v>0</v>
      </c>
      <c r="T190" s="112">
        <f t="shared" si="26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13" t="s">
        <v>127</v>
      </c>
      <c r="AT190" s="113" t="s">
        <v>123</v>
      </c>
      <c r="AU190" s="113" t="s">
        <v>77</v>
      </c>
      <c r="AY190" s="15" t="s">
        <v>121</v>
      </c>
      <c r="BE190" s="114">
        <f t="shared" si="27"/>
        <v>0</v>
      </c>
      <c r="BF190" s="114">
        <f t="shared" si="28"/>
        <v>0</v>
      </c>
      <c r="BG190" s="114">
        <f t="shared" si="29"/>
        <v>0</v>
      </c>
      <c r="BH190" s="114">
        <f t="shared" si="30"/>
        <v>0</v>
      </c>
      <c r="BI190" s="114">
        <f t="shared" si="31"/>
        <v>0</v>
      </c>
      <c r="BJ190" s="15" t="s">
        <v>75</v>
      </c>
      <c r="BK190" s="114">
        <f t="shared" si="32"/>
        <v>0</v>
      </c>
      <c r="BL190" s="15" t="s">
        <v>127</v>
      </c>
      <c r="BM190" s="113" t="s">
        <v>269</v>
      </c>
    </row>
    <row r="191" spans="1:65" s="2" customFormat="1" ht="36.75" customHeight="1">
      <c r="A191" s="26"/>
      <c r="B191" s="155"/>
      <c r="C191" s="143">
        <v>56</v>
      </c>
      <c r="D191" s="143" t="s">
        <v>123</v>
      </c>
      <c r="E191" s="144" t="s">
        <v>270</v>
      </c>
      <c r="F191" s="145" t="s">
        <v>480</v>
      </c>
      <c r="G191" s="146" t="s">
        <v>266</v>
      </c>
      <c r="H191" s="147">
        <v>64</v>
      </c>
      <c r="I191" s="108">
        <v>0</v>
      </c>
      <c r="J191" s="138">
        <f t="shared" si="23"/>
        <v>0</v>
      </c>
      <c r="K191" s="145" t="s">
        <v>126</v>
      </c>
      <c r="L191" s="27"/>
      <c r="M191" s="109" t="s">
        <v>1</v>
      </c>
      <c r="N191" s="110" t="s">
        <v>34</v>
      </c>
      <c r="O191" s="111">
        <v>1.032</v>
      </c>
      <c r="P191" s="111">
        <f t="shared" si="24"/>
        <v>66.048</v>
      </c>
      <c r="Q191" s="111">
        <v>0.0278</v>
      </c>
      <c r="R191" s="111">
        <f t="shared" si="25"/>
        <v>1.7792</v>
      </c>
      <c r="S191" s="111">
        <v>0</v>
      </c>
      <c r="T191" s="112">
        <f t="shared" si="26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13" t="s">
        <v>127</v>
      </c>
      <c r="AT191" s="113" t="s">
        <v>123</v>
      </c>
      <c r="AU191" s="113" t="s">
        <v>77</v>
      </c>
      <c r="AY191" s="15" t="s">
        <v>121</v>
      </c>
      <c r="BE191" s="114">
        <f t="shared" si="27"/>
        <v>0</v>
      </c>
      <c r="BF191" s="114">
        <f t="shared" si="28"/>
        <v>0</v>
      </c>
      <c r="BG191" s="114">
        <f t="shared" si="29"/>
        <v>0</v>
      </c>
      <c r="BH191" s="114">
        <f t="shared" si="30"/>
        <v>0</v>
      </c>
      <c r="BI191" s="114">
        <f t="shared" si="31"/>
        <v>0</v>
      </c>
      <c r="BJ191" s="15" t="s">
        <v>75</v>
      </c>
      <c r="BK191" s="114">
        <f t="shared" si="32"/>
        <v>0</v>
      </c>
      <c r="BL191" s="15" t="s">
        <v>127</v>
      </c>
      <c r="BM191" s="113" t="s">
        <v>271</v>
      </c>
    </row>
    <row r="192" spans="1:65" s="2" customFormat="1" ht="48" customHeight="1">
      <c r="A192" s="26"/>
      <c r="B192" s="155"/>
      <c r="C192" s="210">
        <v>57</v>
      </c>
      <c r="D192" s="143" t="s">
        <v>123</v>
      </c>
      <c r="E192" s="144" t="s">
        <v>272</v>
      </c>
      <c r="F192" s="145" t="s">
        <v>273</v>
      </c>
      <c r="G192" s="146" t="s">
        <v>266</v>
      </c>
      <c r="H192" s="147">
        <v>812</v>
      </c>
      <c r="I192" s="108">
        <v>0</v>
      </c>
      <c r="J192" s="138">
        <f t="shared" si="23"/>
        <v>0</v>
      </c>
      <c r="K192" s="145" t="s">
        <v>126</v>
      </c>
      <c r="L192" s="27"/>
      <c r="M192" s="109" t="s">
        <v>1</v>
      </c>
      <c r="N192" s="110" t="s">
        <v>34</v>
      </c>
      <c r="O192" s="111">
        <v>0.268</v>
      </c>
      <c r="P192" s="111">
        <f t="shared" si="24"/>
        <v>217.616</v>
      </c>
      <c r="Q192" s="111">
        <v>0.1554</v>
      </c>
      <c r="R192" s="111">
        <f t="shared" si="25"/>
        <v>126.18480000000001</v>
      </c>
      <c r="S192" s="111">
        <v>0</v>
      </c>
      <c r="T192" s="112">
        <f t="shared" si="26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13" t="s">
        <v>127</v>
      </c>
      <c r="AT192" s="113" t="s">
        <v>123</v>
      </c>
      <c r="AU192" s="113" t="s">
        <v>77</v>
      </c>
      <c r="AY192" s="15" t="s">
        <v>121</v>
      </c>
      <c r="BE192" s="114">
        <f t="shared" si="27"/>
        <v>0</v>
      </c>
      <c r="BF192" s="114">
        <f t="shared" si="28"/>
        <v>0</v>
      </c>
      <c r="BG192" s="114">
        <f t="shared" si="29"/>
        <v>0</v>
      </c>
      <c r="BH192" s="114">
        <f t="shared" si="30"/>
        <v>0</v>
      </c>
      <c r="BI192" s="114">
        <f t="shared" si="31"/>
        <v>0</v>
      </c>
      <c r="BJ192" s="15" t="s">
        <v>75</v>
      </c>
      <c r="BK192" s="114">
        <f t="shared" si="32"/>
        <v>0</v>
      </c>
      <c r="BL192" s="15" t="s">
        <v>127</v>
      </c>
      <c r="BM192" s="113" t="s">
        <v>274</v>
      </c>
    </row>
    <row r="193" spans="1:65" s="2" customFormat="1" ht="24" customHeight="1">
      <c r="A193" s="26"/>
      <c r="B193" s="155"/>
      <c r="C193" s="210">
        <v>58</v>
      </c>
      <c r="D193" s="210" t="s">
        <v>129</v>
      </c>
      <c r="E193" s="211" t="s">
        <v>275</v>
      </c>
      <c r="F193" s="212" t="s">
        <v>276</v>
      </c>
      <c r="G193" s="213" t="s">
        <v>190</v>
      </c>
      <c r="H193" s="214">
        <v>800</v>
      </c>
      <c r="I193" s="115">
        <v>0</v>
      </c>
      <c r="J193" s="139">
        <f t="shared" si="23"/>
        <v>0</v>
      </c>
      <c r="K193" s="212" t="s">
        <v>126</v>
      </c>
      <c r="L193" s="116"/>
      <c r="M193" s="117" t="s">
        <v>1</v>
      </c>
      <c r="N193" s="118" t="s">
        <v>34</v>
      </c>
      <c r="O193" s="111">
        <v>0</v>
      </c>
      <c r="P193" s="111">
        <f t="shared" si="24"/>
        <v>0</v>
      </c>
      <c r="Q193" s="111">
        <v>0.058</v>
      </c>
      <c r="R193" s="111">
        <f t="shared" si="25"/>
        <v>46.400000000000006</v>
      </c>
      <c r="S193" s="111">
        <v>0</v>
      </c>
      <c r="T193" s="112">
        <f t="shared" si="26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13" t="s">
        <v>132</v>
      </c>
      <c r="AT193" s="113" t="s">
        <v>129</v>
      </c>
      <c r="AU193" s="113" t="s">
        <v>77</v>
      </c>
      <c r="AY193" s="15" t="s">
        <v>121</v>
      </c>
      <c r="BE193" s="114">
        <f t="shared" si="27"/>
        <v>0</v>
      </c>
      <c r="BF193" s="114">
        <f t="shared" si="28"/>
        <v>0</v>
      </c>
      <c r="BG193" s="114">
        <f t="shared" si="29"/>
        <v>0</v>
      </c>
      <c r="BH193" s="114">
        <f t="shared" si="30"/>
        <v>0</v>
      </c>
      <c r="BI193" s="114">
        <f t="shared" si="31"/>
        <v>0</v>
      </c>
      <c r="BJ193" s="15" t="s">
        <v>75</v>
      </c>
      <c r="BK193" s="114">
        <f t="shared" si="32"/>
        <v>0</v>
      </c>
      <c r="BL193" s="15" t="s">
        <v>127</v>
      </c>
      <c r="BM193" s="113" t="s">
        <v>277</v>
      </c>
    </row>
    <row r="194" spans="1:65" s="2" customFormat="1" ht="24" customHeight="1">
      <c r="A194" s="26"/>
      <c r="B194" s="155"/>
      <c r="C194" s="143">
        <v>59</v>
      </c>
      <c r="D194" s="210" t="s">
        <v>129</v>
      </c>
      <c r="E194" s="211" t="s">
        <v>278</v>
      </c>
      <c r="F194" s="212" t="s">
        <v>279</v>
      </c>
      <c r="G194" s="213" t="s">
        <v>190</v>
      </c>
      <c r="H194" s="214">
        <v>12</v>
      </c>
      <c r="I194" s="115">
        <v>0</v>
      </c>
      <c r="J194" s="139">
        <f t="shared" si="23"/>
        <v>0</v>
      </c>
      <c r="K194" s="212" t="s">
        <v>126</v>
      </c>
      <c r="L194" s="116"/>
      <c r="M194" s="117" t="s">
        <v>1</v>
      </c>
      <c r="N194" s="118" t="s">
        <v>34</v>
      </c>
      <c r="O194" s="111">
        <v>0</v>
      </c>
      <c r="P194" s="111">
        <f t="shared" si="24"/>
        <v>0</v>
      </c>
      <c r="Q194" s="111">
        <v>0.085</v>
      </c>
      <c r="R194" s="111">
        <f t="shared" si="25"/>
        <v>1.02</v>
      </c>
      <c r="S194" s="111">
        <v>0</v>
      </c>
      <c r="T194" s="112">
        <f t="shared" si="26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13" t="s">
        <v>132</v>
      </c>
      <c r="AT194" s="113" t="s">
        <v>129</v>
      </c>
      <c r="AU194" s="113" t="s">
        <v>77</v>
      </c>
      <c r="AY194" s="15" t="s">
        <v>121</v>
      </c>
      <c r="BE194" s="114">
        <f t="shared" si="27"/>
        <v>0</v>
      </c>
      <c r="BF194" s="114">
        <f t="shared" si="28"/>
        <v>0</v>
      </c>
      <c r="BG194" s="114">
        <f t="shared" si="29"/>
        <v>0</v>
      </c>
      <c r="BH194" s="114">
        <f t="shared" si="30"/>
        <v>0</v>
      </c>
      <c r="BI194" s="114">
        <f t="shared" si="31"/>
        <v>0</v>
      </c>
      <c r="BJ194" s="15" t="s">
        <v>75</v>
      </c>
      <c r="BK194" s="114">
        <f t="shared" si="32"/>
        <v>0</v>
      </c>
      <c r="BL194" s="15" t="s">
        <v>127</v>
      </c>
      <c r="BM194" s="113" t="s">
        <v>280</v>
      </c>
    </row>
    <row r="195" spans="1:65" s="2" customFormat="1" ht="34.5" customHeight="1">
      <c r="A195" s="26"/>
      <c r="B195" s="155"/>
      <c r="C195" s="143">
        <v>60</v>
      </c>
      <c r="D195" s="143" t="s">
        <v>123</v>
      </c>
      <c r="E195" s="144" t="s">
        <v>281</v>
      </c>
      <c r="F195" s="217" t="s">
        <v>502</v>
      </c>
      <c r="G195" s="146" t="s">
        <v>266</v>
      </c>
      <c r="H195" s="147">
        <v>12</v>
      </c>
      <c r="I195" s="108">
        <v>0</v>
      </c>
      <c r="J195" s="138">
        <f t="shared" si="23"/>
        <v>0</v>
      </c>
      <c r="K195" s="145" t="s">
        <v>126</v>
      </c>
      <c r="L195" s="27"/>
      <c r="M195" s="109" t="s">
        <v>1</v>
      </c>
      <c r="N195" s="110" t="s">
        <v>34</v>
      </c>
      <c r="O195" s="111">
        <v>1.615</v>
      </c>
      <c r="P195" s="111">
        <f t="shared" si="24"/>
        <v>19.38</v>
      </c>
      <c r="Q195" s="111">
        <v>0.61348</v>
      </c>
      <c r="R195" s="111">
        <f t="shared" si="25"/>
        <v>7.36176</v>
      </c>
      <c r="S195" s="111">
        <v>0</v>
      </c>
      <c r="T195" s="112">
        <f t="shared" si="26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13" t="s">
        <v>127</v>
      </c>
      <c r="AT195" s="113" t="s">
        <v>123</v>
      </c>
      <c r="AU195" s="113" t="s">
        <v>77</v>
      </c>
      <c r="AY195" s="15" t="s">
        <v>121</v>
      </c>
      <c r="BE195" s="114">
        <f t="shared" si="27"/>
        <v>0</v>
      </c>
      <c r="BF195" s="114">
        <f t="shared" si="28"/>
        <v>0</v>
      </c>
      <c r="BG195" s="114">
        <f t="shared" si="29"/>
        <v>0</v>
      </c>
      <c r="BH195" s="114">
        <f t="shared" si="30"/>
        <v>0</v>
      </c>
      <c r="BI195" s="114">
        <f t="shared" si="31"/>
        <v>0</v>
      </c>
      <c r="BJ195" s="15" t="s">
        <v>75</v>
      </c>
      <c r="BK195" s="114">
        <f t="shared" si="32"/>
        <v>0</v>
      </c>
      <c r="BL195" s="15" t="s">
        <v>127</v>
      </c>
      <c r="BM195" s="113" t="s">
        <v>282</v>
      </c>
    </row>
    <row r="196" spans="1:65" s="2" customFormat="1" ht="34.5" customHeight="1">
      <c r="A196" s="26"/>
      <c r="B196" s="155"/>
      <c r="C196" s="143">
        <v>61</v>
      </c>
      <c r="D196" s="143" t="s">
        <v>123</v>
      </c>
      <c r="E196" s="144" t="s">
        <v>283</v>
      </c>
      <c r="F196" s="217" t="s">
        <v>503</v>
      </c>
      <c r="G196" s="146" t="s">
        <v>266</v>
      </c>
      <c r="H196" s="147">
        <v>18</v>
      </c>
      <c r="I196" s="108">
        <v>0</v>
      </c>
      <c r="J196" s="138">
        <f t="shared" si="23"/>
        <v>0</v>
      </c>
      <c r="K196" s="145" t="s">
        <v>126</v>
      </c>
      <c r="L196" s="27"/>
      <c r="M196" s="109" t="s">
        <v>1</v>
      </c>
      <c r="N196" s="110" t="s">
        <v>34</v>
      </c>
      <c r="O196" s="111">
        <v>1.615</v>
      </c>
      <c r="P196" s="111">
        <f t="shared" si="24"/>
        <v>29.07</v>
      </c>
      <c r="Q196" s="111">
        <v>0.61348</v>
      </c>
      <c r="R196" s="111">
        <f t="shared" si="25"/>
        <v>11.04264</v>
      </c>
      <c r="S196" s="111">
        <v>0</v>
      </c>
      <c r="T196" s="112">
        <f t="shared" si="26"/>
        <v>0</v>
      </c>
      <c r="U196" s="26"/>
      <c r="V196" s="26"/>
      <c r="W196" s="26"/>
      <c r="X196" s="137"/>
      <c r="Y196" s="26"/>
      <c r="Z196" s="26"/>
      <c r="AA196" s="26"/>
      <c r="AB196" s="26"/>
      <c r="AC196" s="26"/>
      <c r="AD196" s="26"/>
      <c r="AE196" s="26"/>
      <c r="AR196" s="113" t="s">
        <v>127</v>
      </c>
      <c r="AT196" s="113" t="s">
        <v>123</v>
      </c>
      <c r="AU196" s="113" t="s">
        <v>77</v>
      </c>
      <c r="AY196" s="15" t="s">
        <v>121</v>
      </c>
      <c r="BE196" s="114">
        <f t="shared" si="27"/>
        <v>0</v>
      </c>
      <c r="BF196" s="114">
        <f t="shared" si="28"/>
        <v>0</v>
      </c>
      <c r="BG196" s="114">
        <f t="shared" si="29"/>
        <v>0</v>
      </c>
      <c r="BH196" s="114">
        <f t="shared" si="30"/>
        <v>0</v>
      </c>
      <c r="BI196" s="114">
        <f t="shared" si="31"/>
        <v>0</v>
      </c>
      <c r="BJ196" s="15" t="s">
        <v>75</v>
      </c>
      <c r="BK196" s="114">
        <f t="shared" si="32"/>
        <v>0</v>
      </c>
      <c r="BL196" s="15" t="s">
        <v>127</v>
      </c>
      <c r="BM196" s="113" t="s">
        <v>284</v>
      </c>
    </row>
    <row r="197" spans="1:65" s="2" customFormat="1" ht="26.25" customHeight="1">
      <c r="A197" s="26"/>
      <c r="B197" s="155"/>
      <c r="C197" s="143">
        <v>62</v>
      </c>
      <c r="D197" s="143" t="s">
        <v>123</v>
      </c>
      <c r="E197" s="144" t="s">
        <v>285</v>
      </c>
      <c r="F197" s="145" t="s">
        <v>504</v>
      </c>
      <c r="G197" s="146" t="s">
        <v>266</v>
      </c>
      <c r="H197" s="147">
        <v>7</v>
      </c>
      <c r="I197" s="108">
        <v>0</v>
      </c>
      <c r="J197" s="138">
        <f t="shared" si="23"/>
        <v>0</v>
      </c>
      <c r="K197" s="145" t="s">
        <v>126</v>
      </c>
      <c r="L197" s="27"/>
      <c r="M197" s="109" t="s">
        <v>1</v>
      </c>
      <c r="N197" s="110" t="s">
        <v>34</v>
      </c>
      <c r="O197" s="111">
        <v>6.841</v>
      </c>
      <c r="P197" s="111">
        <f t="shared" si="24"/>
        <v>47.887</v>
      </c>
      <c r="Q197" s="111">
        <v>2.70453</v>
      </c>
      <c r="R197" s="111">
        <f t="shared" si="25"/>
        <v>18.931710000000002</v>
      </c>
      <c r="S197" s="111">
        <v>0</v>
      </c>
      <c r="T197" s="112">
        <f t="shared" si="26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13" t="s">
        <v>127</v>
      </c>
      <c r="AT197" s="113" t="s">
        <v>123</v>
      </c>
      <c r="AU197" s="113" t="s">
        <v>77</v>
      </c>
      <c r="AY197" s="15" t="s">
        <v>121</v>
      </c>
      <c r="BE197" s="114">
        <f t="shared" si="27"/>
        <v>0</v>
      </c>
      <c r="BF197" s="114">
        <f t="shared" si="28"/>
        <v>0</v>
      </c>
      <c r="BG197" s="114">
        <f t="shared" si="29"/>
        <v>0</v>
      </c>
      <c r="BH197" s="114">
        <f t="shared" si="30"/>
        <v>0</v>
      </c>
      <c r="BI197" s="114">
        <f t="shared" si="31"/>
        <v>0</v>
      </c>
      <c r="BJ197" s="15" t="s">
        <v>75</v>
      </c>
      <c r="BK197" s="114">
        <f t="shared" si="32"/>
        <v>0</v>
      </c>
      <c r="BL197" s="15" t="s">
        <v>127</v>
      </c>
      <c r="BM197" s="113" t="s">
        <v>286</v>
      </c>
    </row>
    <row r="198" spans="1:65" s="2" customFormat="1" ht="72" customHeight="1">
      <c r="A198" s="26"/>
      <c r="B198" s="155"/>
      <c r="C198" s="143">
        <v>63</v>
      </c>
      <c r="D198" s="143" t="s">
        <v>123</v>
      </c>
      <c r="E198" s="144" t="s">
        <v>287</v>
      </c>
      <c r="F198" s="145" t="s">
        <v>288</v>
      </c>
      <c r="G198" s="146" t="s">
        <v>266</v>
      </c>
      <c r="H198" s="147">
        <v>120</v>
      </c>
      <c r="I198" s="108">
        <v>0</v>
      </c>
      <c r="J198" s="138">
        <f t="shared" si="23"/>
        <v>0</v>
      </c>
      <c r="K198" s="145" t="s">
        <v>126</v>
      </c>
      <c r="L198" s="27"/>
      <c r="M198" s="109" t="s">
        <v>1</v>
      </c>
      <c r="N198" s="110" t="s">
        <v>34</v>
      </c>
      <c r="O198" s="111">
        <v>0.788</v>
      </c>
      <c r="P198" s="111">
        <f t="shared" si="24"/>
        <v>94.56</v>
      </c>
      <c r="Q198" s="111">
        <v>9E-05</v>
      </c>
      <c r="R198" s="111">
        <f t="shared" si="25"/>
        <v>0.0108</v>
      </c>
      <c r="S198" s="111">
        <v>0.042</v>
      </c>
      <c r="T198" s="112">
        <f t="shared" si="26"/>
        <v>5.04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13" t="s">
        <v>127</v>
      </c>
      <c r="AT198" s="113" t="s">
        <v>123</v>
      </c>
      <c r="AU198" s="113" t="s">
        <v>77</v>
      </c>
      <c r="AY198" s="15" t="s">
        <v>121</v>
      </c>
      <c r="BE198" s="114">
        <f t="shared" si="27"/>
        <v>0</v>
      </c>
      <c r="BF198" s="114">
        <f t="shared" si="28"/>
        <v>0</v>
      </c>
      <c r="BG198" s="114">
        <f t="shared" si="29"/>
        <v>0</v>
      </c>
      <c r="BH198" s="114">
        <f t="shared" si="30"/>
        <v>0</v>
      </c>
      <c r="BI198" s="114">
        <f t="shared" si="31"/>
        <v>0</v>
      </c>
      <c r="BJ198" s="15" t="s">
        <v>75</v>
      </c>
      <c r="BK198" s="114">
        <f t="shared" si="32"/>
        <v>0</v>
      </c>
      <c r="BL198" s="15" t="s">
        <v>127</v>
      </c>
      <c r="BM198" s="113" t="s">
        <v>289</v>
      </c>
    </row>
    <row r="199" spans="2:63" s="12" customFormat="1" ht="22.9" customHeight="1">
      <c r="B199" s="204"/>
      <c r="C199" s="140"/>
      <c r="D199" s="205" t="s">
        <v>68</v>
      </c>
      <c r="E199" s="208" t="s">
        <v>290</v>
      </c>
      <c r="F199" s="208" t="s">
        <v>291</v>
      </c>
      <c r="G199" s="140"/>
      <c r="H199" s="140"/>
      <c r="I199" s="148"/>
      <c r="J199" s="209">
        <f>SUM(J200:J203)</f>
        <v>0</v>
      </c>
      <c r="K199" s="140"/>
      <c r="L199" s="100"/>
      <c r="M199" s="102"/>
      <c r="N199" s="103"/>
      <c r="O199" s="103"/>
      <c r="P199" s="104">
        <f>SUM(P200:P203)</f>
        <v>119.06880000000001</v>
      </c>
      <c r="Q199" s="103"/>
      <c r="R199" s="104">
        <f>SUM(R200:R203)</f>
        <v>0.065</v>
      </c>
      <c r="S199" s="103"/>
      <c r="T199" s="105">
        <f>SUM(T200:T203)</f>
        <v>0</v>
      </c>
      <c r="AR199" s="101" t="s">
        <v>75</v>
      </c>
      <c r="AT199" s="106" t="s">
        <v>68</v>
      </c>
      <c r="AU199" s="106" t="s">
        <v>75</v>
      </c>
      <c r="AY199" s="101" t="s">
        <v>121</v>
      </c>
      <c r="BK199" s="107">
        <f>SUM(BK200:BK203)</f>
        <v>0</v>
      </c>
    </row>
    <row r="200" spans="1:65" s="2" customFormat="1" ht="36" customHeight="1">
      <c r="A200" s="26"/>
      <c r="B200" s="155"/>
      <c r="C200" s="210">
        <v>64</v>
      </c>
      <c r="D200" s="143" t="s">
        <v>123</v>
      </c>
      <c r="E200" s="144" t="s">
        <v>292</v>
      </c>
      <c r="F200" s="145" t="s">
        <v>293</v>
      </c>
      <c r="G200" s="146" t="s">
        <v>131</v>
      </c>
      <c r="H200" s="147">
        <v>168</v>
      </c>
      <c r="I200" s="108">
        <v>0</v>
      </c>
      <c r="J200" s="138">
        <f>ROUND(I200*H200,2)</f>
        <v>0</v>
      </c>
      <c r="K200" s="145" t="s">
        <v>126</v>
      </c>
      <c r="L200" s="27"/>
      <c r="M200" s="109" t="s">
        <v>1</v>
      </c>
      <c r="N200" s="110" t="s">
        <v>34</v>
      </c>
      <c r="O200" s="111">
        <v>0.397</v>
      </c>
      <c r="P200" s="111">
        <f>O200*H200</f>
        <v>66.696</v>
      </c>
      <c r="Q200" s="111">
        <v>0</v>
      </c>
      <c r="R200" s="111">
        <f>Q200*H200</f>
        <v>0</v>
      </c>
      <c r="S200" s="111">
        <v>0</v>
      </c>
      <c r="T200" s="112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13" t="s">
        <v>127</v>
      </c>
      <c r="AT200" s="113" t="s">
        <v>123</v>
      </c>
      <c r="AU200" s="113" t="s">
        <v>77</v>
      </c>
      <c r="AY200" s="15" t="s">
        <v>121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5" t="s">
        <v>75</v>
      </c>
      <c r="BK200" s="114">
        <f>ROUND(I200*H200,2)</f>
        <v>0</v>
      </c>
      <c r="BL200" s="15" t="s">
        <v>127</v>
      </c>
      <c r="BM200" s="113" t="s">
        <v>294</v>
      </c>
    </row>
    <row r="201" spans="1:65" s="2" customFormat="1" ht="16.5" customHeight="1">
      <c r="A201" s="26"/>
      <c r="B201" s="155"/>
      <c r="C201" s="143">
        <v>65</v>
      </c>
      <c r="D201" s="210" t="s">
        <v>129</v>
      </c>
      <c r="E201" s="211" t="s">
        <v>295</v>
      </c>
      <c r="F201" s="221" t="s">
        <v>296</v>
      </c>
      <c r="G201" s="213" t="s">
        <v>190</v>
      </c>
      <c r="H201" s="214">
        <v>1</v>
      </c>
      <c r="I201" s="115">
        <v>0</v>
      </c>
      <c r="J201" s="139">
        <f>ROUND(I201*H201,2)</f>
        <v>0</v>
      </c>
      <c r="K201" s="212" t="s">
        <v>1</v>
      </c>
      <c r="L201" s="134"/>
      <c r="M201" s="117" t="s">
        <v>1</v>
      </c>
      <c r="N201" s="118" t="s">
        <v>34</v>
      </c>
      <c r="O201" s="111">
        <v>0</v>
      </c>
      <c r="P201" s="111">
        <f>O201*H201</f>
        <v>0</v>
      </c>
      <c r="Q201" s="111">
        <v>0.065</v>
      </c>
      <c r="R201" s="111">
        <f>Q201*H201</f>
        <v>0.065</v>
      </c>
      <c r="S201" s="111">
        <v>0</v>
      </c>
      <c r="T201" s="112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13" t="s">
        <v>132</v>
      </c>
      <c r="AT201" s="113" t="s">
        <v>129</v>
      </c>
      <c r="AU201" s="113" t="s">
        <v>77</v>
      </c>
      <c r="AY201" s="15" t="s">
        <v>121</v>
      </c>
      <c r="BE201" s="114">
        <f>IF(N201="základní",J201,0)</f>
        <v>0</v>
      </c>
      <c r="BF201" s="114">
        <f>IF(N201="snížená",J201,0)</f>
        <v>0</v>
      </c>
      <c r="BG201" s="114">
        <f>IF(N201="zákl. přenesená",J201,0)</f>
        <v>0</v>
      </c>
      <c r="BH201" s="114">
        <f>IF(N201="sníž. přenesená",J201,0)</f>
        <v>0</v>
      </c>
      <c r="BI201" s="114">
        <f>IF(N201="nulová",J201,0)</f>
        <v>0</v>
      </c>
      <c r="BJ201" s="15" t="s">
        <v>75</v>
      </c>
      <c r="BK201" s="114">
        <f>ROUND(I201*H201,2)</f>
        <v>0</v>
      </c>
      <c r="BL201" s="15" t="s">
        <v>127</v>
      </c>
      <c r="BM201" s="113" t="s">
        <v>297</v>
      </c>
    </row>
    <row r="202" spans="1:65" s="2" customFormat="1" ht="36" customHeight="1">
      <c r="A202" s="26"/>
      <c r="B202" s="155"/>
      <c r="C202" s="143">
        <v>66</v>
      </c>
      <c r="D202" s="143" t="s">
        <v>123</v>
      </c>
      <c r="E202" s="144" t="s">
        <v>298</v>
      </c>
      <c r="F202" s="145" t="s">
        <v>299</v>
      </c>
      <c r="G202" s="146" t="s">
        <v>131</v>
      </c>
      <c r="H202" s="147">
        <v>792</v>
      </c>
      <c r="I202" s="108">
        <v>0</v>
      </c>
      <c r="J202" s="138">
        <f>ROUND(I202*H202,2)</f>
        <v>0</v>
      </c>
      <c r="K202" s="145" t="s">
        <v>126</v>
      </c>
      <c r="L202" s="27"/>
      <c r="M202" s="109" t="s">
        <v>1</v>
      </c>
      <c r="N202" s="110" t="s">
        <v>34</v>
      </c>
      <c r="O202" s="111">
        <v>0.066</v>
      </c>
      <c r="P202" s="111">
        <f>O202*H202</f>
        <v>52.272000000000006</v>
      </c>
      <c r="Q202" s="111">
        <v>0</v>
      </c>
      <c r="R202" s="111">
        <f>Q202*H202</f>
        <v>0</v>
      </c>
      <c r="S202" s="111">
        <v>0</v>
      </c>
      <c r="T202" s="112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13" t="s">
        <v>127</v>
      </c>
      <c r="AT202" s="113" t="s">
        <v>123</v>
      </c>
      <c r="AU202" s="113" t="s">
        <v>77</v>
      </c>
      <c r="AY202" s="15" t="s">
        <v>121</v>
      </c>
      <c r="BE202" s="114">
        <f>IF(N202="základní",J202,0)</f>
        <v>0</v>
      </c>
      <c r="BF202" s="114">
        <f>IF(N202="snížená",J202,0)</f>
        <v>0</v>
      </c>
      <c r="BG202" s="114">
        <f>IF(N202="zákl. přenesená",J202,0)</f>
        <v>0</v>
      </c>
      <c r="BH202" s="114">
        <f>IF(N202="sníž. přenesená",J202,0)</f>
        <v>0</v>
      </c>
      <c r="BI202" s="114">
        <f>IF(N202="nulová",J202,0)</f>
        <v>0</v>
      </c>
      <c r="BJ202" s="15" t="s">
        <v>75</v>
      </c>
      <c r="BK202" s="114">
        <f>ROUND(I202*H202,2)</f>
        <v>0</v>
      </c>
      <c r="BL202" s="15" t="s">
        <v>127</v>
      </c>
      <c r="BM202" s="113" t="s">
        <v>300</v>
      </c>
    </row>
    <row r="203" spans="1:65" s="2" customFormat="1" ht="48" customHeight="1">
      <c r="A203" s="26"/>
      <c r="B203" s="155"/>
      <c r="C203" s="143">
        <v>67</v>
      </c>
      <c r="D203" s="143" t="s">
        <v>123</v>
      </c>
      <c r="E203" s="144" t="s">
        <v>301</v>
      </c>
      <c r="F203" s="145" t="s">
        <v>302</v>
      </c>
      <c r="G203" s="146" t="s">
        <v>131</v>
      </c>
      <c r="H203" s="147">
        <v>5.04</v>
      </c>
      <c r="I203" s="108">
        <v>0</v>
      </c>
      <c r="J203" s="138">
        <f>ROUND(I203*H203,2)</f>
        <v>0</v>
      </c>
      <c r="K203" s="145" t="s">
        <v>126</v>
      </c>
      <c r="L203" s="27"/>
      <c r="M203" s="109" t="s">
        <v>1</v>
      </c>
      <c r="N203" s="110" t="s">
        <v>34</v>
      </c>
      <c r="O203" s="111">
        <v>0.02</v>
      </c>
      <c r="P203" s="111">
        <f>O203*H203</f>
        <v>0.1008</v>
      </c>
      <c r="Q203" s="111">
        <v>0</v>
      </c>
      <c r="R203" s="111">
        <f>Q203*H203</f>
        <v>0</v>
      </c>
      <c r="S203" s="111">
        <v>0</v>
      </c>
      <c r="T203" s="112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13" t="s">
        <v>127</v>
      </c>
      <c r="AT203" s="113" t="s">
        <v>123</v>
      </c>
      <c r="AU203" s="113" t="s">
        <v>77</v>
      </c>
      <c r="AY203" s="15" t="s">
        <v>121</v>
      </c>
      <c r="BE203" s="114">
        <f>IF(N203="základní",J203,0)</f>
        <v>0</v>
      </c>
      <c r="BF203" s="114">
        <f>IF(N203="snížená",J203,0)</f>
        <v>0</v>
      </c>
      <c r="BG203" s="114">
        <f>IF(N203="zákl. přenesená",J203,0)</f>
        <v>0</v>
      </c>
      <c r="BH203" s="114">
        <f>IF(N203="sníž. přenesená",J203,0)</f>
        <v>0</v>
      </c>
      <c r="BI203" s="114">
        <f>IF(N203="nulová",J203,0)</f>
        <v>0</v>
      </c>
      <c r="BJ203" s="15" t="s">
        <v>75</v>
      </c>
      <c r="BK203" s="114">
        <f>ROUND(I203*H203,2)</f>
        <v>0</v>
      </c>
      <c r="BL203" s="15" t="s">
        <v>127</v>
      </c>
      <c r="BM203" s="113" t="s">
        <v>303</v>
      </c>
    </row>
    <row r="204" spans="2:63" s="12" customFormat="1" ht="25.9" customHeight="1">
      <c r="B204" s="204"/>
      <c r="C204" s="140"/>
      <c r="D204" s="205" t="s">
        <v>68</v>
      </c>
      <c r="E204" s="206" t="s">
        <v>304</v>
      </c>
      <c r="F204" s="206" t="s">
        <v>305</v>
      </c>
      <c r="G204" s="140"/>
      <c r="H204" s="140"/>
      <c r="I204" s="148"/>
      <c r="J204" s="207">
        <f>J205</f>
        <v>0</v>
      </c>
      <c r="K204" s="140"/>
      <c r="L204" s="100"/>
      <c r="M204" s="102"/>
      <c r="N204" s="103"/>
      <c r="O204" s="103"/>
      <c r="P204" s="104">
        <f>P205</f>
        <v>70.02799999999999</v>
      </c>
      <c r="Q204" s="103"/>
      <c r="R204" s="104">
        <f>R205</f>
        <v>0.8217220000000001</v>
      </c>
      <c r="S204" s="103"/>
      <c r="T204" s="105">
        <f>T205</f>
        <v>0</v>
      </c>
      <c r="AR204" s="101" t="s">
        <v>77</v>
      </c>
      <c r="AT204" s="106" t="s">
        <v>68</v>
      </c>
      <c r="AU204" s="106" t="s">
        <v>69</v>
      </c>
      <c r="AY204" s="101" t="s">
        <v>121</v>
      </c>
      <c r="BK204" s="107">
        <f>BK205</f>
        <v>0</v>
      </c>
    </row>
    <row r="205" spans="2:63" s="12" customFormat="1" ht="22.9" customHeight="1">
      <c r="B205" s="204"/>
      <c r="C205" s="140"/>
      <c r="D205" s="205" t="s">
        <v>68</v>
      </c>
      <c r="E205" s="208" t="s">
        <v>306</v>
      </c>
      <c r="F205" s="208" t="s">
        <v>307</v>
      </c>
      <c r="G205" s="140"/>
      <c r="H205" s="140"/>
      <c r="I205" s="148"/>
      <c r="J205" s="209">
        <f>SUM(J206:J208)</f>
        <v>0</v>
      </c>
      <c r="K205" s="140"/>
      <c r="L205" s="100"/>
      <c r="M205" s="102"/>
      <c r="N205" s="103"/>
      <c r="O205" s="103"/>
      <c r="P205" s="104">
        <f>SUM(P206:P208)</f>
        <v>70.02799999999999</v>
      </c>
      <c r="Q205" s="103"/>
      <c r="R205" s="104">
        <f>SUM(R206:R208)</f>
        <v>0.8217220000000001</v>
      </c>
      <c r="S205" s="103"/>
      <c r="T205" s="105">
        <f>SUM(T206:T208)</f>
        <v>0</v>
      </c>
      <c r="AR205" s="101" t="s">
        <v>77</v>
      </c>
      <c r="AT205" s="106" t="s">
        <v>68</v>
      </c>
      <c r="AU205" s="106" t="s">
        <v>75</v>
      </c>
      <c r="AY205" s="101" t="s">
        <v>121</v>
      </c>
      <c r="BK205" s="107">
        <f>SUM(BK206:BK208)</f>
        <v>0</v>
      </c>
    </row>
    <row r="206" spans="1:65" s="2" customFormat="1" ht="24" customHeight="1">
      <c r="A206" s="26"/>
      <c r="B206" s="155"/>
      <c r="C206" s="210">
        <v>68</v>
      </c>
      <c r="D206" s="143" t="s">
        <v>123</v>
      </c>
      <c r="E206" s="144" t="s">
        <v>308</v>
      </c>
      <c r="F206" s="145" t="s">
        <v>455</v>
      </c>
      <c r="G206" s="146" t="s">
        <v>266</v>
      </c>
      <c r="H206" s="147">
        <v>164</v>
      </c>
      <c r="I206" s="108">
        <v>0</v>
      </c>
      <c r="J206" s="138">
        <f>ROUND(I206*H206,2)</f>
        <v>0</v>
      </c>
      <c r="K206" s="145" t="s">
        <v>126</v>
      </c>
      <c r="L206" s="27"/>
      <c r="M206" s="109" t="s">
        <v>1</v>
      </c>
      <c r="N206" s="110" t="s">
        <v>34</v>
      </c>
      <c r="O206" s="111">
        <v>0.427</v>
      </c>
      <c r="P206" s="111">
        <f>O206*H206</f>
        <v>70.02799999999999</v>
      </c>
      <c r="Q206" s="111">
        <v>0</v>
      </c>
      <c r="R206" s="111">
        <f>Q206*H206</f>
        <v>0</v>
      </c>
      <c r="S206" s="111">
        <v>0</v>
      </c>
      <c r="T206" s="112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13" t="s">
        <v>140</v>
      </c>
      <c r="AT206" s="113" t="s">
        <v>123</v>
      </c>
      <c r="AU206" s="113" t="s">
        <v>77</v>
      </c>
      <c r="AY206" s="15" t="s">
        <v>121</v>
      </c>
      <c r="BE206" s="114">
        <f>IF(N206="základní",J206,0)</f>
        <v>0</v>
      </c>
      <c r="BF206" s="114">
        <f>IF(N206="snížená",J206,0)</f>
        <v>0</v>
      </c>
      <c r="BG206" s="114">
        <f>IF(N206="zákl. přenesená",J206,0)</f>
        <v>0</v>
      </c>
      <c r="BH206" s="114">
        <f>IF(N206="sníž. přenesená",J206,0)</f>
        <v>0</v>
      </c>
      <c r="BI206" s="114">
        <f>IF(N206="nulová",J206,0)</f>
        <v>0</v>
      </c>
      <c r="BJ206" s="15" t="s">
        <v>75</v>
      </c>
      <c r="BK206" s="114">
        <f>ROUND(I206*H206,2)</f>
        <v>0</v>
      </c>
      <c r="BL206" s="15" t="s">
        <v>140</v>
      </c>
      <c r="BM206" s="113" t="s">
        <v>309</v>
      </c>
    </row>
    <row r="207" spans="1:65" s="2" customFormat="1" ht="24" customHeight="1">
      <c r="A207" s="131"/>
      <c r="B207" s="155"/>
      <c r="C207" s="210">
        <v>69</v>
      </c>
      <c r="D207" s="143" t="s">
        <v>123</v>
      </c>
      <c r="E207" s="144" t="s">
        <v>295</v>
      </c>
      <c r="F207" s="145" t="s">
        <v>483</v>
      </c>
      <c r="G207" s="146" t="s">
        <v>190</v>
      </c>
      <c r="H207" s="147">
        <v>1</v>
      </c>
      <c r="I207" s="133">
        <v>0</v>
      </c>
      <c r="J207" s="139">
        <f>ROUND(I207*H207,2)</f>
        <v>0</v>
      </c>
      <c r="K207" s="145"/>
      <c r="L207" s="27"/>
      <c r="M207" s="109"/>
      <c r="N207" s="110"/>
      <c r="O207" s="111"/>
      <c r="P207" s="111"/>
      <c r="Q207" s="111"/>
      <c r="R207" s="111"/>
      <c r="S207" s="111"/>
      <c r="T207" s="112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R207" s="113"/>
      <c r="AT207" s="113"/>
      <c r="AU207" s="113"/>
      <c r="AY207" s="15"/>
      <c r="BE207" s="114"/>
      <c r="BF207" s="114"/>
      <c r="BG207" s="114"/>
      <c r="BH207" s="114"/>
      <c r="BI207" s="114"/>
      <c r="BJ207" s="15"/>
      <c r="BK207" s="114"/>
      <c r="BL207" s="15"/>
      <c r="BM207" s="113"/>
    </row>
    <row r="208" spans="1:65" s="2" customFormat="1" ht="24" customHeight="1">
      <c r="A208" s="26"/>
      <c r="B208" s="155"/>
      <c r="C208" s="210">
        <v>70</v>
      </c>
      <c r="D208" s="210" t="s">
        <v>129</v>
      </c>
      <c r="E208" s="211" t="s">
        <v>310</v>
      </c>
      <c r="F208" s="212" t="s">
        <v>494</v>
      </c>
      <c r="G208" s="213" t="s">
        <v>190</v>
      </c>
      <c r="H208" s="214">
        <v>45.1</v>
      </c>
      <c r="I208" s="115">
        <v>0</v>
      </c>
      <c r="J208" s="139">
        <f>ROUND(I208*H208,2)</f>
        <v>0</v>
      </c>
      <c r="K208" s="212" t="s">
        <v>126</v>
      </c>
      <c r="L208" s="116"/>
      <c r="M208" s="124" t="s">
        <v>1</v>
      </c>
      <c r="N208" s="125" t="s">
        <v>34</v>
      </c>
      <c r="O208" s="126">
        <v>0</v>
      </c>
      <c r="P208" s="126">
        <f>O208*H208</f>
        <v>0</v>
      </c>
      <c r="Q208" s="126">
        <v>0.01822</v>
      </c>
      <c r="R208" s="126">
        <f>Q208*H208</f>
        <v>0.8217220000000001</v>
      </c>
      <c r="S208" s="126">
        <v>0</v>
      </c>
      <c r="T208" s="127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13" t="s">
        <v>158</v>
      </c>
      <c r="AT208" s="113" t="s">
        <v>129</v>
      </c>
      <c r="AU208" s="113" t="s">
        <v>77</v>
      </c>
      <c r="AY208" s="15" t="s">
        <v>121</v>
      </c>
      <c r="BE208" s="114">
        <f>IF(N208="základní",J208,0)</f>
        <v>0</v>
      </c>
      <c r="BF208" s="114">
        <f>IF(N208="snížená",J208,0)</f>
        <v>0</v>
      </c>
      <c r="BG208" s="114">
        <f>IF(N208="zákl. přenesená",J208,0)</f>
        <v>0</v>
      </c>
      <c r="BH208" s="114">
        <f>IF(N208="sníž. přenesená",J208,0)</f>
        <v>0</v>
      </c>
      <c r="BI208" s="114">
        <f>IF(N208="nulová",J208,0)</f>
        <v>0</v>
      </c>
      <c r="BJ208" s="15" t="s">
        <v>75</v>
      </c>
      <c r="BK208" s="114">
        <f>ROUND(I208*H208,2)</f>
        <v>0</v>
      </c>
      <c r="BL208" s="15" t="s">
        <v>140</v>
      </c>
      <c r="BM208" s="113" t="s">
        <v>311</v>
      </c>
    </row>
    <row r="209" spans="1:31" s="2" customFormat="1" ht="6.95" customHeight="1">
      <c r="A209" s="26"/>
      <c r="B209" s="182"/>
      <c r="C209" s="142"/>
      <c r="D209" s="142"/>
      <c r="E209" s="142"/>
      <c r="F209" s="142"/>
      <c r="G209" s="142"/>
      <c r="H209" s="142"/>
      <c r="I209" s="150"/>
      <c r="J209" s="142"/>
      <c r="K209" s="142"/>
      <c r="L209" s="27"/>
      <c r="M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3" ht="12">
      <c r="F213" s="135"/>
    </row>
  </sheetData>
  <sheetProtection algorithmName="SHA-512" hashValue="LMGx3kCboYHkQYOkt10vujBU1iwjyjoNUX2BU52uqP/KW+eUtAe5A9GpsN5lms8dSAUa0ZNhjKp5u66uJqOchw==" saltValue="agEbljLsNTyDKlZ3C04KEg==" spinCount="100000" sheet="1" objects="1" scenarios="1"/>
  <autoFilter ref="C127:K20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5"/>
  <sheetViews>
    <sheetView showGridLines="0" workbookViewId="0" topLeftCell="A1">
      <selection activeCell="J136" sqref="J1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49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84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8"/>
      <c r="AT3" s="15" t="s">
        <v>77</v>
      </c>
    </row>
    <row r="4" spans="2:46" s="1" customFormat="1" ht="24.95" customHeight="1">
      <c r="B4" s="153"/>
      <c r="C4" s="89"/>
      <c r="D4" s="154" t="s">
        <v>88</v>
      </c>
      <c r="E4" s="89"/>
      <c r="F4" s="89"/>
      <c r="G4" s="89"/>
      <c r="H4" s="89"/>
      <c r="I4" s="89"/>
      <c r="J4" s="89"/>
      <c r="K4" s="89"/>
      <c r="L4" s="18"/>
      <c r="M4" s="90" t="s">
        <v>10</v>
      </c>
      <c r="AT4" s="15" t="s">
        <v>3</v>
      </c>
    </row>
    <row r="5" spans="2:12" s="1" customFormat="1" ht="6.95" customHeight="1">
      <c r="B5" s="153"/>
      <c r="C5" s="89"/>
      <c r="D5" s="89"/>
      <c r="E5" s="89"/>
      <c r="F5" s="89"/>
      <c r="G5" s="89"/>
      <c r="H5" s="89"/>
      <c r="I5" s="89"/>
      <c r="J5" s="89"/>
      <c r="K5" s="89"/>
      <c r="L5" s="18"/>
    </row>
    <row r="6" spans="2:12" s="1" customFormat="1" ht="12" customHeight="1">
      <c r="B6" s="153"/>
      <c r="C6" s="89"/>
      <c r="D6" s="227" t="s">
        <v>14</v>
      </c>
      <c r="E6" s="89"/>
      <c r="F6" s="89"/>
      <c r="G6" s="89"/>
      <c r="H6" s="89"/>
      <c r="I6" s="89"/>
      <c r="J6" s="89"/>
      <c r="K6" s="89"/>
      <c r="L6" s="18"/>
    </row>
    <row r="7" spans="2:12" s="1" customFormat="1" ht="16.5" customHeight="1">
      <c r="B7" s="153"/>
      <c r="C7" s="89"/>
      <c r="D7" s="89"/>
      <c r="E7" s="270" t="str">
        <f>'Rekapitulace stavby'!K6</f>
        <v>Cyklostezka</v>
      </c>
      <c r="F7" s="271"/>
      <c r="G7" s="271"/>
      <c r="H7" s="271"/>
      <c r="I7" s="89"/>
      <c r="J7" s="89"/>
      <c r="K7" s="89"/>
      <c r="L7" s="18"/>
    </row>
    <row r="8" spans="2:12" s="1" customFormat="1" ht="12" customHeight="1">
      <c r="B8" s="153"/>
      <c r="C8" s="89"/>
      <c r="D8" s="227" t="s">
        <v>89</v>
      </c>
      <c r="E8" s="89"/>
      <c r="F8" s="89"/>
      <c r="G8" s="89"/>
      <c r="H8" s="89"/>
      <c r="I8" s="89"/>
      <c r="J8" s="89"/>
      <c r="K8" s="89"/>
      <c r="L8" s="18"/>
    </row>
    <row r="9" spans="1:31" s="2" customFormat="1" ht="16.5" customHeight="1">
      <c r="A9" s="26"/>
      <c r="B9" s="155"/>
      <c r="C9" s="226"/>
      <c r="D9" s="226"/>
      <c r="E9" s="270" t="s">
        <v>90</v>
      </c>
      <c r="F9" s="269"/>
      <c r="G9" s="269"/>
      <c r="H9" s="269"/>
      <c r="I9" s="226"/>
      <c r="J9" s="226"/>
      <c r="K9" s="226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155"/>
      <c r="C10" s="226"/>
      <c r="D10" s="227" t="s">
        <v>91</v>
      </c>
      <c r="E10" s="226"/>
      <c r="F10" s="226"/>
      <c r="G10" s="226"/>
      <c r="H10" s="226"/>
      <c r="I10" s="226"/>
      <c r="J10" s="226"/>
      <c r="K10" s="226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155"/>
      <c r="C11" s="226"/>
      <c r="D11" s="226"/>
      <c r="E11" s="268" t="s">
        <v>312</v>
      </c>
      <c r="F11" s="269"/>
      <c r="G11" s="269"/>
      <c r="H11" s="269"/>
      <c r="I11" s="226"/>
      <c r="J11" s="226"/>
      <c r="K11" s="226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155"/>
      <c r="C12" s="226"/>
      <c r="D12" s="226"/>
      <c r="E12" s="226"/>
      <c r="F12" s="226"/>
      <c r="G12" s="226"/>
      <c r="H12" s="226"/>
      <c r="I12" s="226"/>
      <c r="J12" s="226"/>
      <c r="K12" s="226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155"/>
      <c r="C13" s="226"/>
      <c r="D13" s="227" t="s">
        <v>16</v>
      </c>
      <c r="E13" s="226"/>
      <c r="F13" s="228" t="s">
        <v>1</v>
      </c>
      <c r="G13" s="226"/>
      <c r="H13" s="226"/>
      <c r="I13" s="227" t="s">
        <v>17</v>
      </c>
      <c r="J13" s="228" t="s">
        <v>1</v>
      </c>
      <c r="K13" s="226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155"/>
      <c r="C14" s="226"/>
      <c r="D14" s="227" t="s">
        <v>18</v>
      </c>
      <c r="E14" s="226"/>
      <c r="F14" s="228" t="s">
        <v>19</v>
      </c>
      <c r="G14" s="226"/>
      <c r="H14" s="226"/>
      <c r="I14" s="227" t="s">
        <v>20</v>
      </c>
      <c r="J14" s="156">
        <f>'Rekapitulace stavby'!AN8</f>
        <v>43888</v>
      </c>
      <c r="K14" s="226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155"/>
      <c r="C15" s="226"/>
      <c r="D15" s="226"/>
      <c r="E15" s="226"/>
      <c r="F15" s="226"/>
      <c r="G15" s="226"/>
      <c r="H15" s="226"/>
      <c r="I15" s="226"/>
      <c r="J15" s="226"/>
      <c r="K15" s="226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155"/>
      <c r="C16" s="226"/>
      <c r="D16" s="227" t="s">
        <v>21</v>
      </c>
      <c r="E16" s="226"/>
      <c r="F16" s="226"/>
      <c r="G16" s="226"/>
      <c r="H16" s="226"/>
      <c r="I16" s="227" t="s">
        <v>22</v>
      </c>
      <c r="J16" s="228" t="str">
        <f>IF('Rekapitulace stavby'!AN10="","",'Rekapitulace stavby'!AN10)</f>
        <v/>
      </c>
      <c r="K16" s="226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155"/>
      <c r="C17" s="226"/>
      <c r="D17" s="226"/>
      <c r="E17" s="228" t="str">
        <f>IF('Rekapitulace stavby'!E11="","",'Rekapitulace stavby'!E11)</f>
        <v xml:space="preserve"> </v>
      </c>
      <c r="F17" s="226"/>
      <c r="G17" s="226"/>
      <c r="H17" s="226"/>
      <c r="I17" s="227" t="s">
        <v>23</v>
      </c>
      <c r="J17" s="228" t="str">
        <f>IF('Rekapitulace stavby'!AN11="","",'Rekapitulace stavby'!AN11)</f>
        <v/>
      </c>
      <c r="K17" s="226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155"/>
      <c r="C18" s="226"/>
      <c r="D18" s="226"/>
      <c r="E18" s="226"/>
      <c r="F18" s="226"/>
      <c r="G18" s="226"/>
      <c r="H18" s="226"/>
      <c r="I18" s="226"/>
      <c r="J18" s="226"/>
      <c r="K18" s="226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155"/>
      <c r="C19" s="226"/>
      <c r="D19" s="227" t="s">
        <v>24</v>
      </c>
      <c r="E19" s="226"/>
      <c r="F19" s="226"/>
      <c r="G19" s="226"/>
      <c r="H19" s="226"/>
      <c r="I19" s="227" t="s">
        <v>22</v>
      </c>
      <c r="J19" s="228" t="str">
        <f>'Rekapitulace stavby'!AN13</f>
        <v/>
      </c>
      <c r="K19" s="226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155"/>
      <c r="C20" s="226"/>
      <c r="D20" s="226"/>
      <c r="E20" s="272" t="str">
        <f>'Rekapitulace stavby'!E14</f>
        <v xml:space="preserve"> </v>
      </c>
      <c r="F20" s="272"/>
      <c r="G20" s="272"/>
      <c r="H20" s="272"/>
      <c r="I20" s="227" t="s">
        <v>23</v>
      </c>
      <c r="J20" s="228" t="str">
        <f>'Rekapitulace stavby'!AN14</f>
        <v/>
      </c>
      <c r="K20" s="226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155"/>
      <c r="C21" s="226"/>
      <c r="D21" s="226"/>
      <c r="E21" s="226"/>
      <c r="F21" s="226"/>
      <c r="G21" s="226"/>
      <c r="H21" s="226"/>
      <c r="I21" s="226"/>
      <c r="J21" s="226"/>
      <c r="K21" s="226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155"/>
      <c r="C22" s="226"/>
      <c r="D22" s="227" t="s">
        <v>25</v>
      </c>
      <c r="E22" s="226"/>
      <c r="F22" s="226"/>
      <c r="G22" s="226"/>
      <c r="H22" s="226"/>
      <c r="I22" s="227" t="s">
        <v>22</v>
      </c>
      <c r="J22" s="228" t="str">
        <f>IF('Rekapitulace stavby'!AN16="","",'Rekapitulace stavby'!AN16)</f>
        <v/>
      </c>
      <c r="K22" s="226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155"/>
      <c r="C23" s="226"/>
      <c r="D23" s="226"/>
      <c r="E23" s="228" t="str">
        <f>IF('Rekapitulace stavby'!E17="","",'Rekapitulace stavby'!E17)</f>
        <v xml:space="preserve"> </v>
      </c>
      <c r="F23" s="226"/>
      <c r="G23" s="226"/>
      <c r="H23" s="226"/>
      <c r="I23" s="227" t="s">
        <v>23</v>
      </c>
      <c r="J23" s="228" t="str">
        <f>IF('Rekapitulace stavby'!AN17="","",'Rekapitulace stavby'!AN17)</f>
        <v/>
      </c>
      <c r="K23" s="226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155"/>
      <c r="C24" s="226"/>
      <c r="D24" s="226"/>
      <c r="E24" s="226"/>
      <c r="F24" s="226"/>
      <c r="G24" s="226"/>
      <c r="H24" s="226"/>
      <c r="I24" s="226"/>
      <c r="J24" s="226"/>
      <c r="K24" s="226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155"/>
      <c r="C25" s="226"/>
      <c r="D25" s="227" t="s">
        <v>27</v>
      </c>
      <c r="E25" s="226"/>
      <c r="F25" s="226"/>
      <c r="G25" s="226"/>
      <c r="H25" s="226"/>
      <c r="I25" s="227" t="s">
        <v>22</v>
      </c>
      <c r="J25" s="228" t="str">
        <f>IF('Rekapitulace stavby'!AN19="","",'Rekapitulace stavby'!AN19)</f>
        <v/>
      </c>
      <c r="K25" s="226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155"/>
      <c r="C26" s="226"/>
      <c r="D26" s="226"/>
      <c r="E26" s="228" t="str">
        <f>IF('Rekapitulace stavby'!E20="","",'Rekapitulace stavby'!E20)</f>
        <v xml:space="preserve"> </v>
      </c>
      <c r="F26" s="226"/>
      <c r="G26" s="226"/>
      <c r="H26" s="226"/>
      <c r="I26" s="227" t="s">
        <v>23</v>
      </c>
      <c r="J26" s="228" t="str">
        <f>IF('Rekapitulace stavby'!AN20="","",'Rekapitulace stavby'!AN20)</f>
        <v/>
      </c>
      <c r="K26" s="226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155"/>
      <c r="C27" s="226"/>
      <c r="D27" s="226"/>
      <c r="E27" s="226"/>
      <c r="F27" s="226"/>
      <c r="G27" s="226"/>
      <c r="H27" s="226"/>
      <c r="I27" s="226"/>
      <c r="J27" s="226"/>
      <c r="K27" s="226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155"/>
      <c r="C28" s="226"/>
      <c r="D28" s="227" t="s">
        <v>28</v>
      </c>
      <c r="E28" s="226"/>
      <c r="F28" s="226"/>
      <c r="G28" s="226"/>
      <c r="H28" s="226"/>
      <c r="I28" s="226"/>
      <c r="J28" s="226"/>
      <c r="K28" s="226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1"/>
      <c r="B29" s="157"/>
      <c r="C29" s="158"/>
      <c r="D29" s="158"/>
      <c r="E29" s="273" t="s">
        <v>1</v>
      </c>
      <c r="F29" s="273"/>
      <c r="G29" s="273"/>
      <c r="H29" s="273"/>
      <c r="I29" s="158"/>
      <c r="J29" s="158"/>
      <c r="K29" s="158"/>
      <c r="L29" s="92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" customFormat="1" ht="6.95" customHeight="1">
      <c r="A30" s="26"/>
      <c r="B30" s="155"/>
      <c r="C30" s="226"/>
      <c r="D30" s="226"/>
      <c r="E30" s="226"/>
      <c r="F30" s="226"/>
      <c r="G30" s="226"/>
      <c r="H30" s="226"/>
      <c r="I30" s="226"/>
      <c r="J30" s="226"/>
      <c r="K30" s="226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155"/>
      <c r="C31" s="226"/>
      <c r="D31" s="159"/>
      <c r="E31" s="159"/>
      <c r="F31" s="159"/>
      <c r="G31" s="159"/>
      <c r="H31" s="159"/>
      <c r="I31" s="159"/>
      <c r="J31" s="159"/>
      <c r="K31" s="159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155"/>
      <c r="C32" s="226"/>
      <c r="D32" s="160" t="s">
        <v>29</v>
      </c>
      <c r="E32" s="226"/>
      <c r="F32" s="226"/>
      <c r="G32" s="226"/>
      <c r="H32" s="226"/>
      <c r="I32" s="226"/>
      <c r="J32" s="161">
        <f>J98</f>
        <v>0</v>
      </c>
      <c r="K32" s="226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155"/>
      <c r="C33" s="226"/>
      <c r="D33" s="159"/>
      <c r="E33" s="159"/>
      <c r="F33" s="159"/>
      <c r="G33" s="159"/>
      <c r="H33" s="159"/>
      <c r="I33" s="159"/>
      <c r="J33" s="159"/>
      <c r="K33" s="159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155"/>
      <c r="C34" s="226"/>
      <c r="D34" s="226"/>
      <c r="E34" s="226"/>
      <c r="F34" s="162" t="s">
        <v>31</v>
      </c>
      <c r="G34" s="226"/>
      <c r="H34" s="226"/>
      <c r="I34" s="162" t="s">
        <v>30</v>
      </c>
      <c r="J34" s="162" t="s">
        <v>32</v>
      </c>
      <c r="K34" s="226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155"/>
      <c r="C35" s="226"/>
      <c r="D35" s="163" t="s">
        <v>33</v>
      </c>
      <c r="E35" s="227" t="s">
        <v>34</v>
      </c>
      <c r="F35" s="164">
        <f>J32</f>
        <v>0</v>
      </c>
      <c r="G35" s="226"/>
      <c r="H35" s="226"/>
      <c r="I35" s="165">
        <v>0.21</v>
      </c>
      <c r="J35" s="164">
        <f>F35*0.21</f>
        <v>0</v>
      </c>
      <c r="K35" s="226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155"/>
      <c r="C36" s="226"/>
      <c r="D36" s="226"/>
      <c r="E36" s="227" t="s">
        <v>35</v>
      </c>
      <c r="F36" s="164">
        <v>0</v>
      </c>
      <c r="G36" s="226"/>
      <c r="H36" s="226"/>
      <c r="I36" s="165">
        <v>0.15</v>
      </c>
      <c r="J36" s="164">
        <v>0</v>
      </c>
      <c r="K36" s="226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155"/>
      <c r="C37" s="226"/>
      <c r="D37" s="226"/>
      <c r="E37" s="227" t="s">
        <v>36</v>
      </c>
      <c r="F37" s="164">
        <f>ROUND((SUM(BG127:BG164)),2)</f>
        <v>0</v>
      </c>
      <c r="G37" s="226"/>
      <c r="H37" s="226"/>
      <c r="I37" s="165">
        <v>0.21</v>
      </c>
      <c r="J37" s="164">
        <f>0</f>
        <v>0</v>
      </c>
      <c r="K37" s="226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155"/>
      <c r="C38" s="226"/>
      <c r="D38" s="226"/>
      <c r="E38" s="227" t="s">
        <v>37</v>
      </c>
      <c r="F38" s="164">
        <f>ROUND((SUM(BH127:BH164)),2)</f>
        <v>0</v>
      </c>
      <c r="G38" s="226"/>
      <c r="H38" s="226"/>
      <c r="I38" s="165">
        <v>0.15</v>
      </c>
      <c r="J38" s="164">
        <f>0</f>
        <v>0</v>
      </c>
      <c r="K38" s="226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155"/>
      <c r="C39" s="226"/>
      <c r="D39" s="226"/>
      <c r="E39" s="227" t="s">
        <v>38</v>
      </c>
      <c r="F39" s="164">
        <f>ROUND((SUM(BI127:BI164)),2)</f>
        <v>0</v>
      </c>
      <c r="G39" s="226"/>
      <c r="H39" s="226"/>
      <c r="I39" s="165">
        <v>0</v>
      </c>
      <c r="J39" s="164">
        <f>0</f>
        <v>0</v>
      </c>
      <c r="K39" s="226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155"/>
      <c r="C40" s="226"/>
      <c r="D40" s="226"/>
      <c r="E40" s="226"/>
      <c r="F40" s="226"/>
      <c r="G40" s="226"/>
      <c r="H40" s="226"/>
      <c r="I40" s="226"/>
      <c r="J40" s="226"/>
      <c r="K40" s="226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155"/>
      <c r="C41" s="166"/>
      <c r="D41" s="167" t="s">
        <v>39</v>
      </c>
      <c r="E41" s="168"/>
      <c r="F41" s="168"/>
      <c r="G41" s="169" t="s">
        <v>40</v>
      </c>
      <c r="H41" s="170" t="s">
        <v>41</v>
      </c>
      <c r="I41" s="168"/>
      <c r="J41" s="171">
        <f>SUM(J32:J39)</f>
        <v>0</v>
      </c>
      <c r="K41" s="172"/>
      <c r="L41" s="3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155"/>
      <c r="C42" s="226"/>
      <c r="D42" s="226"/>
      <c r="E42" s="226"/>
      <c r="F42" s="226"/>
      <c r="G42" s="226"/>
      <c r="H42" s="226"/>
      <c r="I42" s="226"/>
      <c r="J42" s="226"/>
      <c r="K42" s="226"/>
      <c r="L42" s="3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153"/>
      <c r="C43" s="89"/>
      <c r="D43" s="89"/>
      <c r="E43" s="89"/>
      <c r="F43" s="89"/>
      <c r="G43" s="89"/>
      <c r="H43" s="89"/>
      <c r="I43" s="89"/>
      <c r="J43" s="89"/>
      <c r="K43" s="89"/>
      <c r="L43" s="18"/>
    </row>
    <row r="44" spans="2:12" s="1" customFormat="1" ht="14.45" customHeight="1">
      <c r="B44" s="153"/>
      <c r="C44" s="89"/>
      <c r="D44" s="89"/>
      <c r="E44" s="89"/>
      <c r="F44" s="89"/>
      <c r="G44" s="89"/>
      <c r="H44" s="89"/>
      <c r="I44" s="89"/>
      <c r="J44" s="89"/>
      <c r="K44" s="89"/>
      <c r="L44" s="18"/>
    </row>
    <row r="45" spans="2:12" s="1" customFormat="1" ht="14.45" customHeight="1">
      <c r="B45" s="153"/>
      <c r="C45" s="89"/>
      <c r="D45" s="89"/>
      <c r="E45" s="89"/>
      <c r="F45" s="89"/>
      <c r="G45" s="89"/>
      <c r="H45" s="89"/>
      <c r="I45" s="89"/>
      <c r="J45" s="89"/>
      <c r="K45" s="89"/>
      <c r="L45" s="18"/>
    </row>
    <row r="46" spans="2:12" s="1" customFormat="1" ht="14.45" customHeight="1">
      <c r="B46" s="153"/>
      <c r="C46" s="89"/>
      <c r="D46" s="89"/>
      <c r="E46" s="89"/>
      <c r="F46" s="89"/>
      <c r="G46" s="89"/>
      <c r="H46" s="89"/>
      <c r="I46" s="89"/>
      <c r="J46" s="89"/>
      <c r="K46" s="89"/>
      <c r="L46" s="18"/>
    </row>
    <row r="47" spans="2:12" s="1" customFormat="1" ht="14.45" customHeight="1">
      <c r="B47" s="153"/>
      <c r="C47" s="89"/>
      <c r="D47" s="89"/>
      <c r="E47" s="89"/>
      <c r="F47" s="89"/>
      <c r="G47" s="89"/>
      <c r="H47" s="89"/>
      <c r="I47" s="89"/>
      <c r="J47" s="89"/>
      <c r="K47" s="89"/>
      <c r="L47" s="18"/>
    </row>
    <row r="48" spans="2:12" s="1" customFormat="1" ht="14.45" customHeight="1">
      <c r="B48" s="153"/>
      <c r="C48" s="89"/>
      <c r="D48" s="89"/>
      <c r="E48" s="89"/>
      <c r="F48" s="89"/>
      <c r="G48" s="89"/>
      <c r="H48" s="89"/>
      <c r="I48" s="89"/>
      <c r="J48" s="89"/>
      <c r="K48" s="89"/>
      <c r="L48" s="18"/>
    </row>
    <row r="49" spans="2:12" s="1" customFormat="1" ht="14.45" customHeight="1">
      <c r="B49" s="153"/>
      <c r="C49" s="89"/>
      <c r="D49" s="89"/>
      <c r="E49" s="89"/>
      <c r="F49" s="89"/>
      <c r="G49" s="89"/>
      <c r="H49" s="89"/>
      <c r="I49" s="89"/>
      <c r="J49" s="89"/>
      <c r="K49" s="89"/>
      <c r="L49" s="18"/>
    </row>
    <row r="50" spans="2:12" s="2" customFormat="1" ht="14.45" customHeight="1">
      <c r="B50" s="173"/>
      <c r="C50" s="174"/>
      <c r="D50" s="175" t="s">
        <v>42</v>
      </c>
      <c r="E50" s="176"/>
      <c r="F50" s="176"/>
      <c r="G50" s="175" t="s">
        <v>43</v>
      </c>
      <c r="H50" s="176"/>
      <c r="I50" s="176"/>
      <c r="J50" s="176"/>
      <c r="K50" s="176"/>
      <c r="L50" s="35"/>
    </row>
    <row r="51" spans="2:12" ht="12">
      <c r="B51" s="153"/>
      <c r="C51" s="89"/>
      <c r="D51" s="89"/>
      <c r="E51" s="89"/>
      <c r="F51" s="89"/>
      <c r="G51" s="89"/>
      <c r="H51" s="89"/>
      <c r="I51" s="89"/>
      <c r="J51" s="89"/>
      <c r="K51" s="89"/>
      <c r="L51" s="18"/>
    </row>
    <row r="52" spans="2:12" ht="12">
      <c r="B52" s="153"/>
      <c r="C52" s="89"/>
      <c r="D52" s="89"/>
      <c r="E52" s="89"/>
      <c r="F52" s="89"/>
      <c r="G52" s="89"/>
      <c r="H52" s="89"/>
      <c r="I52" s="89"/>
      <c r="J52" s="89"/>
      <c r="K52" s="89"/>
      <c r="L52" s="18"/>
    </row>
    <row r="53" spans="2:12" ht="12">
      <c r="B53" s="153"/>
      <c r="C53" s="89"/>
      <c r="D53" s="89"/>
      <c r="E53" s="89"/>
      <c r="F53" s="89"/>
      <c r="G53" s="89"/>
      <c r="H53" s="89"/>
      <c r="I53" s="89"/>
      <c r="J53" s="89"/>
      <c r="K53" s="89"/>
      <c r="L53" s="18"/>
    </row>
    <row r="54" spans="2:12" ht="12">
      <c r="B54" s="153"/>
      <c r="C54" s="89"/>
      <c r="D54" s="89"/>
      <c r="E54" s="89"/>
      <c r="F54" s="89"/>
      <c r="G54" s="89"/>
      <c r="H54" s="89"/>
      <c r="I54" s="89"/>
      <c r="J54" s="89"/>
      <c r="K54" s="89"/>
      <c r="L54" s="18"/>
    </row>
    <row r="55" spans="2:12" ht="12">
      <c r="B55" s="153"/>
      <c r="C55" s="89"/>
      <c r="D55" s="89"/>
      <c r="E55" s="89"/>
      <c r="F55" s="89"/>
      <c r="G55" s="89"/>
      <c r="H55" s="89"/>
      <c r="I55" s="89"/>
      <c r="J55" s="89"/>
      <c r="K55" s="89"/>
      <c r="L55" s="18"/>
    </row>
    <row r="56" spans="2:12" ht="12">
      <c r="B56" s="153"/>
      <c r="C56" s="89"/>
      <c r="D56" s="89"/>
      <c r="E56" s="89"/>
      <c r="F56" s="89"/>
      <c r="G56" s="89"/>
      <c r="H56" s="89"/>
      <c r="I56" s="89"/>
      <c r="J56" s="89"/>
      <c r="K56" s="89"/>
      <c r="L56" s="18"/>
    </row>
    <row r="57" spans="2:12" ht="12">
      <c r="B57" s="153"/>
      <c r="C57" s="89"/>
      <c r="D57" s="89"/>
      <c r="E57" s="89"/>
      <c r="F57" s="89"/>
      <c r="G57" s="89"/>
      <c r="H57" s="89"/>
      <c r="I57" s="89"/>
      <c r="J57" s="89"/>
      <c r="K57" s="89"/>
      <c r="L57" s="18"/>
    </row>
    <row r="58" spans="2:12" ht="12">
      <c r="B58" s="153"/>
      <c r="C58" s="89"/>
      <c r="D58" s="89"/>
      <c r="E58" s="89"/>
      <c r="F58" s="89"/>
      <c r="G58" s="89"/>
      <c r="H58" s="89"/>
      <c r="I58" s="89"/>
      <c r="J58" s="89"/>
      <c r="K58" s="89"/>
      <c r="L58" s="18"/>
    </row>
    <row r="59" spans="2:12" ht="12">
      <c r="B59" s="153"/>
      <c r="C59" s="89"/>
      <c r="D59" s="89"/>
      <c r="E59" s="89"/>
      <c r="F59" s="89"/>
      <c r="G59" s="89"/>
      <c r="H59" s="89"/>
      <c r="I59" s="89"/>
      <c r="J59" s="89"/>
      <c r="K59" s="89"/>
      <c r="L59" s="18"/>
    </row>
    <row r="60" spans="2:12" ht="12">
      <c r="B60" s="153"/>
      <c r="C60" s="89"/>
      <c r="D60" s="89"/>
      <c r="E60" s="89"/>
      <c r="F60" s="89"/>
      <c r="G60" s="89"/>
      <c r="H60" s="89"/>
      <c r="I60" s="89"/>
      <c r="J60" s="89"/>
      <c r="K60" s="89"/>
      <c r="L60" s="18"/>
    </row>
    <row r="61" spans="1:31" s="2" customFormat="1" ht="12.75">
      <c r="A61" s="26"/>
      <c r="B61" s="155"/>
      <c r="C61" s="226"/>
      <c r="D61" s="177" t="s">
        <v>44</v>
      </c>
      <c r="E61" s="178"/>
      <c r="F61" s="179" t="s">
        <v>45</v>
      </c>
      <c r="G61" s="177" t="s">
        <v>44</v>
      </c>
      <c r="H61" s="178"/>
      <c r="I61" s="178"/>
      <c r="J61" s="180" t="s">
        <v>45</v>
      </c>
      <c r="K61" s="178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53"/>
      <c r="C62" s="89"/>
      <c r="D62" s="89"/>
      <c r="E62" s="89"/>
      <c r="F62" s="89"/>
      <c r="G62" s="89"/>
      <c r="H62" s="89"/>
      <c r="I62" s="89"/>
      <c r="J62" s="89"/>
      <c r="K62" s="89"/>
      <c r="L62" s="18"/>
    </row>
    <row r="63" spans="2:12" ht="12">
      <c r="B63" s="153"/>
      <c r="C63" s="89"/>
      <c r="D63" s="89"/>
      <c r="E63" s="89"/>
      <c r="F63" s="89"/>
      <c r="G63" s="89"/>
      <c r="H63" s="89"/>
      <c r="I63" s="89"/>
      <c r="J63" s="89"/>
      <c r="K63" s="89"/>
      <c r="L63" s="18"/>
    </row>
    <row r="64" spans="2:12" ht="12">
      <c r="B64" s="153"/>
      <c r="C64" s="89"/>
      <c r="D64" s="89"/>
      <c r="E64" s="89"/>
      <c r="F64" s="89"/>
      <c r="G64" s="89"/>
      <c r="H64" s="89"/>
      <c r="I64" s="89"/>
      <c r="J64" s="89"/>
      <c r="K64" s="89"/>
      <c r="L64" s="18"/>
    </row>
    <row r="65" spans="1:31" s="2" customFormat="1" ht="12.75">
      <c r="A65" s="26"/>
      <c r="B65" s="155"/>
      <c r="C65" s="226"/>
      <c r="D65" s="175" t="s">
        <v>46</v>
      </c>
      <c r="E65" s="181"/>
      <c r="F65" s="181"/>
      <c r="G65" s="175" t="s">
        <v>47</v>
      </c>
      <c r="H65" s="181"/>
      <c r="I65" s="181"/>
      <c r="J65" s="181"/>
      <c r="K65" s="181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53"/>
      <c r="C66" s="89"/>
      <c r="D66" s="89"/>
      <c r="E66" s="89"/>
      <c r="F66" s="89"/>
      <c r="G66" s="89"/>
      <c r="H66" s="89"/>
      <c r="I66" s="89"/>
      <c r="J66" s="89"/>
      <c r="K66" s="89"/>
      <c r="L66" s="18"/>
    </row>
    <row r="67" spans="2:12" ht="12">
      <c r="B67" s="153"/>
      <c r="C67" s="89"/>
      <c r="D67" s="89"/>
      <c r="E67" s="89"/>
      <c r="F67" s="89"/>
      <c r="G67" s="89"/>
      <c r="H67" s="89"/>
      <c r="I67" s="89"/>
      <c r="J67" s="89"/>
      <c r="K67" s="89"/>
      <c r="L67" s="18"/>
    </row>
    <row r="68" spans="2:12" ht="12">
      <c r="B68" s="153"/>
      <c r="C68" s="89"/>
      <c r="D68" s="89"/>
      <c r="E68" s="89"/>
      <c r="F68" s="89"/>
      <c r="G68" s="89"/>
      <c r="H68" s="89"/>
      <c r="I68" s="89"/>
      <c r="J68" s="89"/>
      <c r="K68" s="89"/>
      <c r="L68" s="18"/>
    </row>
    <row r="69" spans="2:12" ht="12">
      <c r="B69" s="153"/>
      <c r="C69" s="89"/>
      <c r="D69" s="89"/>
      <c r="E69" s="89"/>
      <c r="F69" s="89"/>
      <c r="G69" s="89"/>
      <c r="H69" s="89"/>
      <c r="I69" s="89"/>
      <c r="J69" s="89"/>
      <c r="K69" s="89"/>
      <c r="L69" s="18"/>
    </row>
    <row r="70" spans="2:12" ht="12">
      <c r="B70" s="153"/>
      <c r="C70" s="89"/>
      <c r="D70" s="89"/>
      <c r="E70" s="89"/>
      <c r="F70" s="89"/>
      <c r="G70" s="89"/>
      <c r="H70" s="89"/>
      <c r="I70" s="89"/>
      <c r="J70" s="89"/>
      <c r="K70" s="89"/>
      <c r="L70" s="18"/>
    </row>
    <row r="71" spans="2:12" ht="12">
      <c r="B71" s="153"/>
      <c r="C71" s="89"/>
      <c r="D71" s="89"/>
      <c r="E71" s="89"/>
      <c r="F71" s="89"/>
      <c r="G71" s="89"/>
      <c r="H71" s="89"/>
      <c r="I71" s="89"/>
      <c r="J71" s="89"/>
      <c r="K71" s="89"/>
      <c r="L71" s="18"/>
    </row>
    <row r="72" spans="2:12" ht="12">
      <c r="B72" s="153"/>
      <c r="C72" s="89"/>
      <c r="D72" s="89"/>
      <c r="E72" s="89"/>
      <c r="F72" s="89"/>
      <c r="G72" s="89"/>
      <c r="H72" s="89"/>
      <c r="I72" s="89"/>
      <c r="J72" s="89"/>
      <c r="K72" s="89"/>
      <c r="L72" s="18"/>
    </row>
    <row r="73" spans="2:12" ht="12">
      <c r="B73" s="153"/>
      <c r="C73" s="89"/>
      <c r="D73" s="89"/>
      <c r="E73" s="89"/>
      <c r="F73" s="89"/>
      <c r="G73" s="89"/>
      <c r="H73" s="89"/>
      <c r="I73" s="89"/>
      <c r="J73" s="89"/>
      <c r="K73" s="89"/>
      <c r="L73" s="18"/>
    </row>
    <row r="74" spans="2:12" ht="12">
      <c r="B74" s="153"/>
      <c r="C74" s="89"/>
      <c r="D74" s="89"/>
      <c r="E74" s="89"/>
      <c r="F74" s="89"/>
      <c r="G74" s="89"/>
      <c r="H74" s="89"/>
      <c r="I74" s="89"/>
      <c r="J74" s="89"/>
      <c r="K74" s="89"/>
      <c r="L74" s="18"/>
    </row>
    <row r="75" spans="2:12" ht="12">
      <c r="B75" s="153"/>
      <c r="C75" s="89"/>
      <c r="D75" s="89"/>
      <c r="E75" s="89"/>
      <c r="F75" s="89"/>
      <c r="G75" s="89"/>
      <c r="H75" s="89"/>
      <c r="I75" s="89"/>
      <c r="J75" s="89"/>
      <c r="K75" s="89"/>
      <c r="L75" s="18"/>
    </row>
    <row r="76" spans="1:31" s="2" customFormat="1" ht="12.75">
      <c r="A76" s="26"/>
      <c r="B76" s="155"/>
      <c r="C76" s="226"/>
      <c r="D76" s="177" t="s">
        <v>44</v>
      </c>
      <c r="E76" s="178"/>
      <c r="F76" s="179" t="s">
        <v>45</v>
      </c>
      <c r="G76" s="177" t="s">
        <v>44</v>
      </c>
      <c r="H76" s="178"/>
      <c r="I76" s="178"/>
      <c r="J76" s="180" t="s">
        <v>45</v>
      </c>
      <c r="K76" s="178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182"/>
      <c r="C77" s="142"/>
      <c r="D77" s="142"/>
      <c r="E77" s="142"/>
      <c r="F77" s="142"/>
      <c r="G77" s="142"/>
      <c r="H77" s="142"/>
      <c r="I77" s="142"/>
      <c r="J77" s="142"/>
      <c r="K77" s="142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11" ht="12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2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31" s="2" customFormat="1" ht="6.95" customHeight="1">
      <c r="A81" s="26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155"/>
      <c r="C82" s="154" t="s">
        <v>93</v>
      </c>
      <c r="D82" s="226"/>
      <c r="E82" s="226"/>
      <c r="F82" s="226"/>
      <c r="G82" s="226"/>
      <c r="H82" s="226"/>
      <c r="I82" s="226"/>
      <c r="J82" s="226"/>
      <c r="K82" s="226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155"/>
      <c r="C83" s="226"/>
      <c r="D83" s="226"/>
      <c r="E83" s="226"/>
      <c r="F83" s="226"/>
      <c r="G83" s="226"/>
      <c r="H83" s="226"/>
      <c r="I83" s="226"/>
      <c r="J83" s="226"/>
      <c r="K83" s="226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155"/>
      <c r="C84" s="227" t="s">
        <v>14</v>
      </c>
      <c r="D84" s="226"/>
      <c r="E84" s="226"/>
      <c r="F84" s="226"/>
      <c r="G84" s="226"/>
      <c r="H84" s="226"/>
      <c r="I84" s="226"/>
      <c r="J84" s="226"/>
      <c r="K84" s="226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155"/>
      <c r="C85" s="226"/>
      <c r="D85" s="226"/>
      <c r="E85" s="270" t="str">
        <f>E7</f>
        <v>Cyklostezka</v>
      </c>
      <c r="F85" s="271"/>
      <c r="G85" s="271"/>
      <c r="H85" s="271"/>
      <c r="I85" s="226"/>
      <c r="J85" s="226"/>
      <c r="K85" s="226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53"/>
      <c r="C86" s="227" t="s">
        <v>89</v>
      </c>
      <c r="D86" s="89"/>
      <c r="E86" s="89"/>
      <c r="F86" s="89"/>
      <c r="G86" s="89"/>
      <c r="H86" s="89"/>
      <c r="I86" s="89"/>
      <c r="J86" s="89"/>
      <c r="K86" s="89"/>
      <c r="L86" s="18"/>
    </row>
    <row r="87" spans="1:31" s="2" customFormat="1" ht="16.5" customHeight="1">
      <c r="A87" s="26"/>
      <c r="B87" s="155"/>
      <c r="C87" s="226"/>
      <c r="D87" s="226"/>
      <c r="E87" s="270" t="s">
        <v>90</v>
      </c>
      <c r="F87" s="269"/>
      <c r="G87" s="269"/>
      <c r="H87" s="269"/>
      <c r="I87" s="226"/>
      <c r="J87" s="226"/>
      <c r="K87" s="226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155"/>
      <c r="C88" s="227" t="s">
        <v>91</v>
      </c>
      <c r="D88" s="226"/>
      <c r="E88" s="226"/>
      <c r="F88" s="226"/>
      <c r="G88" s="226"/>
      <c r="H88" s="226"/>
      <c r="I88" s="226"/>
      <c r="J88" s="226"/>
      <c r="K88" s="226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155"/>
      <c r="C89" s="226"/>
      <c r="D89" s="226"/>
      <c r="E89" s="268" t="str">
        <f>E11</f>
        <v>19003 - SO 771 Dopravní značení</v>
      </c>
      <c r="F89" s="269"/>
      <c r="G89" s="269"/>
      <c r="H89" s="269"/>
      <c r="I89" s="226"/>
      <c r="J89" s="226"/>
      <c r="K89" s="226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155"/>
      <c r="C90" s="226"/>
      <c r="D90" s="226"/>
      <c r="E90" s="226"/>
      <c r="F90" s="226"/>
      <c r="G90" s="226"/>
      <c r="H90" s="226"/>
      <c r="I90" s="226"/>
      <c r="J90" s="226"/>
      <c r="K90" s="226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155"/>
      <c r="C91" s="227" t="s">
        <v>18</v>
      </c>
      <c r="D91" s="226"/>
      <c r="E91" s="226"/>
      <c r="F91" s="228" t="str">
        <f>F14</f>
        <v xml:space="preserve"> </v>
      </c>
      <c r="G91" s="226"/>
      <c r="H91" s="226"/>
      <c r="I91" s="227" t="s">
        <v>20</v>
      </c>
      <c r="J91" s="156">
        <f>IF(J14="","",J14)</f>
        <v>43888</v>
      </c>
      <c r="K91" s="226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155"/>
      <c r="C92" s="226"/>
      <c r="D92" s="226"/>
      <c r="E92" s="226"/>
      <c r="F92" s="226"/>
      <c r="G92" s="226"/>
      <c r="H92" s="226"/>
      <c r="I92" s="226"/>
      <c r="J92" s="226"/>
      <c r="K92" s="226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155"/>
      <c r="C93" s="227" t="s">
        <v>21</v>
      </c>
      <c r="D93" s="226"/>
      <c r="E93" s="226"/>
      <c r="F93" s="228" t="str">
        <f>E17</f>
        <v xml:space="preserve"> </v>
      </c>
      <c r="G93" s="226"/>
      <c r="H93" s="226"/>
      <c r="I93" s="227" t="s">
        <v>25</v>
      </c>
      <c r="J93" s="229" t="str">
        <f>E23</f>
        <v xml:space="preserve"> </v>
      </c>
      <c r="K93" s="226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155"/>
      <c r="C94" s="227" t="s">
        <v>24</v>
      </c>
      <c r="D94" s="226"/>
      <c r="E94" s="226"/>
      <c r="F94" s="228" t="str">
        <f>IF(E20="","",E20)</f>
        <v xml:space="preserve"> </v>
      </c>
      <c r="G94" s="226"/>
      <c r="H94" s="226"/>
      <c r="I94" s="227" t="s">
        <v>27</v>
      </c>
      <c r="J94" s="229" t="str">
        <f>E26</f>
        <v xml:space="preserve"> </v>
      </c>
      <c r="K94" s="226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155"/>
      <c r="C95" s="226"/>
      <c r="D95" s="226"/>
      <c r="E95" s="226"/>
      <c r="F95" s="226"/>
      <c r="G95" s="226"/>
      <c r="H95" s="226"/>
      <c r="I95" s="226"/>
      <c r="J95" s="226"/>
      <c r="K95" s="226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155"/>
      <c r="C96" s="185" t="s">
        <v>94</v>
      </c>
      <c r="D96" s="166"/>
      <c r="E96" s="166"/>
      <c r="F96" s="166"/>
      <c r="G96" s="166"/>
      <c r="H96" s="166"/>
      <c r="I96" s="166"/>
      <c r="J96" s="186" t="s">
        <v>95</v>
      </c>
      <c r="K96" s="166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155"/>
      <c r="C97" s="226"/>
      <c r="D97" s="226"/>
      <c r="E97" s="226"/>
      <c r="F97" s="226"/>
      <c r="G97" s="226"/>
      <c r="H97" s="226"/>
      <c r="I97" s="226"/>
      <c r="J97" s="226"/>
      <c r="K97" s="226"/>
      <c r="L97" s="3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155"/>
      <c r="C98" s="187" t="s">
        <v>96</v>
      </c>
      <c r="D98" s="226"/>
      <c r="E98" s="226"/>
      <c r="F98" s="226"/>
      <c r="G98" s="226"/>
      <c r="H98" s="226"/>
      <c r="I98" s="226"/>
      <c r="J98" s="161">
        <f>J127</f>
        <v>0</v>
      </c>
      <c r="K98" s="226"/>
      <c r="L98" s="3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5" t="s">
        <v>97</v>
      </c>
    </row>
    <row r="99" spans="2:12" s="9" customFormat="1" ht="24.95" customHeight="1">
      <c r="B99" s="188"/>
      <c r="C99" s="189"/>
      <c r="D99" s="190" t="s">
        <v>98</v>
      </c>
      <c r="E99" s="191"/>
      <c r="F99" s="191"/>
      <c r="G99" s="191"/>
      <c r="H99" s="191"/>
      <c r="I99" s="191"/>
      <c r="J99" s="192">
        <f>J128</f>
        <v>0</v>
      </c>
      <c r="K99" s="189"/>
      <c r="L99" s="93"/>
    </row>
    <row r="100" spans="2:12" s="10" customFormat="1" ht="19.9" customHeight="1">
      <c r="B100" s="193"/>
      <c r="C100" s="194"/>
      <c r="D100" s="195" t="s">
        <v>99</v>
      </c>
      <c r="E100" s="196"/>
      <c r="F100" s="196"/>
      <c r="G100" s="196"/>
      <c r="H100" s="196"/>
      <c r="I100" s="196"/>
      <c r="J100" s="197">
        <f>J129</f>
        <v>0</v>
      </c>
      <c r="K100" s="194"/>
      <c r="L100" s="94"/>
    </row>
    <row r="101" spans="2:12" s="10" customFormat="1" ht="19.9" customHeight="1">
      <c r="B101" s="193"/>
      <c r="C101" s="194"/>
      <c r="D101" s="195" t="s">
        <v>102</v>
      </c>
      <c r="E101" s="196"/>
      <c r="F101" s="196"/>
      <c r="G101" s="196"/>
      <c r="H101" s="196"/>
      <c r="I101" s="196"/>
      <c r="J101" s="197">
        <f>J133</f>
        <v>0</v>
      </c>
      <c r="K101" s="194"/>
      <c r="L101" s="94"/>
    </row>
    <row r="102" spans="2:12" s="10" customFormat="1" ht="19.9" customHeight="1">
      <c r="B102" s="193"/>
      <c r="C102" s="194"/>
      <c r="D102" s="195" t="s">
        <v>313</v>
      </c>
      <c r="E102" s="196"/>
      <c r="F102" s="196"/>
      <c r="G102" s="196"/>
      <c r="H102" s="196"/>
      <c r="I102" s="196"/>
      <c r="J102" s="197">
        <f>J148</f>
        <v>0</v>
      </c>
      <c r="K102" s="194"/>
      <c r="L102" s="94"/>
    </row>
    <row r="103" spans="2:12" s="9" customFormat="1" ht="24.95" customHeight="1">
      <c r="B103" s="188"/>
      <c r="C103" s="189"/>
      <c r="D103" s="190" t="s">
        <v>314</v>
      </c>
      <c r="E103" s="191"/>
      <c r="F103" s="191"/>
      <c r="G103" s="191"/>
      <c r="H103" s="191"/>
      <c r="I103" s="191"/>
      <c r="J103" s="192">
        <f>J154</f>
        <v>0</v>
      </c>
      <c r="K103" s="189"/>
      <c r="L103" s="93"/>
    </row>
    <row r="104" spans="2:12" s="10" customFormat="1" ht="19.9" customHeight="1">
      <c r="B104" s="193"/>
      <c r="C104" s="194"/>
      <c r="D104" s="195" t="s">
        <v>315</v>
      </c>
      <c r="E104" s="196"/>
      <c r="F104" s="196"/>
      <c r="G104" s="196"/>
      <c r="H104" s="196"/>
      <c r="I104" s="196"/>
      <c r="J104" s="197">
        <f>J155</f>
        <v>0</v>
      </c>
      <c r="K104" s="194"/>
      <c r="L104" s="94"/>
    </row>
    <row r="105" spans="2:12" s="10" customFormat="1" ht="19.9" customHeight="1">
      <c r="B105" s="193"/>
      <c r="C105" s="194"/>
      <c r="D105" s="195" t="s">
        <v>316</v>
      </c>
      <c r="E105" s="196"/>
      <c r="F105" s="196"/>
      <c r="G105" s="196"/>
      <c r="H105" s="196"/>
      <c r="I105" s="196"/>
      <c r="J105" s="197">
        <f>J158</f>
        <v>0</v>
      </c>
      <c r="K105" s="194"/>
      <c r="L105" s="94"/>
    </row>
    <row r="106" spans="1:31" s="2" customFormat="1" ht="21.75" customHeight="1">
      <c r="A106" s="26"/>
      <c r="B106" s="155"/>
      <c r="C106" s="226"/>
      <c r="D106" s="226"/>
      <c r="E106" s="226"/>
      <c r="F106" s="226"/>
      <c r="G106" s="226"/>
      <c r="H106" s="226"/>
      <c r="I106" s="226"/>
      <c r="J106" s="226"/>
      <c r="K106" s="226"/>
      <c r="L106" s="3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182"/>
      <c r="C107" s="142"/>
      <c r="D107" s="142"/>
      <c r="E107" s="142"/>
      <c r="F107" s="142"/>
      <c r="G107" s="142"/>
      <c r="H107" s="142"/>
      <c r="I107" s="142"/>
      <c r="J107" s="142"/>
      <c r="K107" s="142"/>
      <c r="L107" s="35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2:11" ht="12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 ht="12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 ht="12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1:31" s="2" customFormat="1" ht="6.95" customHeight="1">
      <c r="A111" s="26"/>
      <c r="B111" s="183"/>
      <c r="C111" s="184"/>
      <c r="D111" s="184"/>
      <c r="E111" s="184"/>
      <c r="F111" s="184"/>
      <c r="G111" s="184"/>
      <c r="H111" s="184"/>
      <c r="I111" s="184"/>
      <c r="J111" s="184"/>
      <c r="K111" s="184"/>
      <c r="L111" s="35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155"/>
      <c r="C112" s="154" t="s">
        <v>106</v>
      </c>
      <c r="D112" s="226"/>
      <c r="E112" s="226"/>
      <c r="F112" s="226"/>
      <c r="G112" s="226"/>
      <c r="H112" s="226"/>
      <c r="I112" s="226"/>
      <c r="J112" s="226"/>
      <c r="K112" s="226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155"/>
      <c r="C113" s="226"/>
      <c r="D113" s="226"/>
      <c r="E113" s="226"/>
      <c r="F113" s="226"/>
      <c r="G113" s="226"/>
      <c r="H113" s="226"/>
      <c r="I113" s="226"/>
      <c r="J113" s="226"/>
      <c r="K113" s="226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155"/>
      <c r="C114" s="227" t="s">
        <v>14</v>
      </c>
      <c r="D114" s="226"/>
      <c r="E114" s="226"/>
      <c r="F114" s="226"/>
      <c r="G114" s="226"/>
      <c r="H114" s="226"/>
      <c r="I114" s="226"/>
      <c r="J114" s="226"/>
      <c r="K114" s="226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155"/>
      <c r="C115" s="226"/>
      <c r="D115" s="226"/>
      <c r="E115" s="270" t="str">
        <f>E7</f>
        <v>Cyklostezka</v>
      </c>
      <c r="F115" s="271"/>
      <c r="G115" s="271"/>
      <c r="H115" s="271"/>
      <c r="I115" s="226"/>
      <c r="J115" s="226"/>
      <c r="K115" s="226"/>
      <c r="L115" s="35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2:12" s="1" customFormat="1" ht="12" customHeight="1">
      <c r="B116" s="153"/>
      <c r="C116" s="227" t="s">
        <v>89</v>
      </c>
      <c r="D116" s="89"/>
      <c r="E116" s="89"/>
      <c r="F116" s="89"/>
      <c r="G116" s="89"/>
      <c r="H116" s="89"/>
      <c r="I116" s="89"/>
      <c r="J116" s="89"/>
      <c r="K116" s="89"/>
      <c r="L116" s="18"/>
    </row>
    <row r="117" spans="1:31" s="2" customFormat="1" ht="16.5" customHeight="1">
      <c r="A117" s="26"/>
      <c r="B117" s="155"/>
      <c r="C117" s="226"/>
      <c r="D117" s="226"/>
      <c r="E117" s="270" t="s">
        <v>90</v>
      </c>
      <c r="F117" s="269"/>
      <c r="G117" s="269"/>
      <c r="H117" s="269"/>
      <c r="I117" s="226"/>
      <c r="J117" s="226"/>
      <c r="K117" s="226"/>
      <c r="L117" s="35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155"/>
      <c r="C118" s="227" t="s">
        <v>91</v>
      </c>
      <c r="D118" s="226"/>
      <c r="E118" s="226"/>
      <c r="F118" s="226"/>
      <c r="G118" s="226"/>
      <c r="H118" s="226"/>
      <c r="I118" s="226"/>
      <c r="J118" s="226"/>
      <c r="K118" s="226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6.5" customHeight="1">
      <c r="A119" s="26"/>
      <c r="B119" s="155"/>
      <c r="C119" s="226"/>
      <c r="D119" s="226"/>
      <c r="E119" s="268" t="str">
        <f>E11</f>
        <v>19003 - SO 771 Dopravní značení</v>
      </c>
      <c r="F119" s="269"/>
      <c r="G119" s="269"/>
      <c r="H119" s="269"/>
      <c r="I119" s="226"/>
      <c r="J119" s="226"/>
      <c r="K119" s="226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155"/>
      <c r="C120" s="226"/>
      <c r="D120" s="226"/>
      <c r="E120" s="226"/>
      <c r="F120" s="226"/>
      <c r="G120" s="226"/>
      <c r="H120" s="226"/>
      <c r="I120" s="226"/>
      <c r="J120" s="226"/>
      <c r="K120" s="226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155"/>
      <c r="C121" s="227" t="s">
        <v>18</v>
      </c>
      <c r="D121" s="226"/>
      <c r="E121" s="226"/>
      <c r="F121" s="228" t="str">
        <f>F14</f>
        <v xml:space="preserve"> </v>
      </c>
      <c r="G121" s="226"/>
      <c r="H121" s="226"/>
      <c r="I121" s="227" t="s">
        <v>20</v>
      </c>
      <c r="J121" s="156">
        <f>IF(J14="","",J14)</f>
        <v>43888</v>
      </c>
      <c r="K121" s="226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155"/>
      <c r="C122" s="226"/>
      <c r="D122" s="226"/>
      <c r="E122" s="226"/>
      <c r="F122" s="226"/>
      <c r="G122" s="226"/>
      <c r="H122" s="226"/>
      <c r="I122" s="226"/>
      <c r="J122" s="226"/>
      <c r="K122" s="226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5.2" customHeight="1">
      <c r="A123" s="26"/>
      <c r="B123" s="155"/>
      <c r="C123" s="227" t="s">
        <v>21</v>
      </c>
      <c r="D123" s="226"/>
      <c r="E123" s="226"/>
      <c r="F123" s="228" t="str">
        <f>E17</f>
        <v xml:space="preserve"> </v>
      </c>
      <c r="G123" s="226"/>
      <c r="H123" s="226"/>
      <c r="I123" s="227" t="s">
        <v>25</v>
      </c>
      <c r="J123" s="229" t="str">
        <f>E23</f>
        <v xml:space="preserve"> </v>
      </c>
      <c r="K123" s="226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5.2" customHeight="1">
      <c r="A124" s="26"/>
      <c r="B124" s="155"/>
      <c r="C124" s="227" t="s">
        <v>24</v>
      </c>
      <c r="D124" s="226"/>
      <c r="E124" s="226"/>
      <c r="F124" s="228" t="str">
        <f>IF(E20="","",E20)</f>
        <v xml:space="preserve"> </v>
      </c>
      <c r="G124" s="226"/>
      <c r="H124" s="226"/>
      <c r="I124" s="227" t="s">
        <v>27</v>
      </c>
      <c r="J124" s="229" t="str">
        <f>E26</f>
        <v xml:space="preserve"> </v>
      </c>
      <c r="K124" s="226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0.35" customHeight="1">
      <c r="A125" s="26"/>
      <c r="B125" s="155"/>
      <c r="C125" s="226"/>
      <c r="D125" s="226"/>
      <c r="E125" s="226"/>
      <c r="F125" s="226"/>
      <c r="G125" s="226"/>
      <c r="H125" s="226"/>
      <c r="I125" s="226"/>
      <c r="J125" s="226"/>
      <c r="K125" s="226"/>
      <c r="L125" s="3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1" customFormat="1" ht="29.25" customHeight="1">
      <c r="A126" s="95"/>
      <c r="B126" s="198"/>
      <c r="C126" s="199" t="s">
        <v>107</v>
      </c>
      <c r="D126" s="200" t="s">
        <v>54</v>
      </c>
      <c r="E126" s="200" t="s">
        <v>50</v>
      </c>
      <c r="F126" s="200" t="s">
        <v>51</v>
      </c>
      <c r="G126" s="200" t="s">
        <v>108</v>
      </c>
      <c r="H126" s="200" t="s">
        <v>109</v>
      </c>
      <c r="I126" s="200" t="s">
        <v>110</v>
      </c>
      <c r="J126" s="200" t="s">
        <v>95</v>
      </c>
      <c r="K126" s="201" t="s">
        <v>111</v>
      </c>
      <c r="L126" s="96"/>
      <c r="M126" s="54" t="s">
        <v>1</v>
      </c>
      <c r="N126" s="55" t="s">
        <v>33</v>
      </c>
      <c r="O126" s="55" t="s">
        <v>112</v>
      </c>
      <c r="P126" s="55" t="s">
        <v>113</v>
      </c>
      <c r="Q126" s="55" t="s">
        <v>114</v>
      </c>
      <c r="R126" s="55" t="s">
        <v>115</v>
      </c>
      <c r="S126" s="55" t="s">
        <v>116</v>
      </c>
      <c r="T126" s="56" t="s">
        <v>117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</row>
    <row r="127" spans="1:63" s="2" customFormat="1" ht="22.9" customHeight="1">
      <c r="A127" s="26"/>
      <c r="B127" s="155"/>
      <c r="C127" s="202" t="s">
        <v>118</v>
      </c>
      <c r="D127" s="226"/>
      <c r="E127" s="226"/>
      <c r="F127" s="226"/>
      <c r="G127" s="226"/>
      <c r="H127" s="226"/>
      <c r="I127" s="226"/>
      <c r="J127" s="203">
        <f>J128+J154</f>
        <v>0</v>
      </c>
      <c r="K127" s="226"/>
      <c r="L127" s="27"/>
      <c r="M127" s="57"/>
      <c r="N127" s="48"/>
      <c r="O127" s="58"/>
      <c r="P127" s="97" t="e">
        <f>P128+P154</f>
        <v>#REF!</v>
      </c>
      <c r="Q127" s="58"/>
      <c r="R127" s="97" t="e">
        <f>R128+R154</f>
        <v>#REF!</v>
      </c>
      <c r="S127" s="58"/>
      <c r="T127" s="98" t="e">
        <f>T128+T154</f>
        <v>#REF!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5" t="s">
        <v>68</v>
      </c>
      <c r="AU127" s="15" t="s">
        <v>97</v>
      </c>
      <c r="BK127" s="99" t="e">
        <f>BK128+BK154</f>
        <v>#REF!</v>
      </c>
    </row>
    <row r="128" spans="2:63" s="12" customFormat="1" ht="25.9" customHeight="1">
      <c r="B128" s="204"/>
      <c r="C128" s="140"/>
      <c r="D128" s="205" t="s">
        <v>68</v>
      </c>
      <c r="E128" s="206" t="s">
        <v>119</v>
      </c>
      <c r="F128" s="206" t="s">
        <v>120</v>
      </c>
      <c r="G128" s="140"/>
      <c r="H128" s="140"/>
      <c r="I128" s="140"/>
      <c r="J128" s="207">
        <f>J129+J133+J148</f>
        <v>0</v>
      </c>
      <c r="K128" s="140"/>
      <c r="L128" s="100"/>
      <c r="M128" s="102"/>
      <c r="N128" s="103"/>
      <c r="O128" s="103"/>
      <c r="P128" s="104" t="e">
        <f>P129+P133+P148+#REF!</f>
        <v>#REF!</v>
      </c>
      <c r="Q128" s="103"/>
      <c r="R128" s="104" t="e">
        <f>R129+R133+R148+#REF!</f>
        <v>#REF!</v>
      </c>
      <c r="S128" s="103"/>
      <c r="T128" s="105" t="e">
        <f>T129+T133+T148+#REF!</f>
        <v>#REF!</v>
      </c>
      <c r="AR128" s="101" t="s">
        <v>75</v>
      </c>
      <c r="AT128" s="106" t="s">
        <v>68</v>
      </c>
      <c r="AU128" s="106" t="s">
        <v>69</v>
      </c>
      <c r="AY128" s="101" t="s">
        <v>121</v>
      </c>
      <c r="BK128" s="107" t="e">
        <f>BK129+BK133+BK148+#REF!</f>
        <v>#REF!</v>
      </c>
    </row>
    <row r="129" spans="2:63" s="12" customFormat="1" ht="22.9" customHeight="1">
      <c r="B129" s="204"/>
      <c r="C129" s="140"/>
      <c r="D129" s="205" t="s">
        <v>68</v>
      </c>
      <c r="E129" s="208" t="s">
        <v>75</v>
      </c>
      <c r="F129" s="208" t="s">
        <v>122</v>
      </c>
      <c r="G129" s="140"/>
      <c r="H129" s="140"/>
      <c r="I129" s="140"/>
      <c r="J129" s="209">
        <f>SUM(J130:J132)</f>
        <v>0</v>
      </c>
      <c r="K129" s="140"/>
      <c r="L129" s="100"/>
      <c r="M129" s="102"/>
      <c r="N129" s="103"/>
      <c r="O129" s="103"/>
      <c r="P129" s="104">
        <f>SUM(P130:P132)</f>
        <v>0.369</v>
      </c>
      <c r="Q129" s="103"/>
      <c r="R129" s="104">
        <f>SUM(R130:R132)</f>
        <v>0</v>
      </c>
      <c r="S129" s="103"/>
      <c r="T129" s="105">
        <f>SUM(T130:T132)</f>
        <v>0</v>
      </c>
      <c r="AR129" s="101" t="s">
        <v>75</v>
      </c>
      <c r="AT129" s="106" t="s">
        <v>68</v>
      </c>
      <c r="AU129" s="106" t="s">
        <v>75</v>
      </c>
      <c r="AY129" s="101" t="s">
        <v>121</v>
      </c>
      <c r="BK129" s="107">
        <f>SUM(BK130:BK132)</f>
        <v>0</v>
      </c>
    </row>
    <row r="130" spans="1:65" s="2" customFormat="1" ht="61.5" customHeight="1">
      <c r="A130" s="26"/>
      <c r="B130" s="155"/>
      <c r="C130" s="143" t="s">
        <v>75</v>
      </c>
      <c r="D130" s="143" t="s">
        <v>123</v>
      </c>
      <c r="E130" s="144" t="s">
        <v>144</v>
      </c>
      <c r="F130" s="145" t="s">
        <v>468</v>
      </c>
      <c r="G130" s="146" t="s">
        <v>125</v>
      </c>
      <c r="H130" s="147">
        <v>3</v>
      </c>
      <c r="I130" s="108">
        <v>0</v>
      </c>
      <c r="J130" s="138">
        <f>ROUND(I130*H130,2)</f>
        <v>0</v>
      </c>
      <c r="K130" s="145" t="s">
        <v>317</v>
      </c>
      <c r="L130" s="27"/>
      <c r="M130" s="109" t="s">
        <v>1</v>
      </c>
      <c r="N130" s="110" t="s">
        <v>34</v>
      </c>
      <c r="O130" s="111">
        <v>0.083</v>
      </c>
      <c r="P130" s="111">
        <f>O130*H130</f>
        <v>0.249</v>
      </c>
      <c r="Q130" s="111">
        <v>0</v>
      </c>
      <c r="R130" s="111">
        <f>Q130*H130</f>
        <v>0</v>
      </c>
      <c r="S130" s="111">
        <v>0</v>
      </c>
      <c r="T130" s="112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13" t="s">
        <v>127</v>
      </c>
      <c r="AT130" s="113" t="s">
        <v>123</v>
      </c>
      <c r="AU130" s="113" t="s">
        <v>77</v>
      </c>
      <c r="AY130" s="15" t="s">
        <v>121</v>
      </c>
      <c r="BE130" s="114">
        <f>IF(N130="základní",J130,0)</f>
        <v>0</v>
      </c>
      <c r="BF130" s="114">
        <f>IF(N130="snížená",J130,0)</f>
        <v>0</v>
      </c>
      <c r="BG130" s="114">
        <f>IF(N130="zákl. přenesená",J130,0)</f>
        <v>0</v>
      </c>
      <c r="BH130" s="114">
        <f>IF(N130="sníž. přenesená",J130,0)</f>
        <v>0</v>
      </c>
      <c r="BI130" s="114">
        <f>IF(N130="nulová",J130,0)</f>
        <v>0</v>
      </c>
      <c r="BJ130" s="15" t="s">
        <v>75</v>
      </c>
      <c r="BK130" s="114">
        <f>ROUND(I130*H130,2)</f>
        <v>0</v>
      </c>
      <c r="BL130" s="15" t="s">
        <v>127</v>
      </c>
      <c r="BM130" s="113" t="s">
        <v>318</v>
      </c>
    </row>
    <row r="131" spans="1:65" s="2" customFormat="1" ht="60" customHeight="1">
      <c r="A131" s="26"/>
      <c r="B131" s="155"/>
      <c r="C131" s="143">
        <v>2</v>
      </c>
      <c r="D131" s="143" t="s">
        <v>123</v>
      </c>
      <c r="E131" s="144" t="s">
        <v>147</v>
      </c>
      <c r="F131" s="145" t="s">
        <v>469</v>
      </c>
      <c r="G131" s="146" t="s">
        <v>125</v>
      </c>
      <c r="H131" s="147">
        <v>30</v>
      </c>
      <c r="I131" s="108">
        <v>0</v>
      </c>
      <c r="J131" s="138">
        <f>ROUND(I131*H131,2)</f>
        <v>0</v>
      </c>
      <c r="K131" s="145" t="s">
        <v>126</v>
      </c>
      <c r="L131" s="27"/>
      <c r="M131" s="109" t="s">
        <v>1</v>
      </c>
      <c r="N131" s="110" t="s">
        <v>34</v>
      </c>
      <c r="O131" s="111">
        <v>0.004</v>
      </c>
      <c r="P131" s="111">
        <f>O131*H131</f>
        <v>0.12</v>
      </c>
      <c r="Q131" s="111">
        <v>0</v>
      </c>
      <c r="R131" s="111">
        <f>Q131*H131</f>
        <v>0</v>
      </c>
      <c r="S131" s="111">
        <v>0</v>
      </c>
      <c r="T131" s="112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3" t="s">
        <v>127</v>
      </c>
      <c r="AT131" s="113" t="s">
        <v>123</v>
      </c>
      <c r="AU131" s="113" t="s">
        <v>77</v>
      </c>
      <c r="AY131" s="15" t="s">
        <v>121</v>
      </c>
      <c r="BE131" s="114">
        <f>IF(N131="základní",J131,0)</f>
        <v>0</v>
      </c>
      <c r="BF131" s="114">
        <f>IF(N131="snížená",J131,0)</f>
        <v>0</v>
      </c>
      <c r="BG131" s="114">
        <f>IF(N131="zákl. přenesená",J131,0)</f>
        <v>0</v>
      </c>
      <c r="BH131" s="114">
        <f>IF(N131="sníž. přenesená",J131,0)</f>
        <v>0</v>
      </c>
      <c r="BI131" s="114">
        <f>IF(N131="nulová",J131,0)</f>
        <v>0</v>
      </c>
      <c r="BJ131" s="15" t="s">
        <v>75</v>
      </c>
      <c r="BK131" s="114">
        <f>ROUND(I131*H131,2)</f>
        <v>0</v>
      </c>
      <c r="BL131" s="15" t="s">
        <v>127</v>
      </c>
      <c r="BM131" s="113" t="s">
        <v>319</v>
      </c>
    </row>
    <row r="132" spans="1:65" s="2" customFormat="1" ht="24" customHeight="1">
      <c r="A132" s="26"/>
      <c r="B132" s="155"/>
      <c r="C132" s="143">
        <v>3</v>
      </c>
      <c r="D132" s="143" t="s">
        <v>123</v>
      </c>
      <c r="E132" s="144" t="s">
        <v>162</v>
      </c>
      <c r="F132" s="145" t="s">
        <v>320</v>
      </c>
      <c r="G132" s="146" t="s">
        <v>131</v>
      </c>
      <c r="H132" s="147">
        <v>5.7</v>
      </c>
      <c r="I132" s="108">
        <v>0</v>
      </c>
      <c r="J132" s="138">
        <f>ROUND(I132*H132,2)</f>
        <v>0</v>
      </c>
      <c r="K132" s="145" t="s">
        <v>317</v>
      </c>
      <c r="L132" s="27"/>
      <c r="M132" s="109" t="s">
        <v>1</v>
      </c>
      <c r="N132" s="110" t="s">
        <v>34</v>
      </c>
      <c r="O132" s="111">
        <v>0</v>
      </c>
      <c r="P132" s="111">
        <f>O132*H132</f>
        <v>0</v>
      </c>
      <c r="Q132" s="111">
        <v>0</v>
      </c>
      <c r="R132" s="111">
        <f>Q132*H132</f>
        <v>0</v>
      </c>
      <c r="S132" s="111">
        <v>0</v>
      </c>
      <c r="T132" s="112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13" t="s">
        <v>127</v>
      </c>
      <c r="AT132" s="113" t="s">
        <v>123</v>
      </c>
      <c r="AU132" s="113" t="s">
        <v>77</v>
      </c>
      <c r="AY132" s="15" t="s">
        <v>121</v>
      </c>
      <c r="BE132" s="114">
        <f>IF(N132="základní",J132,0)</f>
        <v>0</v>
      </c>
      <c r="BF132" s="114">
        <f>IF(N132="snížená",J132,0)</f>
        <v>0</v>
      </c>
      <c r="BG132" s="114">
        <f>IF(N132="zákl. přenesená",J132,0)</f>
        <v>0</v>
      </c>
      <c r="BH132" s="114">
        <f>IF(N132="sníž. přenesená",J132,0)</f>
        <v>0</v>
      </c>
      <c r="BI132" s="114">
        <f>IF(N132="nulová",J132,0)</f>
        <v>0</v>
      </c>
      <c r="BJ132" s="15" t="s">
        <v>75</v>
      </c>
      <c r="BK132" s="114">
        <f>ROUND(I132*H132,2)</f>
        <v>0</v>
      </c>
      <c r="BL132" s="15" t="s">
        <v>127</v>
      </c>
      <c r="BM132" s="113" t="s">
        <v>321</v>
      </c>
    </row>
    <row r="133" spans="2:63" s="12" customFormat="1" ht="22.9" customHeight="1">
      <c r="B133" s="204"/>
      <c r="C133" s="140"/>
      <c r="D133" s="205" t="s">
        <v>68</v>
      </c>
      <c r="E133" s="208" t="s">
        <v>208</v>
      </c>
      <c r="F133" s="208" t="s">
        <v>264</v>
      </c>
      <c r="G133" s="140"/>
      <c r="H133" s="140"/>
      <c r="I133" s="148"/>
      <c r="J133" s="209">
        <f>SUM(J134:J147)</f>
        <v>0</v>
      </c>
      <c r="K133" s="140"/>
      <c r="L133" s="100"/>
      <c r="M133" s="102"/>
      <c r="N133" s="103"/>
      <c r="O133" s="103"/>
      <c r="P133" s="104">
        <f>SUM(P134:P147)</f>
        <v>24.476000000000003</v>
      </c>
      <c r="Q133" s="103"/>
      <c r="R133" s="104">
        <f>SUM(R134:R147)</f>
        <v>3.89288</v>
      </c>
      <c r="S133" s="103"/>
      <c r="T133" s="105">
        <f>SUM(T134:T147)</f>
        <v>4.188</v>
      </c>
      <c r="AR133" s="101" t="s">
        <v>75</v>
      </c>
      <c r="AT133" s="106" t="s">
        <v>68</v>
      </c>
      <c r="AU133" s="106" t="s">
        <v>75</v>
      </c>
      <c r="AY133" s="101" t="s">
        <v>121</v>
      </c>
      <c r="BK133" s="107">
        <f>SUM(BK134:BK147)</f>
        <v>0</v>
      </c>
    </row>
    <row r="134" spans="1:65" s="2" customFormat="1" ht="24" customHeight="1">
      <c r="A134" s="26"/>
      <c r="B134" s="155"/>
      <c r="C134" s="210">
        <v>4</v>
      </c>
      <c r="D134" s="210" t="s">
        <v>129</v>
      </c>
      <c r="E134" s="211" t="s">
        <v>322</v>
      </c>
      <c r="F134" s="212" t="s">
        <v>323</v>
      </c>
      <c r="G134" s="213" t="s">
        <v>190</v>
      </c>
      <c r="H134" s="214">
        <v>11</v>
      </c>
      <c r="I134" s="115">
        <v>0</v>
      </c>
      <c r="J134" s="139">
        <f aca="true" t="shared" si="0" ref="J134:J147">ROUND(I134*H134,2)</f>
        <v>0</v>
      </c>
      <c r="K134" s="212" t="s">
        <v>317</v>
      </c>
      <c r="L134" s="116"/>
      <c r="M134" s="117" t="s">
        <v>1</v>
      </c>
      <c r="N134" s="118" t="s">
        <v>34</v>
      </c>
      <c r="O134" s="111">
        <v>0</v>
      </c>
      <c r="P134" s="111">
        <f aca="true" t="shared" si="1" ref="P134:P147">O134*H134</f>
        <v>0</v>
      </c>
      <c r="Q134" s="111">
        <v>0.0026</v>
      </c>
      <c r="R134" s="111">
        <f aca="true" t="shared" si="2" ref="R134:R147">Q134*H134</f>
        <v>0.0286</v>
      </c>
      <c r="S134" s="111">
        <v>0</v>
      </c>
      <c r="T134" s="112">
        <f aca="true" t="shared" si="3" ref="T134:T147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13" t="s">
        <v>132</v>
      </c>
      <c r="AT134" s="113" t="s">
        <v>129</v>
      </c>
      <c r="AU134" s="113" t="s">
        <v>77</v>
      </c>
      <c r="AY134" s="15" t="s">
        <v>121</v>
      </c>
      <c r="BE134" s="114">
        <f aca="true" t="shared" si="4" ref="BE134:BE147">IF(N134="základní",J134,0)</f>
        <v>0</v>
      </c>
      <c r="BF134" s="114">
        <f aca="true" t="shared" si="5" ref="BF134:BF147">IF(N134="snížená",J134,0)</f>
        <v>0</v>
      </c>
      <c r="BG134" s="114">
        <f aca="true" t="shared" si="6" ref="BG134:BG147">IF(N134="zákl. přenesená",J134,0)</f>
        <v>0</v>
      </c>
      <c r="BH134" s="114">
        <f aca="true" t="shared" si="7" ref="BH134:BH147">IF(N134="sníž. přenesená",J134,0)</f>
        <v>0</v>
      </c>
      <c r="BI134" s="114">
        <f aca="true" t="shared" si="8" ref="BI134:BI147">IF(N134="nulová",J134,0)</f>
        <v>0</v>
      </c>
      <c r="BJ134" s="15" t="s">
        <v>75</v>
      </c>
      <c r="BK134" s="114">
        <f aca="true" t="shared" si="9" ref="BK134:BK147">ROUND(I134*H134,2)</f>
        <v>0</v>
      </c>
      <c r="BL134" s="15" t="s">
        <v>127</v>
      </c>
      <c r="BM134" s="113" t="s">
        <v>324</v>
      </c>
    </row>
    <row r="135" spans="1:65" s="2" customFormat="1" ht="24" customHeight="1">
      <c r="A135" s="26"/>
      <c r="B135" s="155"/>
      <c r="C135" s="210">
        <v>5</v>
      </c>
      <c r="D135" s="210" t="s">
        <v>129</v>
      </c>
      <c r="E135" s="211" t="s">
        <v>325</v>
      </c>
      <c r="F135" s="212" t="s">
        <v>323</v>
      </c>
      <c r="G135" s="213" t="s">
        <v>190</v>
      </c>
      <c r="H135" s="214">
        <v>6</v>
      </c>
      <c r="I135" s="115">
        <v>0</v>
      </c>
      <c r="J135" s="139">
        <f t="shared" si="0"/>
        <v>0</v>
      </c>
      <c r="K135" s="212" t="s">
        <v>1</v>
      </c>
      <c r="L135" s="116"/>
      <c r="M135" s="117" t="s">
        <v>1</v>
      </c>
      <c r="N135" s="118" t="s">
        <v>34</v>
      </c>
      <c r="O135" s="111">
        <v>0</v>
      </c>
      <c r="P135" s="111">
        <f t="shared" si="1"/>
        <v>0</v>
      </c>
      <c r="Q135" s="111">
        <v>0.0026</v>
      </c>
      <c r="R135" s="111">
        <f t="shared" si="2"/>
        <v>0.0156</v>
      </c>
      <c r="S135" s="111">
        <v>0</v>
      </c>
      <c r="T135" s="112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13" t="s">
        <v>132</v>
      </c>
      <c r="AT135" s="113" t="s">
        <v>129</v>
      </c>
      <c r="AU135" s="113" t="s">
        <v>77</v>
      </c>
      <c r="AY135" s="15" t="s">
        <v>121</v>
      </c>
      <c r="BE135" s="114">
        <f t="shared" si="4"/>
        <v>0</v>
      </c>
      <c r="BF135" s="114">
        <f t="shared" si="5"/>
        <v>0</v>
      </c>
      <c r="BG135" s="114">
        <f t="shared" si="6"/>
        <v>0</v>
      </c>
      <c r="BH135" s="114">
        <f t="shared" si="7"/>
        <v>0</v>
      </c>
      <c r="BI135" s="114">
        <f t="shared" si="8"/>
        <v>0</v>
      </c>
      <c r="BJ135" s="15" t="s">
        <v>75</v>
      </c>
      <c r="BK135" s="114">
        <f t="shared" si="9"/>
        <v>0</v>
      </c>
      <c r="BL135" s="15" t="s">
        <v>127</v>
      </c>
      <c r="BM135" s="113" t="s">
        <v>326</v>
      </c>
    </row>
    <row r="136" spans="1:65" s="2" customFormat="1" ht="24" customHeight="1">
      <c r="A136" s="26"/>
      <c r="B136" s="155"/>
      <c r="C136" s="210">
        <v>6</v>
      </c>
      <c r="D136" s="210" t="s">
        <v>129</v>
      </c>
      <c r="E136" s="211" t="s">
        <v>327</v>
      </c>
      <c r="F136" s="212" t="s">
        <v>323</v>
      </c>
      <c r="G136" s="213" t="s">
        <v>190</v>
      </c>
      <c r="H136" s="214">
        <v>13</v>
      </c>
      <c r="I136" s="115">
        <v>0</v>
      </c>
      <c r="J136" s="139">
        <f t="shared" si="0"/>
        <v>0</v>
      </c>
      <c r="K136" s="212" t="s">
        <v>1</v>
      </c>
      <c r="L136" s="116"/>
      <c r="M136" s="117" t="s">
        <v>1</v>
      </c>
      <c r="N136" s="118" t="s">
        <v>34</v>
      </c>
      <c r="O136" s="111">
        <v>0</v>
      </c>
      <c r="P136" s="111">
        <f t="shared" si="1"/>
        <v>0</v>
      </c>
      <c r="Q136" s="111">
        <v>0.0026</v>
      </c>
      <c r="R136" s="111">
        <f t="shared" si="2"/>
        <v>0.0338</v>
      </c>
      <c r="S136" s="111">
        <v>0</v>
      </c>
      <c r="T136" s="112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13" t="s">
        <v>132</v>
      </c>
      <c r="AT136" s="113" t="s">
        <v>129</v>
      </c>
      <c r="AU136" s="113" t="s">
        <v>77</v>
      </c>
      <c r="AY136" s="15" t="s">
        <v>121</v>
      </c>
      <c r="BE136" s="114">
        <f t="shared" si="4"/>
        <v>0</v>
      </c>
      <c r="BF136" s="114">
        <f t="shared" si="5"/>
        <v>0</v>
      </c>
      <c r="BG136" s="114">
        <f t="shared" si="6"/>
        <v>0</v>
      </c>
      <c r="BH136" s="114">
        <f t="shared" si="7"/>
        <v>0</v>
      </c>
      <c r="BI136" s="114">
        <f t="shared" si="8"/>
        <v>0</v>
      </c>
      <c r="BJ136" s="15" t="s">
        <v>75</v>
      </c>
      <c r="BK136" s="114">
        <f t="shared" si="9"/>
        <v>0</v>
      </c>
      <c r="BL136" s="15" t="s">
        <v>127</v>
      </c>
      <c r="BM136" s="113" t="s">
        <v>328</v>
      </c>
    </row>
    <row r="137" spans="1:65" s="2" customFormat="1" ht="16.5" customHeight="1">
      <c r="A137" s="26"/>
      <c r="B137" s="155"/>
      <c r="C137" s="210">
        <v>7</v>
      </c>
      <c r="D137" s="210" t="s">
        <v>129</v>
      </c>
      <c r="E137" s="211" t="s">
        <v>329</v>
      </c>
      <c r="F137" s="212" t="s">
        <v>330</v>
      </c>
      <c r="G137" s="213" t="s">
        <v>190</v>
      </c>
      <c r="H137" s="214">
        <v>30</v>
      </c>
      <c r="I137" s="115">
        <v>0</v>
      </c>
      <c r="J137" s="139">
        <f t="shared" si="0"/>
        <v>0</v>
      </c>
      <c r="K137" s="212" t="s">
        <v>317</v>
      </c>
      <c r="L137" s="116"/>
      <c r="M137" s="117" t="s">
        <v>1</v>
      </c>
      <c r="N137" s="118" t="s">
        <v>34</v>
      </c>
      <c r="O137" s="111">
        <v>0</v>
      </c>
      <c r="P137" s="111">
        <f t="shared" si="1"/>
        <v>0</v>
      </c>
      <c r="Q137" s="111">
        <v>0.0061</v>
      </c>
      <c r="R137" s="111">
        <f t="shared" si="2"/>
        <v>0.18300000000000002</v>
      </c>
      <c r="S137" s="111">
        <v>0</v>
      </c>
      <c r="T137" s="112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13" t="s">
        <v>132</v>
      </c>
      <c r="AT137" s="113" t="s">
        <v>129</v>
      </c>
      <c r="AU137" s="113" t="s">
        <v>77</v>
      </c>
      <c r="AY137" s="15" t="s">
        <v>121</v>
      </c>
      <c r="BE137" s="114">
        <f t="shared" si="4"/>
        <v>0</v>
      </c>
      <c r="BF137" s="114">
        <f t="shared" si="5"/>
        <v>0</v>
      </c>
      <c r="BG137" s="114">
        <f t="shared" si="6"/>
        <v>0</v>
      </c>
      <c r="BH137" s="114">
        <f t="shared" si="7"/>
        <v>0</v>
      </c>
      <c r="BI137" s="114">
        <f t="shared" si="8"/>
        <v>0</v>
      </c>
      <c r="BJ137" s="15" t="s">
        <v>75</v>
      </c>
      <c r="BK137" s="114">
        <f t="shared" si="9"/>
        <v>0</v>
      </c>
      <c r="BL137" s="15" t="s">
        <v>127</v>
      </c>
      <c r="BM137" s="113" t="s">
        <v>331</v>
      </c>
    </row>
    <row r="138" spans="1:65" s="2" customFormat="1" ht="16.5" customHeight="1">
      <c r="A138" s="26"/>
      <c r="B138" s="155"/>
      <c r="C138" s="210">
        <v>8</v>
      </c>
      <c r="D138" s="210" t="s">
        <v>129</v>
      </c>
      <c r="E138" s="211" t="s">
        <v>332</v>
      </c>
      <c r="F138" s="212" t="s">
        <v>333</v>
      </c>
      <c r="G138" s="213" t="s">
        <v>190</v>
      </c>
      <c r="H138" s="214">
        <v>30</v>
      </c>
      <c r="I138" s="115">
        <v>0</v>
      </c>
      <c r="J138" s="139">
        <f t="shared" si="0"/>
        <v>0</v>
      </c>
      <c r="K138" s="212" t="s">
        <v>317</v>
      </c>
      <c r="L138" s="116"/>
      <c r="M138" s="117" t="s">
        <v>1</v>
      </c>
      <c r="N138" s="118" t="s">
        <v>34</v>
      </c>
      <c r="O138" s="111">
        <v>0</v>
      </c>
      <c r="P138" s="111">
        <f t="shared" si="1"/>
        <v>0</v>
      </c>
      <c r="Q138" s="111">
        <v>0.003</v>
      </c>
      <c r="R138" s="111">
        <f t="shared" si="2"/>
        <v>0.09</v>
      </c>
      <c r="S138" s="111">
        <v>0</v>
      </c>
      <c r="T138" s="112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13" t="s">
        <v>132</v>
      </c>
      <c r="AT138" s="113" t="s">
        <v>129</v>
      </c>
      <c r="AU138" s="113" t="s">
        <v>77</v>
      </c>
      <c r="AY138" s="15" t="s">
        <v>121</v>
      </c>
      <c r="BE138" s="114">
        <f t="shared" si="4"/>
        <v>0</v>
      </c>
      <c r="BF138" s="114">
        <f t="shared" si="5"/>
        <v>0</v>
      </c>
      <c r="BG138" s="114">
        <f t="shared" si="6"/>
        <v>0</v>
      </c>
      <c r="BH138" s="114">
        <f t="shared" si="7"/>
        <v>0</v>
      </c>
      <c r="BI138" s="114">
        <f t="shared" si="8"/>
        <v>0</v>
      </c>
      <c r="BJ138" s="15" t="s">
        <v>75</v>
      </c>
      <c r="BK138" s="114">
        <f t="shared" si="9"/>
        <v>0</v>
      </c>
      <c r="BL138" s="15" t="s">
        <v>127</v>
      </c>
      <c r="BM138" s="113" t="s">
        <v>334</v>
      </c>
    </row>
    <row r="139" spans="1:65" s="2" customFormat="1" ht="16.5" customHeight="1">
      <c r="A139" s="26"/>
      <c r="B139" s="155"/>
      <c r="C139" s="210">
        <v>9</v>
      </c>
      <c r="D139" s="210" t="s">
        <v>129</v>
      </c>
      <c r="E139" s="211" t="s">
        <v>335</v>
      </c>
      <c r="F139" s="212" t="s">
        <v>336</v>
      </c>
      <c r="G139" s="213" t="s">
        <v>190</v>
      </c>
      <c r="H139" s="214">
        <v>48</v>
      </c>
      <c r="I139" s="115">
        <v>0</v>
      </c>
      <c r="J139" s="139">
        <f t="shared" si="0"/>
        <v>0</v>
      </c>
      <c r="K139" s="212" t="s">
        <v>317</v>
      </c>
      <c r="L139" s="116"/>
      <c r="M139" s="117" t="s">
        <v>1</v>
      </c>
      <c r="N139" s="118" t="s">
        <v>34</v>
      </c>
      <c r="O139" s="111">
        <v>0</v>
      </c>
      <c r="P139" s="111">
        <f t="shared" si="1"/>
        <v>0</v>
      </c>
      <c r="Q139" s="111">
        <v>0.00035</v>
      </c>
      <c r="R139" s="111">
        <f t="shared" si="2"/>
        <v>0.0168</v>
      </c>
      <c r="S139" s="111">
        <v>0</v>
      </c>
      <c r="T139" s="112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3" t="s">
        <v>132</v>
      </c>
      <c r="AT139" s="113" t="s">
        <v>129</v>
      </c>
      <c r="AU139" s="113" t="s">
        <v>77</v>
      </c>
      <c r="AY139" s="15" t="s">
        <v>121</v>
      </c>
      <c r="BE139" s="114">
        <f t="shared" si="4"/>
        <v>0</v>
      </c>
      <c r="BF139" s="114">
        <f t="shared" si="5"/>
        <v>0</v>
      </c>
      <c r="BG139" s="114">
        <f t="shared" si="6"/>
        <v>0</v>
      </c>
      <c r="BH139" s="114">
        <f t="shared" si="7"/>
        <v>0</v>
      </c>
      <c r="BI139" s="114">
        <f t="shared" si="8"/>
        <v>0</v>
      </c>
      <c r="BJ139" s="15" t="s">
        <v>75</v>
      </c>
      <c r="BK139" s="114">
        <f t="shared" si="9"/>
        <v>0</v>
      </c>
      <c r="BL139" s="15" t="s">
        <v>127</v>
      </c>
      <c r="BM139" s="113" t="s">
        <v>337</v>
      </c>
    </row>
    <row r="140" spans="1:65" s="2" customFormat="1" ht="24" customHeight="1">
      <c r="A140" s="26"/>
      <c r="B140" s="155"/>
      <c r="C140" s="143">
        <v>10</v>
      </c>
      <c r="D140" s="143" t="s">
        <v>123</v>
      </c>
      <c r="E140" s="144" t="s">
        <v>338</v>
      </c>
      <c r="F140" s="145" t="s">
        <v>339</v>
      </c>
      <c r="G140" s="146" t="s">
        <v>190</v>
      </c>
      <c r="H140" s="147">
        <v>30</v>
      </c>
      <c r="I140" s="108">
        <v>0</v>
      </c>
      <c r="J140" s="138">
        <f t="shared" si="0"/>
        <v>0</v>
      </c>
      <c r="K140" s="145" t="s">
        <v>126</v>
      </c>
      <c r="L140" s="27"/>
      <c r="M140" s="109" t="s">
        <v>1</v>
      </c>
      <c r="N140" s="110" t="s">
        <v>34</v>
      </c>
      <c r="O140" s="111">
        <v>0.416</v>
      </c>
      <c r="P140" s="111">
        <f t="shared" si="1"/>
        <v>12.479999999999999</v>
      </c>
      <c r="Q140" s="111">
        <v>0.10941</v>
      </c>
      <c r="R140" s="111">
        <f t="shared" si="2"/>
        <v>3.2822999999999998</v>
      </c>
      <c r="S140" s="111">
        <v>0</v>
      </c>
      <c r="T140" s="112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3" t="s">
        <v>127</v>
      </c>
      <c r="AT140" s="113" t="s">
        <v>123</v>
      </c>
      <c r="AU140" s="113" t="s">
        <v>77</v>
      </c>
      <c r="AY140" s="15" t="s">
        <v>121</v>
      </c>
      <c r="BE140" s="114">
        <f t="shared" si="4"/>
        <v>0</v>
      </c>
      <c r="BF140" s="114">
        <f t="shared" si="5"/>
        <v>0</v>
      </c>
      <c r="BG140" s="114">
        <f t="shared" si="6"/>
        <v>0</v>
      </c>
      <c r="BH140" s="114">
        <f t="shared" si="7"/>
        <v>0</v>
      </c>
      <c r="BI140" s="114">
        <f t="shared" si="8"/>
        <v>0</v>
      </c>
      <c r="BJ140" s="15" t="s">
        <v>75</v>
      </c>
      <c r="BK140" s="114">
        <f t="shared" si="9"/>
        <v>0</v>
      </c>
      <c r="BL140" s="15" t="s">
        <v>127</v>
      </c>
      <c r="BM140" s="113" t="s">
        <v>340</v>
      </c>
    </row>
    <row r="141" spans="1:65" s="2" customFormat="1" ht="24" customHeight="1">
      <c r="A141" s="26"/>
      <c r="B141" s="155"/>
      <c r="C141" s="143">
        <v>11</v>
      </c>
      <c r="D141" s="215" t="s">
        <v>123</v>
      </c>
      <c r="E141" s="216" t="s">
        <v>341</v>
      </c>
      <c r="F141" s="217" t="s">
        <v>342</v>
      </c>
      <c r="G141" s="218" t="s">
        <v>266</v>
      </c>
      <c r="H141" s="219">
        <v>145</v>
      </c>
      <c r="I141" s="136">
        <v>0</v>
      </c>
      <c r="J141" s="220">
        <f t="shared" si="0"/>
        <v>0</v>
      </c>
      <c r="K141" s="217" t="s">
        <v>126</v>
      </c>
      <c r="L141" s="27"/>
      <c r="M141" s="109" t="s">
        <v>1</v>
      </c>
      <c r="N141" s="110" t="s">
        <v>34</v>
      </c>
      <c r="O141" s="111">
        <v>0.003</v>
      </c>
      <c r="P141" s="111">
        <f t="shared" si="1"/>
        <v>0.435</v>
      </c>
      <c r="Q141" s="111">
        <v>0.00021</v>
      </c>
      <c r="R141" s="111">
        <f t="shared" si="2"/>
        <v>0.03045</v>
      </c>
      <c r="S141" s="111">
        <v>0</v>
      </c>
      <c r="T141" s="112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13" t="s">
        <v>127</v>
      </c>
      <c r="AT141" s="113" t="s">
        <v>123</v>
      </c>
      <c r="AU141" s="113" t="s">
        <v>77</v>
      </c>
      <c r="AY141" s="15" t="s">
        <v>121</v>
      </c>
      <c r="BE141" s="114">
        <f t="shared" si="4"/>
        <v>0</v>
      </c>
      <c r="BF141" s="114">
        <f t="shared" si="5"/>
        <v>0</v>
      </c>
      <c r="BG141" s="114">
        <f t="shared" si="6"/>
        <v>0</v>
      </c>
      <c r="BH141" s="114">
        <f t="shared" si="7"/>
        <v>0</v>
      </c>
      <c r="BI141" s="114">
        <f t="shared" si="8"/>
        <v>0</v>
      </c>
      <c r="BJ141" s="15" t="s">
        <v>75</v>
      </c>
      <c r="BK141" s="114">
        <f t="shared" si="9"/>
        <v>0</v>
      </c>
      <c r="BL141" s="15" t="s">
        <v>127</v>
      </c>
      <c r="BM141" s="113" t="s">
        <v>343</v>
      </c>
    </row>
    <row r="142" spans="1:65" s="2" customFormat="1" ht="24" customHeight="1">
      <c r="A142" s="26"/>
      <c r="B142" s="155"/>
      <c r="C142" s="143">
        <v>12</v>
      </c>
      <c r="D142" s="215" t="s">
        <v>123</v>
      </c>
      <c r="E142" s="216" t="s">
        <v>344</v>
      </c>
      <c r="F142" s="217" t="s">
        <v>345</v>
      </c>
      <c r="G142" s="218" t="s">
        <v>266</v>
      </c>
      <c r="H142" s="219">
        <v>21</v>
      </c>
      <c r="I142" s="136">
        <v>0</v>
      </c>
      <c r="J142" s="220">
        <f t="shared" si="0"/>
        <v>0</v>
      </c>
      <c r="K142" s="217" t="s">
        <v>126</v>
      </c>
      <c r="L142" s="27"/>
      <c r="M142" s="109" t="s">
        <v>1</v>
      </c>
      <c r="N142" s="110" t="s">
        <v>34</v>
      </c>
      <c r="O142" s="111">
        <v>0.003</v>
      </c>
      <c r="P142" s="111">
        <f t="shared" si="1"/>
        <v>0.063</v>
      </c>
      <c r="Q142" s="111">
        <v>0.00033</v>
      </c>
      <c r="R142" s="111">
        <f t="shared" si="2"/>
        <v>0.00693</v>
      </c>
      <c r="S142" s="111">
        <v>0</v>
      </c>
      <c r="T142" s="112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3" t="s">
        <v>127</v>
      </c>
      <c r="AT142" s="113" t="s">
        <v>123</v>
      </c>
      <c r="AU142" s="113" t="s">
        <v>77</v>
      </c>
      <c r="AY142" s="15" t="s">
        <v>121</v>
      </c>
      <c r="BE142" s="114">
        <f t="shared" si="4"/>
        <v>0</v>
      </c>
      <c r="BF142" s="114">
        <f t="shared" si="5"/>
        <v>0</v>
      </c>
      <c r="BG142" s="114">
        <f t="shared" si="6"/>
        <v>0</v>
      </c>
      <c r="BH142" s="114">
        <f t="shared" si="7"/>
        <v>0</v>
      </c>
      <c r="BI142" s="114">
        <f t="shared" si="8"/>
        <v>0</v>
      </c>
      <c r="BJ142" s="15" t="s">
        <v>75</v>
      </c>
      <c r="BK142" s="114">
        <f t="shared" si="9"/>
        <v>0</v>
      </c>
      <c r="BL142" s="15" t="s">
        <v>127</v>
      </c>
      <c r="BM142" s="113" t="s">
        <v>346</v>
      </c>
    </row>
    <row r="143" spans="1:65" s="2" customFormat="1" ht="24" customHeight="1">
      <c r="A143" s="26"/>
      <c r="B143" s="155"/>
      <c r="C143" s="143">
        <v>13</v>
      </c>
      <c r="D143" s="215" t="s">
        <v>123</v>
      </c>
      <c r="E143" s="216" t="s">
        <v>347</v>
      </c>
      <c r="F143" s="217" t="s">
        <v>348</v>
      </c>
      <c r="G143" s="218" t="s">
        <v>266</v>
      </c>
      <c r="H143" s="219">
        <v>124</v>
      </c>
      <c r="I143" s="136">
        <v>0</v>
      </c>
      <c r="J143" s="220">
        <f t="shared" si="0"/>
        <v>0</v>
      </c>
      <c r="K143" s="217" t="s">
        <v>126</v>
      </c>
      <c r="L143" s="27"/>
      <c r="M143" s="109" t="s">
        <v>1</v>
      </c>
      <c r="N143" s="110" t="s">
        <v>34</v>
      </c>
      <c r="O143" s="111">
        <v>0.003</v>
      </c>
      <c r="P143" s="111">
        <f t="shared" si="1"/>
        <v>0.372</v>
      </c>
      <c r="Q143" s="111">
        <v>0.00065</v>
      </c>
      <c r="R143" s="111">
        <f t="shared" si="2"/>
        <v>0.08059999999999999</v>
      </c>
      <c r="S143" s="111">
        <v>0</v>
      </c>
      <c r="T143" s="112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13" t="s">
        <v>127</v>
      </c>
      <c r="AT143" s="113" t="s">
        <v>123</v>
      </c>
      <c r="AU143" s="113" t="s">
        <v>77</v>
      </c>
      <c r="AY143" s="15" t="s">
        <v>121</v>
      </c>
      <c r="BE143" s="114">
        <f t="shared" si="4"/>
        <v>0</v>
      </c>
      <c r="BF143" s="114">
        <f t="shared" si="5"/>
        <v>0</v>
      </c>
      <c r="BG143" s="114">
        <f t="shared" si="6"/>
        <v>0</v>
      </c>
      <c r="BH143" s="114">
        <f t="shared" si="7"/>
        <v>0</v>
      </c>
      <c r="BI143" s="114">
        <f t="shared" si="8"/>
        <v>0</v>
      </c>
      <c r="BJ143" s="15" t="s">
        <v>75</v>
      </c>
      <c r="BK143" s="114">
        <f t="shared" si="9"/>
        <v>0</v>
      </c>
      <c r="BL143" s="15" t="s">
        <v>127</v>
      </c>
      <c r="BM143" s="113" t="s">
        <v>349</v>
      </c>
    </row>
    <row r="144" spans="1:65" s="2" customFormat="1" ht="36" customHeight="1">
      <c r="A144" s="26"/>
      <c r="B144" s="155"/>
      <c r="C144" s="143">
        <v>14</v>
      </c>
      <c r="D144" s="143" t="s">
        <v>123</v>
      </c>
      <c r="E144" s="144" t="s">
        <v>350</v>
      </c>
      <c r="F144" s="145" t="s">
        <v>351</v>
      </c>
      <c r="G144" s="146" t="s">
        <v>167</v>
      </c>
      <c r="H144" s="147">
        <v>48</v>
      </c>
      <c r="I144" s="108">
        <v>0</v>
      </c>
      <c r="J144" s="138">
        <f t="shared" si="0"/>
        <v>0</v>
      </c>
      <c r="K144" s="145" t="s">
        <v>126</v>
      </c>
      <c r="L144" s="27"/>
      <c r="M144" s="109" t="s">
        <v>1</v>
      </c>
      <c r="N144" s="110" t="s">
        <v>34</v>
      </c>
      <c r="O144" s="111">
        <v>0.129</v>
      </c>
      <c r="P144" s="111">
        <f t="shared" si="1"/>
        <v>6.192</v>
      </c>
      <c r="Q144" s="111">
        <v>0.0026</v>
      </c>
      <c r="R144" s="111">
        <f t="shared" si="2"/>
        <v>0.1248</v>
      </c>
      <c r="S144" s="111">
        <v>0</v>
      </c>
      <c r="T144" s="112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13" t="s">
        <v>127</v>
      </c>
      <c r="AT144" s="113" t="s">
        <v>123</v>
      </c>
      <c r="AU144" s="113" t="s">
        <v>77</v>
      </c>
      <c r="AY144" s="15" t="s">
        <v>121</v>
      </c>
      <c r="BE144" s="114">
        <f t="shared" si="4"/>
        <v>0</v>
      </c>
      <c r="BF144" s="114">
        <f t="shared" si="5"/>
        <v>0</v>
      </c>
      <c r="BG144" s="114">
        <f t="shared" si="6"/>
        <v>0</v>
      </c>
      <c r="BH144" s="114">
        <f t="shared" si="7"/>
        <v>0</v>
      </c>
      <c r="BI144" s="114">
        <f t="shared" si="8"/>
        <v>0</v>
      </c>
      <c r="BJ144" s="15" t="s">
        <v>75</v>
      </c>
      <c r="BK144" s="114">
        <f t="shared" si="9"/>
        <v>0</v>
      </c>
      <c r="BL144" s="15" t="s">
        <v>127</v>
      </c>
      <c r="BM144" s="113" t="s">
        <v>352</v>
      </c>
    </row>
    <row r="145" spans="1:65" s="2" customFormat="1" ht="36" customHeight="1">
      <c r="A145" s="26"/>
      <c r="B145" s="155"/>
      <c r="C145" s="143">
        <v>15</v>
      </c>
      <c r="D145" s="143" t="s">
        <v>123</v>
      </c>
      <c r="E145" s="144" t="s">
        <v>353</v>
      </c>
      <c r="F145" s="145" t="s">
        <v>354</v>
      </c>
      <c r="G145" s="146" t="s">
        <v>266</v>
      </c>
      <c r="H145" s="147">
        <v>145</v>
      </c>
      <c r="I145" s="108">
        <v>0</v>
      </c>
      <c r="J145" s="138">
        <f t="shared" si="0"/>
        <v>0</v>
      </c>
      <c r="K145" s="145" t="s">
        <v>126</v>
      </c>
      <c r="L145" s="27"/>
      <c r="M145" s="109" t="s">
        <v>1</v>
      </c>
      <c r="N145" s="110" t="s">
        <v>34</v>
      </c>
      <c r="O145" s="111">
        <v>0.016</v>
      </c>
      <c r="P145" s="111">
        <f t="shared" si="1"/>
        <v>2.32</v>
      </c>
      <c r="Q145" s="111">
        <v>0</v>
      </c>
      <c r="R145" s="111">
        <f t="shared" si="2"/>
        <v>0</v>
      </c>
      <c r="S145" s="111">
        <v>0</v>
      </c>
      <c r="T145" s="112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13" t="s">
        <v>127</v>
      </c>
      <c r="AT145" s="113" t="s">
        <v>123</v>
      </c>
      <c r="AU145" s="113" t="s">
        <v>77</v>
      </c>
      <c r="AY145" s="15" t="s">
        <v>121</v>
      </c>
      <c r="BE145" s="114">
        <f t="shared" si="4"/>
        <v>0</v>
      </c>
      <c r="BF145" s="114">
        <f t="shared" si="5"/>
        <v>0</v>
      </c>
      <c r="BG145" s="114">
        <f t="shared" si="6"/>
        <v>0</v>
      </c>
      <c r="BH145" s="114">
        <f t="shared" si="7"/>
        <v>0</v>
      </c>
      <c r="BI145" s="114">
        <f t="shared" si="8"/>
        <v>0</v>
      </c>
      <c r="BJ145" s="15" t="s">
        <v>75</v>
      </c>
      <c r="BK145" s="114">
        <f t="shared" si="9"/>
        <v>0</v>
      </c>
      <c r="BL145" s="15" t="s">
        <v>127</v>
      </c>
      <c r="BM145" s="113" t="s">
        <v>355</v>
      </c>
    </row>
    <row r="146" spans="1:65" s="2" customFormat="1" ht="60" customHeight="1">
      <c r="A146" s="26"/>
      <c r="B146" s="155"/>
      <c r="C146" s="143">
        <v>16</v>
      </c>
      <c r="D146" s="143" t="s">
        <v>123</v>
      </c>
      <c r="E146" s="144" t="s">
        <v>356</v>
      </c>
      <c r="F146" s="145" t="s">
        <v>357</v>
      </c>
      <c r="G146" s="146" t="s">
        <v>167</v>
      </c>
      <c r="H146" s="147">
        <v>193</v>
      </c>
      <c r="I146" s="108">
        <v>0</v>
      </c>
      <c r="J146" s="138">
        <f t="shared" si="0"/>
        <v>0</v>
      </c>
      <c r="K146" s="145" t="s">
        <v>126</v>
      </c>
      <c r="L146" s="27"/>
      <c r="M146" s="109" t="s">
        <v>1</v>
      </c>
      <c r="N146" s="110" t="s">
        <v>34</v>
      </c>
      <c r="O146" s="111">
        <v>0.002</v>
      </c>
      <c r="P146" s="111">
        <f t="shared" si="1"/>
        <v>0.386</v>
      </c>
      <c r="Q146" s="111">
        <v>0</v>
      </c>
      <c r="R146" s="111">
        <f t="shared" si="2"/>
        <v>0</v>
      </c>
      <c r="S146" s="111">
        <v>0.02</v>
      </c>
      <c r="T146" s="112">
        <f t="shared" si="3"/>
        <v>3.86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3" t="s">
        <v>127</v>
      </c>
      <c r="AT146" s="113" t="s">
        <v>123</v>
      </c>
      <c r="AU146" s="113" t="s">
        <v>77</v>
      </c>
      <c r="AY146" s="15" t="s">
        <v>121</v>
      </c>
      <c r="BE146" s="114">
        <f t="shared" si="4"/>
        <v>0</v>
      </c>
      <c r="BF146" s="114">
        <f t="shared" si="5"/>
        <v>0</v>
      </c>
      <c r="BG146" s="114">
        <f t="shared" si="6"/>
        <v>0</v>
      </c>
      <c r="BH146" s="114">
        <f t="shared" si="7"/>
        <v>0</v>
      </c>
      <c r="BI146" s="114">
        <f t="shared" si="8"/>
        <v>0</v>
      </c>
      <c r="BJ146" s="15" t="s">
        <v>75</v>
      </c>
      <c r="BK146" s="114">
        <f t="shared" si="9"/>
        <v>0</v>
      </c>
      <c r="BL146" s="15" t="s">
        <v>127</v>
      </c>
      <c r="BM146" s="113" t="s">
        <v>358</v>
      </c>
    </row>
    <row r="147" spans="1:65" s="2" customFormat="1" ht="48" customHeight="1">
      <c r="A147" s="26"/>
      <c r="B147" s="155"/>
      <c r="C147" s="143">
        <v>17</v>
      </c>
      <c r="D147" s="143" t="s">
        <v>123</v>
      </c>
      <c r="E147" s="144" t="s">
        <v>359</v>
      </c>
      <c r="F147" s="145" t="s">
        <v>360</v>
      </c>
      <c r="G147" s="146" t="s">
        <v>190</v>
      </c>
      <c r="H147" s="147">
        <v>4</v>
      </c>
      <c r="I147" s="108">
        <v>0</v>
      </c>
      <c r="J147" s="138">
        <f t="shared" si="0"/>
        <v>0</v>
      </c>
      <c r="K147" s="145" t="s">
        <v>126</v>
      </c>
      <c r="L147" s="27"/>
      <c r="M147" s="109" t="s">
        <v>1</v>
      </c>
      <c r="N147" s="110" t="s">
        <v>34</v>
      </c>
      <c r="O147" s="111">
        <v>0.557</v>
      </c>
      <c r="P147" s="111">
        <f t="shared" si="1"/>
        <v>2.228</v>
      </c>
      <c r="Q147" s="111">
        <v>0</v>
      </c>
      <c r="R147" s="111">
        <f t="shared" si="2"/>
        <v>0</v>
      </c>
      <c r="S147" s="111">
        <v>0.082</v>
      </c>
      <c r="T147" s="112">
        <f t="shared" si="3"/>
        <v>0.328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3" t="s">
        <v>127</v>
      </c>
      <c r="AT147" s="113" t="s">
        <v>123</v>
      </c>
      <c r="AU147" s="113" t="s">
        <v>77</v>
      </c>
      <c r="AY147" s="15" t="s">
        <v>121</v>
      </c>
      <c r="BE147" s="114">
        <f t="shared" si="4"/>
        <v>0</v>
      </c>
      <c r="BF147" s="114">
        <f t="shared" si="5"/>
        <v>0</v>
      </c>
      <c r="BG147" s="114">
        <f t="shared" si="6"/>
        <v>0</v>
      </c>
      <c r="BH147" s="114">
        <f t="shared" si="7"/>
        <v>0</v>
      </c>
      <c r="BI147" s="114">
        <f t="shared" si="8"/>
        <v>0</v>
      </c>
      <c r="BJ147" s="15" t="s">
        <v>75</v>
      </c>
      <c r="BK147" s="114">
        <f t="shared" si="9"/>
        <v>0</v>
      </c>
      <c r="BL147" s="15" t="s">
        <v>127</v>
      </c>
      <c r="BM147" s="113" t="s">
        <v>361</v>
      </c>
    </row>
    <row r="148" spans="2:63" s="12" customFormat="1" ht="22.9" customHeight="1">
      <c r="B148" s="204"/>
      <c r="C148" s="140"/>
      <c r="D148" s="205" t="s">
        <v>68</v>
      </c>
      <c r="E148" s="208" t="s">
        <v>362</v>
      </c>
      <c r="F148" s="208" t="s">
        <v>363</v>
      </c>
      <c r="G148" s="140"/>
      <c r="H148" s="140"/>
      <c r="I148" s="148"/>
      <c r="J148" s="209">
        <f>SUM(J149:J153)</f>
        <v>0</v>
      </c>
      <c r="K148" s="140"/>
      <c r="L148" s="100"/>
      <c r="M148" s="102"/>
      <c r="N148" s="103"/>
      <c r="O148" s="103"/>
      <c r="P148" s="104">
        <f>SUM(P149:P153)</f>
        <v>0.326302</v>
      </c>
      <c r="Q148" s="103"/>
      <c r="R148" s="104">
        <f>SUM(R149:R153)</f>
        <v>0</v>
      </c>
      <c r="S148" s="103"/>
      <c r="T148" s="105">
        <f>SUM(T149:T153)</f>
        <v>0</v>
      </c>
      <c r="AR148" s="101" t="s">
        <v>75</v>
      </c>
      <c r="AT148" s="106" t="s">
        <v>68</v>
      </c>
      <c r="AU148" s="106" t="s">
        <v>75</v>
      </c>
      <c r="AY148" s="101" t="s">
        <v>121</v>
      </c>
      <c r="BK148" s="107">
        <f>SUM(BK149:BK153)</f>
        <v>0</v>
      </c>
    </row>
    <row r="149" spans="1:65" s="2" customFormat="1" ht="24" customHeight="1">
      <c r="A149" s="26"/>
      <c r="B149" s="155"/>
      <c r="C149" s="143">
        <v>18</v>
      </c>
      <c r="D149" s="143" t="s">
        <v>123</v>
      </c>
      <c r="E149" s="144" t="s">
        <v>364</v>
      </c>
      <c r="F149" s="145" t="s">
        <v>365</v>
      </c>
      <c r="G149" s="146" t="s">
        <v>131</v>
      </c>
      <c r="H149" s="147">
        <v>0.193</v>
      </c>
      <c r="I149" s="108">
        <v>0</v>
      </c>
      <c r="J149" s="138">
        <f>ROUND(I149*H149,2)</f>
        <v>0</v>
      </c>
      <c r="K149" s="145" t="s">
        <v>126</v>
      </c>
      <c r="L149" s="27"/>
      <c r="M149" s="109" t="s">
        <v>1</v>
      </c>
      <c r="N149" s="110" t="s">
        <v>34</v>
      </c>
      <c r="O149" s="111">
        <v>0.164</v>
      </c>
      <c r="P149" s="111">
        <f>O149*H149</f>
        <v>0.031652</v>
      </c>
      <c r="Q149" s="111">
        <v>0</v>
      </c>
      <c r="R149" s="111">
        <f>Q149*H149</f>
        <v>0</v>
      </c>
      <c r="S149" s="111">
        <v>0</v>
      </c>
      <c r="T149" s="112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13" t="s">
        <v>127</v>
      </c>
      <c r="AT149" s="113" t="s">
        <v>123</v>
      </c>
      <c r="AU149" s="113" t="s">
        <v>77</v>
      </c>
      <c r="AY149" s="15" t="s">
        <v>121</v>
      </c>
      <c r="BE149" s="114">
        <f>IF(N149="základní",J149,0)</f>
        <v>0</v>
      </c>
      <c r="BF149" s="114">
        <f>IF(N149="snížená",J149,0)</f>
        <v>0</v>
      </c>
      <c r="BG149" s="114">
        <f>IF(N149="zákl. přenesená",J149,0)</f>
        <v>0</v>
      </c>
      <c r="BH149" s="114">
        <f>IF(N149="sníž. přenesená",J149,0)</f>
        <v>0</v>
      </c>
      <c r="BI149" s="114">
        <f>IF(N149="nulová",J149,0)</f>
        <v>0</v>
      </c>
      <c r="BJ149" s="15" t="s">
        <v>75</v>
      </c>
      <c r="BK149" s="114">
        <f>ROUND(I149*H149,2)</f>
        <v>0</v>
      </c>
      <c r="BL149" s="15" t="s">
        <v>127</v>
      </c>
      <c r="BM149" s="113" t="s">
        <v>366</v>
      </c>
    </row>
    <row r="150" spans="1:65" s="2" customFormat="1" ht="36" customHeight="1">
      <c r="A150" s="26"/>
      <c r="B150" s="155"/>
      <c r="C150" s="143">
        <v>19</v>
      </c>
      <c r="D150" s="143" t="s">
        <v>123</v>
      </c>
      <c r="E150" s="144" t="s">
        <v>367</v>
      </c>
      <c r="F150" s="145" t="s">
        <v>368</v>
      </c>
      <c r="G150" s="146" t="s">
        <v>131</v>
      </c>
      <c r="H150" s="147">
        <v>0.193</v>
      </c>
      <c r="I150" s="108">
        <v>0</v>
      </c>
      <c r="J150" s="138">
        <f>ROUND(I150*H150,2)</f>
        <v>0</v>
      </c>
      <c r="K150" s="145" t="s">
        <v>126</v>
      </c>
      <c r="L150" s="27"/>
      <c r="M150" s="109" t="s">
        <v>1</v>
      </c>
      <c r="N150" s="110" t="s">
        <v>34</v>
      </c>
      <c r="O150" s="111">
        <v>0.03</v>
      </c>
      <c r="P150" s="111">
        <f>O150*H150</f>
        <v>0.00579</v>
      </c>
      <c r="Q150" s="111">
        <v>0</v>
      </c>
      <c r="R150" s="111">
        <f>Q150*H150</f>
        <v>0</v>
      </c>
      <c r="S150" s="111">
        <v>0</v>
      </c>
      <c r="T150" s="112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13" t="s">
        <v>127</v>
      </c>
      <c r="AT150" s="113" t="s">
        <v>123</v>
      </c>
      <c r="AU150" s="113" t="s">
        <v>77</v>
      </c>
      <c r="AY150" s="15" t="s">
        <v>121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5" t="s">
        <v>75</v>
      </c>
      <c r="BK150" s="114">
        <f>ROUND(I150*H150,2)</f>
        <v>0</v>
      </c>
      <c r="BL150" s="15" t="s">
        <v>127</v>
      </c>
      <c r="BM150" s="113" t="s">
        <v>369</v>
      </c>
    </row>
    <row r="151" spans="1:65" s="2" customFormat="1" ht="36" customHeight="1">
      <c r="A151" s="26"/>
      <c r="B151" s="155"/>
      <c r="C151" s="143">
        <v>20</v>
      </c>
      <c r="D151" s="143" t="s">
        <v>123</v>
      </c>
      <c r="E151" s="144" t="s">
        <v>370</v>
      </c>
      <c r="F151" s="145" t="s">
        <v>368</v>
      </c>
      <c r="G151" s="146" t="s">
        <v>131</v>
      </c>
      <c r="H151" s="147">
        <v>5.7</v>
      </c>
      <c r="I151" s="108">
        <v>0</v>
      </c>
      <c r="J151" s="138">
        <f>ROUND(I151*H151,2)</f>
        <v>0</v>
      </c>
      <c r="K151" s="145" t="s">
        <v>1</v>
      </c>
      <c r="L151" s="27"/>
      <c r="M151" s="109" t="s">
        <v>1</v>
      </c>
      <c r="N151" s="110" t="s">
        <v>34</v>
      </c>
      <c r="O151" s="111">
        <v>0.03</v>
      </c>
      <c r="P151" s="111">
        <f>O151*H151</f>
        <v>0.17099999999999999</v>
      </c>
      <c r="Q151" s="111">
        <v>0</v>
      </c>
      <c r="R151" s="111">
        <f>Q151*H151</f>
        <v>0</v>
      </c>
      <c r="S151" s="111">
        <v>0</v>
      </c>
      <c r="T151" s="112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13" t="s">
        <v>127</v>
      </c>
      <c r="AT151" s="113" t="s">
        <v>123</v>
      </c>
      <c r="AU151" s="113" t="s">
        <v>77</v>
      </c>
      <c r="AY151" s="15" t="s">
        <v>121</v>
      </c>
      <c r="BE151" s="114">
        <f>IF(N151="základní",J151,0)</f>
        <v>0</v>
      </c>
      <c r="BF151" s="114">
        <f>IF(N151="snížená",J151,0)</f>
        <v>0</v>
      </c>
      <c r="BG151" s="114">
        <f>IF(N151="zákl. přenesená",J151,0)</f>
        <v>0</v>
      </c>
      <c r="BH151" s="114">
        <f>IF(N151="sníž. přenesená",J151,0)</f>
        <v>0</v>
      </c>
      <c r="BI151" s="114">
        <f>IF(N151="nulová",J151,0)</f>
        <v>0</v>
      </c>
      <c r="BJ151" s="15" t="s">
        <v>75</v>
      </c>
      <c r="BK151" s="114">
        <f>ROUND(I151*H151,2)</f>
        <v>0</v>
      </c>
      <c r="BL151" s="15" t="s">
        <v>127</v>
      </c>
      <c r="BM151" s="113" t="s">
        <v>371</v>
      </c>
    </row>
    <row r="152" spans="1:65" s="2" customFormat="1" ht="36" customHeight="1">
      <c r="A152" s="26"/>
      <c r="B152" s="155"/>
      <c r="C152" s="143">
        <v>21</v>
      </c>
      <c r="D152" s="143" t="s">
        <v>123</v>
      </c>
      <c r="E152" s="144" t="s">
        <v>372</v>
      </c>
      <c r="F152" s="145" t="s">
        <v>373</v>
      </c>
      <c r="G152" s="146" t="s">
        <v>131</v>
      </c>
      <c r="H152" s="147">
        <v>57</v>
      </c>
      <c r="I152" s="108">
        <v>0</v>
      </c>
      <c r="J152" s="138">
        <f>ROUND(I152*H152,2)</f>
        <v>0</v>
      </c>
      <c r="K152" s="145" t="s">
        <v>126</v>
      </c>
      <c r="L152" s="27"/>
      <c r="M152" s="109" t="s">
        <v>1</v>
      </c>
      <c r="N152" s="110" t="s">
        <v>34</v>
      </c>
      <c r="O152" s="111">
        <v>0.002</v>
      </c>
      <c r="P152" s="111">
        <f>O152*H152</f>
        <v>0.114</v>
      </c>
      <c r="Q152" s="111">
        <v>0</v>
      </c>
      <c r="R152" s="111">
        <f>Q152*H152</f>
        <v>0</v>
      </c>
      <c r="S152" s="111">
        <v>0</v>
      </c>
      <c r="T152" s="112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13" t="s">
        <v>127</v>
      </c>
      <c r="AT152" s="113" t="s">
        <v>123</v>
      </c>
      <c r="AU152" s="113" t="s">
        <v>77</v>
      </c>
      <c r="AY152" s="15" t="s">
        <v>121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5" t="s">
        <v>75</v>
      </c>
      <c r="BK152" s="114">
        <f>ROUND(I152*H152,2)</f>
        <v>0</v>
      </c>
      <c r="BL152" s="15" t="s">
        <v>127</v>
      </c>
      <c r="BM152" s="113" t="s">
        <v>374</v>
      </c>
    </row>
    <row r="153" spans="1:65" s="2" customFormat="1" ht="36" customHeight="1">
      <c r="A153" s="26"/>
      <c r="B153" s="155"/>
      <c r="C153" s="143">
        <v>22</v>
      </c>
      <c r="D153" s="143" t="s">
        <v>123</v>
      </c>
      <c r="E153" s="144" t="s">
        <v>375</v>
      </c>
      <c r="F153" s="145" t="s">
        <v>373</v>
      </c>
      <c r="G153" s="146" t="s">
        <v>131</v>
      </c>
      <c r="H153" s="147">
        <v>1.93</v>
      </c>
      <c r="I153" s="108">
        <v>0</v>
      </c>
      <c r="J153" s="138">
        <f>ROUND(I153*H153,2)</f>
        <v>0</v>
      </c>
      <c r="K153" s="145" t="s">
        <v>1</v>
      </c>
      <c r="L153" s="27"/>
      <c r="M153" s="109" t="s">
        <v>1</v>
      </c>
      <c r="N153" s="110" t="s">
        <v>34</v>
      </c>
      <c r="O153" s="111">
        <v>0.002</v>
      </c>
      <c r="P153" s="111">
        <f>O153*H153</f>
        <v>0.00386</v>
      </c>
      <c r="Q153" s="111">
        <v>0</v>
      </c>
      <c r="R153" s="111">
        <f>Q153*H153</f>
        <v>0</v>
      </c>
      <c r="S153" s="111">
        <v>0</v>
      </c>
      <c r="T153" s="112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13" t="s">
        <v>127</v>
      </c>
      <c r="AT153" s="113" t="s">
        <v>123</v>
      </c>
      <c r="AU153" s="113" t="s">
        <v>77</v>
      </c>
      <c r="AY153" s="15" t="s">
        <v>121</v>
      </c>
      <c r="BE153" s="114">
        <f>IF(N153="základní",J153,0)</f>
        <v>0</v>
      </c>
      <c r="BF153" s="114">
        <f>IF(N153="snížená",J153,0)</f>
        <v>0</v>
      </c>
      <c r="BG153" s="114">
        <f>IF(N153="zákl. přenesená",J153,0)</f>
        <v>0</v>
      </c>
      <c r="BH153" s="114">
        <f>IF(N153="sníž. přenesená",J153,0)</f>
        <v>0</v>
      </c>
      <c r="BI153" s="114">
        <f>IF(N153="nulová",J153,0)</f>
        <v>0</v>
      </c>
      <c r="BJ153" s="15" t="s">
        <v>75</v>
      </c>
      <c r="BK153" s="114">
        <f>ROUND(I153*H153,2)</f>
        <v>0</v>
      </c>
      <c r="BL153" s="15" t="s">
        <v>127</v>
      </c>
      <c r="BM153" s="113" t="s">
        <v>376</v>
      </c>
    </row>
    <row r="154" spans="2:63" s="12" customFormat="1" ht="25.9" customHeight="1">
      <c r="B154" s="204"/>
      <c r="C154" s="140"/>
      <c r="D154" s="205" t="s">
        <v>68</v>
      </c>
      <c r="E154" s="206" t="s">
        <v>377</v>
      </c>
      <c r="F154" s="206" t="s">
        <v>378</v>
      </c>
      <c r="G154" s="140"/>
      <c r="H154" s="140"/>
      <c r="I154" s="148"/>
      <c r="J154" s="207">
        <f>J155+J158</f>
        <v>0</v>
      </c>
      <c r="K154" s="140"/>
      <c r="L154" s="100"/>
      <c r="M154" s="102"/>
      <c r="N154" s="103"/>
      <c r="O154" s="103"/>
      <c r="P154" s="104">
        <f>P155+P158</f>
        <v>0</v>
      </c>
      <c r="Q154" s="103"/>
      <c r="R154" s="104">
        <f>R155+R158</f>
        <v>0</v>
      </c>
      <c r="S154" s="103"/>
      <c r="T154" s="105">
        <f>T155+T158</f>
        <v>0</v>
      </c>
      <c r="AR154" s="101" t="s">
        <v>195</v>
      </c>
      <c r="AT154" s="106" t="s">
        <v>68</v>
      </c>
      <c r="AU154" s="106" t="s">
        <v>69</v>
      </c>
      <c r="AY154" s="101" t="s">
        <v>121</v>
      </c>
      <c r="BK154" s="107">
        <f>BK155+BK158</f>
        <v>0</v>
      </c>
    </row>
    <row r="155" spans="2:63" s="12" customFormat="1" ht="22.9" customHeight="1">
      <c r="B155" s="204"/>
      <c r="C155" s="140"/>
      <c r="D155" s="205" t="s">
        <v>68</v>
      </c>
      <c r="E155" s="208" t="s">
        <v>379</v>
      </c>
      <c r="F155" s="208" t="s">
        <v>380</v>
      </c>
      <c r="G155" s="140"/>
      <c r="H155" s="140"/>
      <c r="I155" s="148"/>
      <c r="J155" s="209">
        <f>J156+J157</f>
        <v>0</v>
      </c>
      <c r="K155" s="140"/>
      <c r="L155" s="100"/>
      <c r="M155" s="102"/>
      <c r="N155" s="103"/>
      <c r="O155" s="103"/>
      <c r="P155" s="104">
        <f>P157</f>
        <v>0</v>
      </c>
      <c r="Q155" s="103"/>
      <c r="R155" s="104">
        <f>R157</f>
        <v>0</v>
      </c>
      <c r="S155" s="103"/>
      <c r="T155" s="105">
        <f>T157</f>
        <v>0</v>
      </c>
      <c r="AR155" s="101" t="s">
        <v>195</v>
      </c>
      <c r="AT155" s="106" t="s">
        <v>68</v>
      </c>
      <c r="AU155" s="106" t="s">
        <v>75</v>
      </c>
      <c r="AY155" s="101" t="s">
        <v>121</v>
      </c>
      <c r="BK155" s="107">
        <f>BK157</f>
        <v>0</v>
      </c>
    </row>
    <row r="156" spans="2:63" s="12" customFormat="1" ht="22.9" customHeight="1">
      <c r="B156" s="204"/>
      <c r="C156" s="143">
        <v>23</v>
      </c>
      <c r="D156" s="143" t="s">
        <v>123</v>
      </c>
      <c r="E156" s="144" t="s">
        <v>381</v>
      </c>
      <c r="F156" s="145" t="s">
        <v>382</v>
      </c>
      <c r="G156" s="146" t="s">
        <v>507</v>
      </c>
      <c r="H156" s="147">
        <v>1</v>
      </c>
      <c r="I156" s="108">
        <v>0</v>
      </c>
      <c r="J156" s="138">
        <f>ROUND(I156*H156,2)</f>
        <v>0</v>
      </c>
      <c r="K156" s="145" t="s">
        <v>126</v>
      </c>
      <c r="L156" s="100"/>
      <c r="M156" s="102"/>
      <c r="N156" s="103"/>
      <c r="O156" s="103"/>
      <c r="P156" s="104"/>
      <c r="Q156" s="103"/>
      <c r="R156" s="104"/>
      <c r="S156" s="103"/>
      <c r="T156" s="105"/>
      <c r="AR156" s="101"/>
      <c r="AT156" s="106"/>
      <c r="AU156" s="106"/>
      <c r="AY156" s="101"/>
      <c r="BK156" s="107"/>
    </row>
    <row r="157" spans="1:65" s="2" customFormat="1" ht="15.75" customHeight="1">
      <c r="A157" s="26"/>
      <c r="B157" s="155"/>
      <c r="C157" s="143">
        <v>24</v>
      </c>
      <c r="D157" s="143" t="s">
        <v>123</v>
      </c>
      <c r="E157" s="144" t="s">
        <v>441</v>
      </c>
      <c r="F157" s="145" t="s">
        <v>467</v>
      </c>
      <c r="G157" s="146" t="s">
        <v>507</v>
      </c>
      <c r="H157" s="147">
        <v>1</v>
      </c>
      <c r="I157" s="108">
        <v>0</v>
      </c>
      <c r="J157" s="138">
        <f>ROUND(I157*H157,2)</f>
        <v>0</v>
      </c>
      <c r="K157" s="145" t="s">
        <v>404</v>
      </c>
      <c r="L157" s="27"/>
      <c r="M157" s="109" t="s">
        <v>1</v>
      </c>
      <c r="N157" s="110" t="s">
        <v>34</v>
      </c>
      <c r="O157" s="111">
        <v>0</v>
      </c>
      <c r="P157" s="111">
        <f>O157*H157</f>
        <v>0</v>
      </c>
      <c r="Q157" s="111">
        <v>0</v>
      </c>
      <c r="R157" s="111">
        <f>Q157*H157</f>
        <v>0</v>
      </c>
      <c r="S157" s="111">
        <v>0</v>
      </c>
      <c r="T157" s="112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13" t="s">
        <v>383</v>
      </c>
      <c r="AT157" s="113" t="s">
        <v>123</v>
      </c>
      <c r="AU157" s="113" t="s">
        <v>77</v>
      </c>
      <c r="AY157" s="15" t="s">
        <v>121</v>
      </c>
      <c r="BE157" s="114">
        <f>IF(N157="základní",J157,0)</f>
        <v>0</v>
      </c>
      <c r="BF157" s="114">
        <f>IF(N157="snížená",J157,0)</f>
        <v>0</v>
      </c>
      <c r="BG157" s="114">
        <f>IF(N157="zákl. přenesená",J157,0)</f>
        <v>0</v>
      </c>
      <c r="BH157" s="114">
        <f>IF(N157="sníž. přenesená",J157,0)</f>
        <v>0</v>
      </c>
      <c r="BI157" s="114">
        <f>IF(N157="nulová",J157,0)</f>
        <v>0</v>
      </c>
      <c r="BJ157" s="15" t="s">
        <v>75</v>
      </c>
      <c r="BK157" s="114">
        <f>ROUND(I157*H157,2)</f>
        <v>0</v>
      </c>
      <c r="BL157" s="15" t="s">
        <v>383</v>
      </c>
      <c r="BM157" s="113" t="s">
        <v>384</v>
      </c>
    </row>
    <row r="158" spans="2:63" s="12" customFormat="1" ht="22.9" customHeight="1">
      <c r="B158" s="204"/>
      <c r="C158" s="140"/>
      <c r="D158" s="205" t="s">
        <v>68</v>
      </c>
      <c r="E158" s="208" t="s">
        <v>385</v>
      </c>
      <c r="F158" s="208" t="s">
        <v>386</v>
      </c>
      <c r="G158" s="140"/>
      <c r="H158" s="140"/>
      <c r="I158" s="148"/>
      <c r="J158" s="209">
        <f>SUM(J159:J164)</f>
        <v>0</v>
      </c>
      <c r="K158" s="140"/>
      <c r="L158" s="100"/>
      <c r="M158" s="102"/>
      <c r="N158" s="103"/>
      <c r="O158" s="103"/>
      <c r="P158" s="104">
        <f>SUM(P159:P164)</f>
        <v>0</v>
      </c>
      <c r="Q158" s="103"/>
      <c r="R158" s="104">
        <f>SUM(R159:R164)</f>
        <v>0</v>
      </c>
      <c r="S158" s="103"/>
      <c r="T158" s="105">
        <f>SUM(T159:T164)</f>
        <v>0</v>
      </c>
      <c r="AR158" s="101" t="s">
        <v>195</v>
      </c>
      <c r="AT158" s="106" t="s">
        <v>68</v>
      </c>
      <c r="AU158" s="106" t="s">
        <v>75</v>
      </c>
      <c r="AY158" s="101" t="s">
        <v>121</v>
      </c>
      <c r="BK158" s="107">
        <f>SUM(BK159:BK164)</f>
        <v>0</v>
      </c>
    </row>
    <row r="159" spans="1:65" s="2" customFormat="1" ht="16.5" customHeight="1">
      <c r="A159" s="26"/>
      <c r="B159" s="155"/>
      <c r="C159" s="143">
        <v>25</v>
      </c>
      <c r="D159" s="143" t="s">
        <v>123</v>
      </c>
      <c r="E159" s="144" t="s">
        <v>387</v>
      </c>
      <c r="F159" s="145" t="s">
        <v>386</v>
      </c>
      <c r="G159" s="146" t="s">
        <v>507</v>
      </c>
      <c r="H159" s="147">
        <v>1</v>
      </c>
      <c r="I159" s="108">
        <v>0</v>
      </c>
      <c r="J159" s="138">
        <f aca="true" t="shared" si="10" ref="J159:J163">ROUND(I159*H159,2)</f>
        <v>0</v>
      </c>
      <c r="K159" s="145" t="s">
        <v>126</v>
      </c>
      <c r="L159" s="27"/>
      <c r="M159" s="109" t="s">
        <v>1</v>
      </c>
      <c r="N159" s="110" t="s">
        <v>34</v>
      </c>
      <c r="O159" s="111">
        <v>0</v>
      </c>
      <c r="P159" s="111">
        <f aca="true" t="shared" si="11" ref="P159:P161">O159*H159</f>
        <v>0</v>
      </c>
      <c r="Q159" s="111">
        <v>0</v>
      </c>
      <c r="R159" s="111">
        <f aca="true" t="shared" si="12" ref="R159:R161">Q159*H159</f>
        <v>0</v>
      </c>
      <c r="S159" s="111">
        <v>0</v>
      </c>
      <c r="T159" s="112">
        <f aca="true" t="shared" si="13" ref="T159:T161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13" t="s">
        <v>383</v>
      </c>
      <c r="AT159" s="113" t="s">
        <v>123</v>
      </c>
      <c r="AU159" s="113" t="s">
        <v>77</v>
      </c>
      <c r="AY159" s="15" t="s">
        <v>121</v>
      </c>
      <c r="BE159" s="114">
        <f aca="true" t="shared" si="14" ref="BE159:BE163">IF(N159="základní",J159,0)</f>
        <v>0</v>
      </c>
      <c r="BF159" s="114">
        <f aca="true" t="shared" si="15" ref="BF159:BF163">IF(N159="snížená",J159,0)</f>
        <v>0</v>
      </c>
      <c r="BG159" s="114">
        <f aca="true" t="shared" si="16" ref="BG159:BG163">IF(N159="zákl. přenesená",J159,0)</f>
        <v>0</v>
      </c>
      <c r="BH159" s="114">
        <f aca="true" t="shared" si="17" ref="BH159:BH163">IF(N159="sníž. přenesená",J159,0)</f>
        <v>0</v>
      </c>
      <c r="BI159" s="114">
        <f aca="true" t="shared" si="18" ref="BI159:BI163">IF(N159="nulová",J159,0)</f>
        <v>0</v>
      </c>
      <c r="BJ159" s="15" t="s">
        <v>75</v>
      </c>
      <c r="BK159" s="114">
        <f aca="true" t="shared" si="19" ref="BK159:BK163">ROUND(I159*H159,2)</f>
        <v>0</v>
      </c>
      <c r="BL159" s="15" t="s">
        <v>383</v>
      </c>
      <c r="BM159" s="113" t="s">
        <v>388</v>
      </c>
    </row>
    <row r="160" spans="1:65" s="2" customFormat="1" ht="16.5" customHeight="1">
      <c r="A160" s="26"/>
      <c r="B160" s="155"/>
      <c r="C160" s="143">
        <v>26</v>
      </c>
      <c r="D160" s="143" t="s">
        <v>123</v>
      </c>
      <c r="E160" s="144" t="s">
        <v>389</v>
      </c>
      <c r="F160" s="145" t="s">
        <v>390</v>
      </c>
      <c r="G160" s="146" t="s">
        <v>507</v>
      </c>
      <c r="H160" s="147">
        <v>1</v>
      </c>
      <c r="I160" s="108">
        <v>0</v>
      </c>
      <c r="J160" s="138">
        <f t="shared" si="10"/>
        <v>0</v>
      </c>
      <c r="K160" s="145" t="s">
        <v>126</v>
      </c>
      <c r="L160" s="27"/>
      <c r="M160" s="109" t="s">
        <v>1</v>
      </c>
      <c r="N160" s="110" t="s">
        <v>34</v>
      </c>
      <c r="O160" s="111">
        <v>0</v>
      </c>
      <c r="P160" s="111">
        <f t="shared" si="11"/>
        <v>0</v>
      </c>
      <c r="Q160" s="111">
        <v>0</v>
      </c>
      <c r="R160" s="111">
        <f t="shared" si="12"/>
        <v>0</v>
      </c>
      <c r="S160" s="111">
        <v>0</v>
      </c>
      <c r="T160" s="112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13" t="s">
        <v>383</v>
      </c>
      <c r="AT160" s="113" t="s">
        <v>123</v>
      </c>
      <c r="AU160" s="113" t="s">
        <v>77</v>
      </c>
      <c r="AY160" s="15" t="s">
        <v>121</v>
      </c>
      <c r="BE160" s="114">
        <f t="shared" si="14"/>
        <v>0</v>
      </c>
      <c r="BF160" s="114">
        <f t="shared" si="15"/>
        <v>0</v>
      </c>
      <c r="BG160" s="114">
        <f t="shared" si="16"/>
        <v>0</v>
      </c>
      <c r="BH160" s="114">
        <f t="shared" si="17"/>
        <v>0</v>
      </c>
      <c r="BI160" s="114">
        <f t="shared" si="18"/>
        <v>0</v>
      </c>
      <c r="BJ160" s="15" t="s">
        <v>75</v>
      </c>
      <c r="BK160" s="114">
        <f t="shared" si="19"/>
        <v>0</v>
      </c>
      <c r="BL160" s="15" t="s">
        <v>383</v>
      </c>
      <c r="BM160" s="113" t="s">
        <v>391</v>
      </c>
    </row>
    <row r="161" spans="1:65" s="2" customFormat="1" ht="16.5" customHeight="1">
      <c r="A161" s="26"/>
      <c r="B161" s="155"/>
      <c r="C161" s="143">
        <v>27</v>
      </c>
      <c r="D161" s="143" t="s">
        <v>123</v>
      </c>
      <c r="E161" s="144" t="s">
        <v>392</v>
      </c>
      <c r="F161" s="145" t="s">
        <v>393</v>
      </c>
      <c r="G161" s="146" t="s">
        <v>507</v>
      </c>
      <c r="H161" s="147">
        <v>1</v>
      </c>
      <c r="I161" s="108">
        <v>0</v>
      </c>
      <c r="J161" s="138">
        <f t="shared" si="10"/>
        <v>0</v>
      </c>
      <c r="K161" s="145" t="s">
        <v>126</v>
      </c>
      <c r="L161" s="27"/>
      <c r="M161" s="109" t="s">
        <v>1</v>
      </c>
      <c r="N161" s="110" t="s">
        <v>34</v>
      </c>
      <c r="O161" s="111">
        <v>0</v>
      </c>
      <c r="P161" s="111">
        <f t="shared" si="11"/>
        <v>0</v>
      </c>
      <c r="Q161" s="111">
        <v>0</v>
      </c>
      <c r="R161" s="111">
        <f t="shared" si="12"/>
        <v>0</v>
      </c>
      <c r="S161" s="111">
        <v>0</v>
      </c>
      <c r="T161" s="112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13" t="s">
        <v>383</v>
      </c>
      <c r="AT161" s="113" t="s">
        <v>123</v>
      </c>
      <c r="AU161" s="113" t="s">
        <v>77</v>
      </c>
      <c r="AY161" s="15" t="s">
        <v>121</v>
      </c>
      <c r="BE161" s="114">
        <f t="shared" si="14"/>
        <v>0</v>
      </c>
      <c r="BF161" s="114">
        <f t="shared" si="15"/>
        <v>0</v>
      </c>
      <c r="BG161" s="114">
        <f t="shared" si="16"/>
        <v>0</v>
      </c>
      <c r="BH161" s="114">
        <f t="shared" si="17"/>
        <v>0</v>
      </c>
      <c r="BI161" s="114">
        <f t="shared" si="18"/>
        <v>0</v>
      </c>
      <c r="BJ161" s="15" t="s">
        <v>75</v>
      </c>
      <c r="BK161" s="114">
        <f t="shared" si="19"/>
        <v>0</v>
      </c>
      <c r="BL161" s="15" t="s">
        <v>383</v>
      </c>
      <c r="BM161" s="113" t="s">
        <v>394</v>
      </c>
    </row>
    <row r="162" spans="1:65" s="2" customFormat="1" ht="24.75" customHeight="1">
      <c r="A162" s="26"/>
      <c r="B162" s="155"/>
      <c r="C162" s="143">
        <v>28</v>
      </c>
      <c r="D162" s="143" t="s">
        <v>123</v>
      </c>
      <c r="E162" s="144" t="s">
        <v>395</v>
      </c>
      <c r="F162" s="217" t="s">
        <v>493</v>
      </c>
      <c r="G162" s="146" t="s">
        <v>507</v>
      </c>
      <c r="H162" s="147">
        <v>1</v>
      </c>
      <c r="I162" s="108">
        <v>0</v>
      </c>
      <c r="J162" s="138">
        <f t="shared" si="10"/>
        <v>0</v>
      </c>
      <c r="K162" s="145" t="s">
        <v>126</v>
      </c>
      <c r="L162" s="27"/>
      <c r="M162" s="109"/>
      <c r="N162" s="110"/>
      <c r="O162" s="111"/>
      <c r="P162" s="111"/>
      <c r="Q162" s="111"/>
      <c r="R162" s="111"/>
      <c r="S162" s="111"/>
      <c r="T162" s="112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13" t="s">
        <v>383</v>
      </c>
      <c r="AT162" s="113" t="s">
        <v>123</v>
      </c>
      <c r="AU162" s="113" t="s">
        <v>77</v>
      </c>
      <c r="AY162" s="15" t="s">
        <v>121</v>
      </c>
      <c r="BE162" s="114">
        <f t="shared" si="14"/>
        <v>0</v>
      </c>
      <c r="BF162" s="114">
        <f t="shared" si="15"/>
        <v>0</v>
      </c>
      <c r="BG162" s="114">
        <f t="shared" si="16"/>
        <v>0</v>
      </c>
      <c r="BH162" s="114">
        <f t="shared" si="17"/>
        <v>0</v>
      </c>
      <c r="BI162" s="114">
        <f t="shared" si="18"/>
        <v>0</v>
      </c>
      <c r="BJ162" s="15" t="s">
        <v>75</v>
      </c>
      <c r="BK162" s="114">
        <f t="shared" si="19"/>
        <v>0</v>
      </c>
      <c r="BL162" s="15" t="s">
        <v>383</v>
      </c>
      <c r="BM162" s="113" t="s">
        <v>396</v>
      </c>
    </row>
    <row r="163" spans="1:65" s="2" customFormat="1" ht="23.25" customHeight="1">
      <c r="A163" s="26"/>
      <c r="B163" s="155"/>
      <c r="C163" s="143">
        <v>29</v>
      </c>
      <c r="D163" s="143" t="s">
        <v>123</v>
      </c>
      <c r="E163" s="144" t="s">
        <v>397</v>
      </c>
      <c r="F163" s="217" t="s">
        <v>500</v>
      </c>
      <c r="G163" s="146" t="s">
        <v>507</v>
      </c>
      <c r="H163" s="147">
        <v>1</v>
      </c>
      <c r="I163" s="108">
        <v>0</v>
      </c>
      <c r="J163" s="138">
        <f t="shared" si="10"/>
        <v>0</v>
      </c>
      <c r="K163" s="145" t="s">
        <v>126</v>
      </c>
      <c r="L163" s="27"/>
      <c r="M163" s="109"/>
      <c r="N163" s="110"/>
      <c r="O163" s="111"/>
      <c r="P163" s="111"/>
      <c r="Q163" s="111"/>
      <c r="R163" s="111"/>
      <c r="S163" s="111"/>
      <c r="T163" s="112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13" t="s">
        <v>383</v>
      </c>
      <c r="AT163" s="113" t="s">
        <v>123</v>
      </c>
      <c r="AU163" s="113" t="s">
        <v>77</v>
      </c>
      <c r="AY163" s="15" t="s">
        <v>121</v>
      </c>
      <c r="BE163" s="114">
        <f t="shared" si="14"/>
        <v>0</v>
      </c>
      <c r="BF163" s="114">
        <f t="shared" si="15"/>
        <v>0</v>
      </c>
      <c r="BG163" s="114">
        <f t="shared" si="16"/>
        <v>0</v>
      </c>
      <c r="BH163" s="114">
        <f t="shared" si="17"/>
        <v>0</v>
      </c>
      <c r="BI163" s="114">
        <f t="shared" si="18"/>
        <v>0</v>
      </c>
      <c r="BJ163" s="15" t="s">
        <v>75</v>
      </c>
      <c r="BK163" s="114">
        <f t="shared" si="19"/>
        <v>0</v>
      </c>
      <c r="BL163" s="15" t="s">
        <v>383</v>
      </c>
      <c r="BM163" s="113" t="s">
        <v>398</v>
      </c>
    </row>
    <row r="164" spans="1:65" s="2" customFormat="1" ht="16.5" customHeight="1">
      <c r="A164" s="131"/>
      <c r="B164" s="155"/>
      <c r="C164" s="143">
        <v>30</v>
      </c>
      <c r="D164" s="143" t="s">
        <v>123</v>
      </c>
      <c r="E164" s="144" t="s">
        <v>399</v>
      </c>
      <c r="F164" s="145" t="s">
        <v>400</v>
      </c>
      <c r="G164" s="146" t="s">
        <v>507</v>
      </c>
      <c r="H164" s="147">
        <v>1</v>
      </c>
      <c r="I164" s="108">
        <v>0</v>
      </c>
      <c r="J164" s="138">
        <f aca="true" t="shared" si="20" ref="J164">ROUND(I164*H164,2)</f>
        <v>0</v>
      </c>
      <c r="K164" s="145" t="s">
        <v>126</v>
      </c>
      <c r="L164" s="27"/>
      <c r="M164" s="109"/>
      <c r="N164" s="110"/>
      <c r="O164" s="111"/>
      <c r="P164" s="111"/>
      <c r="Q164" s="111"/>
      <c r="R164" s="111"/>
      <c r="S164" s="111"/>
      <c r="T164" s="112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R164" s="113"/>
      <c r="AT164" s="113"/>
      <c r="AU164" s="113"/>
      <c r="AY164" s="15"/>
      <c r="BE164" s="114"/>
      <c r="BF164" s="114"/>
      <c r="BG164" s="114"/>
      <c r="BH164" s="114"/>
      <c r="BI164" s="114"/>
      <c r="BJ164" s="15"/>
      <c r="BK164" s="114"/>
      <c r="BL164" s="15"/>
      <c r="BM164" s="113"/>
    </row>
    <row r="165" spans="1:31" s="2" customFormat="1" ht="6.95" customHeight="1">
      <c r="A165" s="26"/>
      <c r="B165" s="182"/>
      <c r="C165" s="142"/>
      <c r="D165" s="142"/>
      <c r="E165" s="142"/>
      <c r="F165" s="142"/>
      <c r="G165" s="142"/>
      <c r="H165" s="142"/>
      <c r="I165" s="150"/>
      <c r="J165" s="142"/>
      <c r="K165" s="142"/>
      <c r="L165" s="27"/>
      <c r="M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</sheetData>
  <sheetProtection algorithmName="SHA-512" hashValue="Z51kpnl7IBQVl6Gghyhf5C2rC1bFeh4d2y8MSP+vNha2PiHRFKjFmw8PFvCqEaYCdNElSKWm6CyRAIvS9yUVXA==" saltValue="U/PD4xht9Ay25VEe693XqQ==" spinCount="100000" sheet="1" objects="1" scenarios="1"/>
  <autoFilter ref="C126:K164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showGridLines="0" zoomScale="90" zoomScaleNormal="90" workbookViewId="0" topLeftCell="A1">
      <selection activeCell="H133" sqref="H13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49" t="s">
        <v>5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15" t="s">
        <v>87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8"/>
      <c r="AT3" s="15" t="s">
        <v>77</v>
      </c>
    </row>
    <row r="4" spans="2:46" s="1" customFormat="1" ht="24.95" customHeight="1">
      <c r="B4" s="153"/>
      <c r="C4" s="89"/>
      <c r="D4" s="154" t="s">
        <v>88</v>
      </c>
      <c r="E4" s="89"/>
      <c r="F4" s="89"/>
      <c r="G4" s="89"/>
      <c r="H4" s="89"/>
      <c r="I4" s="89"/>
      <c r="J4" s="89"/>
      <c r="K4" s="89"/>
      <c r="L4" s="18"/>
      <c r="M4" s="90" t="s">
        <v>10</v>
      </c>
      <c r="AT4" s="15" t="s">
        <v>3</v>
      </c>
    </row>
    <row r="5" spans="2:12" s="1" customFormat="1" ht="6.95" customHeight="1">
      <c r="B5" s="153"/>
      <c r="C5" s="89"/>
      <c r="D5" s="89"/>
      <c r="E5" s="89"/>
      <c r="F5" s="89"/>
      <c r="G5" s="89"/>
      <c r="H5" s="89"/>
      <c r="I5" s="89"/>
      <c r="J5" s="89"/>
      <c r="K5" s="89"/>
      <c r="L5" s="18"/>
    </row>
    <row r="6" spans="2:12" s="1" customFormat="1" ht="12" customHeight="1">
      <c r="B6" s="153"/>
      <c r="C6" s="89"/>
      <c r="D6" s="227" t="s">
        <v>14</v>
      </c>
      <c r="E6" s="89"/>
      <c r="F6" s="89"/>
      <c r="G6" s="89"/>
      <c r="H6" s="89"/>
      <c r="I6" s="89"/>
      <c r="J6" s="89"/>
      <c r="K6" s="89"/>
      <c r="L6" s="18"/>
    </row>
    <row r="7" spans="2:12" s="1" customFormat="1" ht="16.5" customHeight="1">
      <c r="B7" s="153"/>
      <c r="C7" s="89"/>
      <c r="D7" s="89"/>
      <c r="E7" s="270" t="str">
        <f>'Rekapitulace stavby'!K6</f>
        <v>Cyklostezka</v>
      </c>
      <c r="F7" s="271"/>
      <c r="G7" s="271"/>
      <c r="H7" s="271"/>
      <c r="I7" s="89"/>
      <c r="J7" s="89"/>
      <c r="K7" s="89"/>
      <c r="L7" s="18"/>
    </row>
    <row r="8" spans="2:12" s="1" customFormat="1" ht="12" customHeight="1">
      <c r="B8" s="153"/>
      <c r="C8" s="89"/>
      <c r="D8" s="227" t="s">
        <v>89</v>
      </c>
      <c r="E8" s="89"/>
      <c r="F8" s="89"/>
      <c r="G8" s="89"/>
      <c r="H8" s="89"/>
      <c r="I8" s="89"/>
      <c r="J8" s="89"/>
      <c r="K8" s="89"/>
      <c r="L8" s="18"/>
    </row>
    <row r="9" spans="1:31" s="2" customFormat="1" ht="16.5" customHeight="1">
      <c r="A9" s="26"/>
      <c r="B9" s="155"/>
      <c r="C9" s="226"/>
      <c r="D9" s="226"/>
      <c r="E9" s="270" t="s">
        <v>90</v>
      </c>
      <c r="F9" s="269"/>
      <c r="G9" s="269"/>
      <c r="H9" s="269"/>
      <c r="I9" s="226"/>
      <c r="J9" s="226"/>
      <c r="K9" s="226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155"/>
      <c r="C10" s="226"/>
      <c r="D10" s="227" t="s">
        <v>91</v>
      </c>
      <c r="E10" s="226"/>
      <c r="F10" s="226"/>
      <c r="G10" s="226"/>
      <c r="H10" s="226"/>
      <c r="I10" s="226"/>
      <c r="J10" s="226"/>
      <c r="K10" s="226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customHeight="1">
      <c r="A11" s="26"/>
      <c r="B11" s="155"/>
      <c r="C11" s="226"/>
      <c r="D11" s="226"/>
      <c r="E11" s="268" t="s">
        <v>401</v>
      </c>
      <c r="F11" s="269"/>
      <c r="G11" s="269"/>
      <c r="H11" s="269"/>
      <c r="I11" s="226"/>
      <c r="J11" s="226"/>
      <c r="K11" s="226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>
      <c r="A12" s="26"/>
      <c r="B12" s="155"/>
      <c r="C12" s="226"/>
      <c r="D12" s="226"/>
      <c r="E12" s="226"/>
      <c r="F12" s="226"/>
      <c r="G12" s="226"/>
      <c r="H12" s="226"/>
      <c r="I12" s="226"/>
      <c r="J12" s="226"/>
      <c r="K12" s="226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customHeight="1">
      <c r="A13" s="26"/>
      <c r="B13" s="155"/>
      <c r="C13" s="226"/>
      <c r="D13" s="227" t="s">
        <v>16</v>
      </c>
      <c r="E13" s="226"/>
      <c r="F13" s="228" t="s">
        <v>1</v>
      </c>
      <c r="G13" s="226"/>
      <c r="H13" s="226"/>
      <c r="I13" s="227" t="s">
        <v>17</v>
      </c>
      <c r="J13" s="228" t="s">
        <v>1</v>
      </c>
      <c r="K13" s="226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155"/>
      <c r="C14" s="226"/>
      <c r="D14" s="227" t="s">
        <v>18</v>
      </c>
      <c r="E14" s="226"/>
      <c r="F14" s="228" t="s">
        <v>19</v>
      </c>
      <c r="G14" s="226"/>
      <c r="H14" s="226"/>
      <c r="I14" s="227" t="s">
        <v>20</v>
      </c>
      <c r="J14" s="156">
        <f>'Rekapitulace stavby'!AN8</f>
        <v>43888</v>
      </c>
      <c r="K14" s="226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0.9" customHeight="1">
      <c r="A15" s="26"/>
      <c r="B15" s="155"/>
      <c r="C15" s="226"/>
      <c r="D15" s="226"/>
      <c r="E15" s="226"/>
      <c r="F15" s="226"/>
      <c r="G15" s="226"/>
      <c r="H15" s="226"/>
      <c r="I15" s="226"/>
      <c r="J15" s="226"/>
      <c r="K15" s="226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2" customHeight="1">
      <c r="A16" s="26"/>
      <c r="B16" s="155"/>
      <c r="C16" s="226"/>
      <c r="D16" s="227" t="s">
        <v>21</v>
      </c>
      <c r="E16" s="226"/>
      <c r="F16" s="226"/>
      <c r="G16" s="226"/>
      <c r="H16" s="226"/>
      <c r="I16" s="227" t="s">
        <v>22</v>
      </c>
      <c r="J16" s="228" t="str">
        <f>IF('Rekapitulace stavby'!AN10="","",'Rekapitulace stavby'!AN10)</f>
        <v/>
      </c>
      <c r="K16" s="226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155"/>
      <c r="C17" s="226"/>
      <c r="D17" s="226"/>
      <c r="E17" s="228" t="str">
        <f>IF('Rekapitulace stavby'!E11="","",'Rekapitulace stavby'!E11)</f>
        <v xml:space="preserve"> </v>
      </c>
      <c r="F17" s="226"/>
      <c r="G17" s="226"/>
      <c r="H17" s="226"/>
      <c r="I17" s="227" t="s">
        <v>23</v>
      </c>
      <c r="J17" s="228" t="str">
        <f>IF('Rekapitulace stavby'!AN11="","",'Rekapitulace stavby'!AN11)</f>
        <v/>
      </c>
      <c r="K17" s="226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155"/>
      <c r="C18" s="226"/>
      <c r="D18" s="226"/>
      <c r="E18" s="226"/>
      <c r="F18" s="226"/>
      <c r="G18" s="226"/>
      <c r="H18" s="226"/>
      <c r="I18" s="226"/>
      <c r="J18" s="226"/>
      <c r="K18" s="226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155"/>
      <c r="C19" s="226"/>
      <c r="D19" s="227" t="s">
        <v>24</v>
      </c>
      <c r="E19" s="226"/>
      <c r="F19" s="226"/>
      <c r="G19" s="226"/>
      <c r="H19" s="226"/>
      <c r="I19" s="227" t="s">
        <v>22</v>
      </c>
      <c r="J19" s="228" t="str">
        <f>'Rekapitulace stavby'!AN13</f>
        <v/>
      </c>
      <c r="K19" s="226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155"/>
      <c r="C20" s="226"/>
      <c r="D20" s="226"/>
      <c r="E20" s="272" t="str">
        <f>'Rekapitulace stavby'!E14</f>
        <v xml:space="preserve"> </v>
      </c>
      <c r="F20" s="272"/>
      <c r="G20" s="272"/>
      <c r="H20" s="272"/>
      <c r="I20" s="227" t="s">
        <v>23</v>
      </c>
      <c r="J20" s="228" t="str">
        <f>'Rekapitulace stavby'!AN14</f>
        <v/>
      </c>
      <c r="K20" s="226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155"/>
      <c r="C21" s="226"/>
      <c r="D21" s="226"/>
      <c r="E21" s="226"/>
      <c r="F21" s="226"/>
      <c r="G21" s="226"/>
      <c r="H21" s="226"/>
      <c r="I21" s="226"/>
      <c r="J21" s="226"/>
      <c r="K21" s="226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155"/>
      <c r="C22" s="226"/>
      <c r="D22" s="227" t="s">
        <v>25</v>
      </c>
      <c r="E22" s="226"/>
      <c r="F22" s="226"/>
      <c r="G22" s="226"/>
      <c r="H22" s="226"/>
      <c r="I22" s="227" t="s">
        <v>22</v>
      </c>
      <c r="J22" s="228" t="str">
        <f>IF('Rekapitulace stavby'!AN16="","",'Rekapitulace stavby'!AN16)</f>
        <v/>
      </c>
      <c r="K22" s="226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155"/>
      <c r="C23" s="226"/>
      <c r="D23" s="226"/>
      <c r="E23" s="228" t="str">
        <f>IF('Rekapitulace stavby'!E17="","",'Rekapitulace stavby'!E17)</f>
        <v xml:space="preserve"> </v>
      </c>
      <c r="F23" s="226"/>
      <c r="G23" s="226"/>
      <c r="H23" s="226"/>
      <c r="I23" s="227" t="s">
        <v>23</v>
      </c>
      <c r="J23" s="228" t="str">
        <f>IF('Rekapitulace stavby'!AN17="","",'Rekapitulace stavby'!AN17)</f>
        <v/>
      </c>
      <c r="K23" s="226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155"/>
      <c r="C24" s="226"/>
      <c r="D24" s="226"/>
      <c r="E24" s="226"/>
      <c r="F24" s="226"/>
      <c r="G24" s="226"/>
      <c r="H24" s="226"/>
      <c r="I24" s="226"/>
      <c r="J24" s="226"/>
      <c r="K24" s="226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155"/>
      <c r="C25" s="226"/>
      <c r="D25" s="227" t="s">
        <v>27</v>
      </c>
      <c r="E25" s="226"/>
      <c r="F25" s="226"/>
      <c r="G25" s="226"/>
      <c r="H25" s="226"/>
      <c r="I25" s="227" t="s">
        <v>22</v>
      </c>
      <c r="J25" s="228" t="str">
        <f>IF('Rekapitulace stavby'!AN19="","",'Rekapitulace stavby'!AN19)</f>
        <v/>
      </c>
      <c r="K25" s="226"/>
      <c r="L25" s="3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155"/>
      <c r="C26" s="226"/>
      <c r="D26" s="226"/>
      <c r="E26" s="228" t="str">
        <f>IF('Rekapitulace stavby'!E20="","",'Rekapitulace stavby'!E20)</f>
        <v xml:space="preserve"> </v>
      </c>
      <c r="F26" s="226"/>
      <c r="G26" s="226"/>
      <c r="H26" s="226"/>
      <c r="I26" s="227" t="s">
        <v>23</v>
      </c>
      <c r="J26" s="228" t="str">
        <f>IF('Rekapitulace stavby'!AN20="","",'Rekapitulace stavby'!AN20)</f>
        <v/>
      </c>
      <c r="K26" s="226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155"/>
      <c r="C27" s="226"/>
      <c r="D27" s="226"/>
      <c r="E27" s="226"/>
      <c r="F27" s="226"/>
      <c r="G27" s="226"/>
      <c r="H27" s="226"/>
      <c r="I27" s="226"/>
      <c r="J27" s="226"/>
      <c r="K27" s="226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155"/>
      <c r="C28" s="226"/>
      <c r="D28" s="227" t="s">
        <v>28</v>
      </c>
      <c r="E28" s="226"/>
      <c r="F28" s="226"/>
      <c r="G28" s="226"/>
      <c r="H28" s="226"/>
      <c r="I28" s="226"/>
      <c r="J28" s="226"/>
      <c r="K28" s="226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1"/>
      <c r="B29" s="157"/>
      <c r="C29" s="158"/>
      <c r="D29" s="158"/>
      <c r="E29" s="273" t="s">
        <v>1</v>
      </c>
      <c r="F29" s="273"/>
      <c r="G29" s="273"/>
      <c r="H29" s="273"/>
      <c r="I29" s="158"/>
      <c r="J29" s="158"/>
      <c r="K29" s="158"/>
      <c r="L29" s="92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s="2" customFormat="1" ht="6.95" customHeight="1">
      <c r="A30" s="26"/>
      <c r="B30" s="155"/>
      <c r="C30" s="226"/>
      <c r="D30" s="226"/>
      <c r="E30" s="226"/>
      <c r="F30" s="226"/>
      <c r="G30" s="226"/>
      <c r="H30" s="226"/>
      <c r="I30" s="226"/>
      <c r="J30" s="226"/>
      <c r="K30" s="226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155"/>
      <c r="C31" s="226"/>
      <c r="D31" s="159"/>
      <c r="E31" s="159"/>
      <c r="F31" s="159"/>
      <c r="G31" s="159"/>
      <c r="H31" s="159"/>
      <c r="I31" s="159"/>
      <c r="J31" s="159"/>
      <c r="K31" s="159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155"/>
      <c r="C32" s="226"/>
      <c r="D32" s="160" t="s">
        <v>29</v>
      </c>
      <c r="E32" s="226"/>
      <c r="F32" s="226"/>
      <c r="G32" s="226"/>
      <c r="H32" s="226"/>
      <c r="I32" s="226"/>
      <c r="J32" s="161">
        <f>J126</f>
        <v>0</v>
      </c>
      <c r="K32" s="226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155"/>
      <c r="C33" s="226"/>
      <c r="D33" s="159"/>
      <c r="E33" s="159"/>
      <c r="F33" s="159"/>
      <c r="G33" s="159"/>
      <c r="H33" s="159"/>
      <c r="I33" s="159"/>
      <c r="J33" s="159"/>
      <c r="K33" s="159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155"/>
      <c r="C34" s="226"/>
      <c r="D34" s="226"/>
      <c r="E34" s="226"/>
      <c r="F34" s="162" t="s">
        <v>31</v>
      </c>
      <c r="G34" s="226"/>
      <c r="H34" s="226"/>
      <c r="I34" s="162" t="s">
        <v>30</v>
      </c>
      <c r="J34" s="162" t="s">
        <v>32</v>
      </c>
      <c r="K34" s="226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155"/>
      <c r="C35" s="226"/>
      <c r="D35" s="163" t="s">
        <v>33</v>
      </c>
      <c r="E35" s="227" t="s">
        <v>34</v>
      </c>
      <c r="F35" s="164">
        <f>J32</f>
        <v>0</v>
      </c>
      <c r="G35" s="226"/>
      <c r="H35" s="226"/>
      <c r="I35" s="165">
        <v>0.21</v>
      </c>
      <c r="J35" s="164">
        <f>F35*0.21</f>
        <v>0</v>
      </c>
      <c r="K35" s="226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155"/>
      <c r="C36" s="226"/>
      <c r="D36" s="226"/>
      <c r="E36" s="227" t="s">
        <v>35</v>
      </c>
      <c r="F36" s="164">
        <f>0</f>
        <v>0</v>
      </c>
      <c r="G36" s="226"/>
      <c r="H36" s="226"/>
      <c r="I36" s="165">
        <v>0.15</v>
      </c>
      <c r="J36" s="164">
        <f>ROUND(((SUM(BF126:BF149))*I36),2)</f>
        <v>0</v>
      </c>
      <c r="K36" s="226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155"/>
      <c r="C37" s="226"/>
      <c r="D37" s="226"/>
      <c r="E37" s="227" t="s">
        <v>36</v>
      </c>
      <c r="F37" s="164">
        <f>ROUND((SUM(BG126:BG149)),2)</f>
        <v>0</v>
      </c>
      <c r="G37" s="226"/>
      <c r="H37" s="226"/>
      <c r="I37" s="165">
        <v>0.21</v>
      </c>
      <c r="J37" s="164">
        <f>0</f>
        <v>0</v>
      </c>
      <c r="K37" s="226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hidden="1">
      <c r="A38" s="26"/>
      <c r="B38" s="155"/>
      <c r="C38" s="226"/>
      <c r="D38" s="226"/>
      <c r="E38" s="227" t="s">
        <v>37</v>
      </c>
      <c r="F38" s="164">
        <f>ROUND((SUM(BH126:BH149)),2)</f>
        <v>0</v>
      </c>
      <c r="G38" s="226"/>
      <c r="H38" s="226"/>
      <c r="I38" s="165">
        <v>0.15</v>
      </c>
      <c r="J38" s="164">
        <f>0</f>
        <v>0</v>
      </c>
      <c r="K38" s="226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customHeight="1" hidden="1">
      <c r="A39" s="26"/>
      <c r="B39" s="155"/>
      <c r="C39" s="226"/>
      <c r="D39" s="226"/>
      <c r="E39" s="227" t="s">
        <v>38</v>
      </c>
      <c r="F39" s="164">
        <f>ROUND((SUM(BI126:BI149)),2)</f>
        <v>0</v>
      </c>
      <c r="G39" s="226"/>
      <c r="H39" s="226"/>
      <c r="I39" s="165">
        <v>0</v>
      </c>
      <c r="J39" s="164">
        <f>0</f>
        <v>0</v>
      </c>
      <c r="K39" s="226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155"/>
      <c r="C40" s="226"/>
      <c r="D40" s="226"/>
      <c r="E40" s="226"/>
      <c r="F40" s="226"/>
      <c r="G40" s="226"/>
      <c r="H40" s="226"/>
      <c r="I40" s="226"/>
      <c r="J40" s="226"/>
      <c r="K40" s="226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155"/>
      <c r="C41" s="166"/>
      <c r="D41" s="167" t="s">
        <v>39</v>
      </c>
      <c r="E41" s="168"/>
      <c r="F41" s="168"/>
      <c r="G41" s="169" t="s">
        <v>40</v>
      </c>
      <c r="H41" s="170" t="s">
        <v>41</v>
      </c>
      <c r="I41" s="168"/>
      <c r="J41" s="171">
        <f>SUM(J32:J39)</f>
        <v>0</v>
      </c>
      <c r="K41" s="172"/>
      <c r="L41" s="3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155"/>
      <c r="C42" s="226"/>
      <c r="D42" s="226"/>
      <c r="E42" s="226"/>
      <c r="F42" s="226"/>
      <c r="G42" s="226"/>
      <c r="H42" s="226"/>
      <c r="I42" s="226"/>
      <c r="J42" s="226"/>
      <c r="K42" s="226"/>
      <c r="L42" s="3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2:12" s="1" customFormat="1" ht="14.45" customHeight="1">
      <c r="B43" s="153"/>
      <c r="C43" s="89"/>
      <c r="D43" s="89"/>
      <c r="E43" s="89"/>
      <c r="F43" s="89"/>
      <c r="G43" s="89"/>
      <c r="H43" s="89"/>
      <c r="I43" s="89"/>
      <c r="J43" s="89"/>
      <c r="K43" s="89"/>
      <c r="L43" s="18"/>
    </row>
    <row r="44" spans="2:12" s="1" customFormat="1" ht="14.45" customHeight="1">
      <c r="B44" s="153"/>
      <c r="C44" s="89"/>
      <c r="D44" s="89"/>
      <c r="E44" s="89"/>
      <c r="F44" s="89"/>
      <c r="G44" s="89"/>
      <c r="H44" s="89"/>
      <c r="I44" s="89"/>
      <c r="J44" s="89"/>
      <c r="K44" s="89"/>
      <c r="L44" s="18"/>
    </row>
    <row r="45" spans="2:12" s="1" customFormat="1" ht="14.45" customHeight="1">
      <c r="B45" s="153"/>
      <c r="C45" s="89"/>
      <c r="D45" s="89"/>
      <c r="E45" s="89"/>
      <c r="F45" s="89"/>
      <c r="G45" s="89"/>
      <c r="H45" s="89"/>
      <c r="I45" s="89"/>
      <c r="J45" s="89"/>
      <c r="K45" s="89"/>
      <c r="L45" s="18"/>
    </row>
    <row r="46" spans="2:12" s="1" customFormat="1" ht="14.45" customHeight="1">
      <c r="B46" s="153"/>
      <c r="C46" s="89"/>
      <c r="D46" s="89"/>
      <c r="E46" s="89"/>
      <c r="F46" s="89"/>
      <c r="G46" s="89"/>
      <c r="H46" s="89"/>
      <c r="I46" s="89"/>
      <c r="J46" s="89"/>
      <c r="K46" s="89"/>
      <c r="L46" s="18"/>
    </row>
    <row r="47" spans="2:12" s="1" customFormat="1" ht="14.45" customHeight="1">
      <c r="B47" s="153"/>
      <c r="C47" s="89"/>
      <c r="D47" s="89"/>
      <c r="E47" s="89"/>
      <c r="F47" s="89"/>
      <c r="G47" s="89"/>
      <c r="H47" s="89"/>
      <c r="I47" s="89"/>
      <c r="J47" s="89"/>
      <c r="K47" s="89"/>
      <c r="L47" s="18"/>
    </row>
    <row r="48" spans="2:12" s="1" customFormat="1" ht="14.45" customHeight="1">
      <c r="B48" s="153"/>
      <c r="C48" s="89"/>
      <c r="D48" s="89"/>
      <c r="E48" s="89"/>
      <c r="F48" s="89"/>
      <c r="G48" s="89"/>
      <c r="H48" s="89"/>
      <c r="I48" s="89"/>
      <c r="J48" s="89"/>
      <c r="K48" s="89"/>
      <c r="L48" s="18"/>
    </row>
    <row r="49" spans="2:12" s="1" customFormat="1" ht="14.45" customHeight="1">
      <c r="B49" s="153"/>
      <c r="C49" s="89"/>
      <c r="D49" s="89"/>
      <c r="E49" s="89"/>
      <c r="F49" s="89"/>
      <c r="G49" s="89"/>
      <c r="H49" s="89"/>
      <c r="I49" s="89"/>
      <c r="J49" s="89"/>
      <c r="K49" s="89"/>
      <c r="L49" s="18"/>
    </row>
    <row r="50" spans="2:12" s="2" customFormat="1" ht="14.45" customHeight="1">
      <c r="B50" s="173"/>
      <c r="C50" s="174"/>
      <c r="D50" s="175" t="s">
        <v>42</v>
      </c>
      <c r="E50" s="176"/>
      <c r="F50" s="176"/>
      <c r="G50" s="175" t="s">
        <v>43</v>
      </c>
      <c r="H50" s="176"/>
      <c r="I50" s="176"/>
      <c r="J50" s="176"/>
      <c r="K50" s="176"/>
      <c r="L50" s="35"/>
    </row>
    <row r="51" spans="2:12" ht="12">
      <c r="B51" s="153"/>
      <c r="C51" s="89"/>
      <c r="D51" s="89"/>
      <c r="E51" s="89"/>
      <c r="F51" s="89"/>
      <c r="G51" s="89"/>
      <c r="H51" s="89"/>
      <c r="I51" s="89"/>
      <c r="J51" s="89"/>
      <c r="K51" s="89"/>
      <c r="L51" s="18"/>
    </row>
    <row r="52" spans="2:12" ht="12">
      <c r="B52" s="153"/>
      <c r="C52" s="89"/>
      <c r="D52" s="89"/>
      <c r="E52" s="89"/>
      <c r="F52" s="89"/>
      <c r="G52" s="89"/>
      <c r="H52" s="89"/>
      <c r="I52" s="89"/>
      <c r="J52" s="89"/>
      <c r="K52" s="89"/>
      <c r="L52" s="18"/>
    </row>
    <row r="53" spans="2:12" ht="12">
      <c r="B53" s="153"/>
      <c r="C53" s="89"/>
      <c r="D53" s="89"/>
      <c r="E53" s="89"/>
      <c r="F53" s="89"/>
      <c r="G53" s="89"/>
      <c r="H53" s="89"/>
      <c r="I53" s="89"/>
      <c r="J53" s="89"/>
      <c r="K53" s="89"/>
      <c r="L53" s="18"/>
    </row>
    <row r="54" spans="2:12" ht="12">
      <c r="B54" s="153"/>
      <c r="C54" s="89"/>
      <c r="D54" s="89"/>
      <c r="E54" s="89"/>
      <c r="F54" s="89"/>
      <c r="G54" s="89"/>
      <c r="H54" s="89"/>
      <c r="I54" s="89"/>
      <c r="J54" s="89"/>
      <c r="K54" s="89"/>
      <c r="L54" s="18"/>
    </row>
    <row r="55" spans="2:12" ht="12">
      <c r="B55" s="153"/>
      <c r="C55" s="89"/>
      <c r="D55" s="89"/>
      <c r="E55" s="89"/>
      <c r="F55" s="89"/>
      <c r="G55" s="89"/>
      <c r="H55" s="89"/>
      <c r="I55" s="89"/>
      <c r="J55" s="89"/>
      <c r="K55" s="89"/>
      <c r="L55" s="18"/>
    </row>
    <row r="56" spans="2:12" ht="12">
      <c r="B56" s="153"/>
      <c r="C56" s="89"/>
      <c r="D56" s="89"/>
      <c r="E56" s="89"/>
      <c r="F56" s="89"/>
      <c r="G56" s="89"/>
      <c r="H56" s="89"/>
      <c r="I56" s="89"/>
      <c r="J56" s="89"/>
      <c r="K56" s="89"/>
      <c r="L56" s="18"/>
    </row>
    <row r="57" spans="2:12" ht="12">
      <c r="B57" s="153"/>
      <c r="C57" s="89"/>
      <c r="D57" s="89"/>
      <c r="E57" s="89"/>
      <c r="F57" s="89"/>
      <c r="G57" s="89"/>
      <c r="H57" s="89"/>
      <c r="I57" s="89"/>
      <c r="J57" s="89"/>
      <c r="K57" s="89"/>
      <c r="L57" s="18"/>
    </row>
    <row r="58" spans="2:12" ht="12">
      <c r="B58" s="153"/>
      <c r="C58" s="89"/>
      <c r="D58" s="89"/>
      <c r="E58" s="89"/>
      <c r="F58" s="89"/>
      <c r="G58" s="89"/>
      <c r="H58" s="89"/>
      <c r="I58" s="89"/>
      <c r="J58" s="89"/>
      <c r="K58" s="89"/>
      <c r="L58" s="18"/>
    </row>
    <row r="59" spans="2:12" ht="12">
      <c r="B59" s="153"/>
      <c r="C59" s="89"/>
      <c r="D59" s="89"/>
      <c r="E59" s="89"/>
      <c r="F59" s="89"/>
      <c r="G59" s="89"/>
      <c r="H59" s="89"/>
      <c r="I59" s="89"/>
      <c r="J59" s="89"/>
      <c r="K59" s="89"/>
      <c r="L59" s="18"/>
    </row>
    <row r="60" spans="2:12" ht="12">
      <c r="B60" s="153"/>
      <c r="C60" s="89"/>
      <c r="D60" s="89"/>
      <c r="E60" s="89"/>
      <c r="F60" s="89"/>
      <c r="G60" s="89"/>
      <c r="H60" s="89"/>
      <c r="I60" s="89"/>
      <c r="J60" s="89"/>
      <c r="K60" s="89"/>
      <c r="L60" s="18"/>
    </row>
    <row r="61" spans="1:31" s="2" customFormat="1" ht="12.75">
      <c r="A61" s="26"/>
      <c r="B61" s="155"/>
      <c r="C61" s="226"/>
      <c r="D61" s="177" t="s">
        <v>44</v>
      </c>
      <c r="E61" s="178"/>
      <c r="F61" s="179" t="s">
        <v>45</v>
      </c>
      <c r="G61" s="177" t="s">
        <v>44</v>
      </c>
      <c r="H61" s="178"/>
      <c r="I61" s="178"/>
      <c r="J61" s="180" t="s">
        <v>45</v>
      </c>
      <c r="K61" s="178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53"/>
      <c r="C62" s="89"/>
      <c r="D62" s="89"/>
      <c r="E62" s="89"/>
      <c r="F62" s="89"/>
      <c r="G62" s="89"/>
      <c r="H62" s="89"/>
      <c r="I62" s="89"/>
      <c r="J62" s="89"/>
      <c r="K62" s="89"/>
      <c r="L62" s="18"/>
    </row>
    <row r="63" spans="2:12" ht="12">
      <c r="B63" s="153"/>
      <c r="C63" s="89"/>
      <c r="D63" s="89"/>
      <c r="E63" s="89"/>
      <c r="F63" s="89"/>
      <c r="G63" s="89"/>
      <c r="H63" s="89"/>
      <c r="I63" s="89"/>
      <c r="J63" s="89"/>
      <c r="K63" s="89"/>
      <c r="L63" s="18"/>
    </row>
    <row r="64" spans="2:12" ht="12">
      <c r="B64" s="153"/>
      <c r="C64" s="89"/>
      <c r="D64" s="89"/>
      <c r="E64" s="89"/>
      <c r="F64" s="89"/>
      <c r="G64" s="89"/>
      <c r="H64" s="89"/>
      <c r="I64" s="89"/>
      <c r="J64" s="89"/>
      <c r="K64" s="89"/>
      <c r="L64" s="18"/>
    </row>
    <row r="65" spans="1:31" s="2" customFormat="1" ht="12.75">
      <c r="A65" s="26"/>
      <c r="B65" s="155"/>
      <c r="C65" s="226"/>
      <c r="D65" s="175" t="s">
        <v>46</v>
      </c>
      <c r="E65" s="181"/>
      <c r="F65" s="181"/>
      <c r="G65" s="175" t="s">
        <v>47</v>
      </c>
      <c r="H65" s="181"/>
      <c r="I65" s="181"/>
      <c r="J65" s="181"/>
      <c r="K65" s="181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53"/>
      <c r="C66" s="89"/>
      <c r="D66" s="89"/>
      <c r="E66" s="89"/>
      <c r="F66" s="89"/>
      <c r="G66" s="89"/>
      <c r="H66" s="89"/>
      <c r="I66" s="89"/>
      <c r="J66" s="89"/>
      <c r="K66" s="89"/>
      <c r="L66" s="18"/>
    </row>
    <row r="67" spans="2:12" ht="12">
      <c r="B67" s="153"/>
      <c r="C67" s="89"/>
      <c r="D67" s="89"/>
      <c r="E67" s="89"/>
      <c r="F67" s="89"/>
      <c r="G67" s="89"/>
      <c r="H67" s="89"/>
      <c r="I67" s="89"/>
      <c r="J67" s="89"/>
      <c r="K67" s="89"/>
      <c r="L67" s="18"/>
    </row>
    <row r="68" spans="2:12" ht="12">
      <c r="B68" s="153"/>
      <c r="C68" s="89"/>
      <c r="D68" s="89"/>
      <c r="E68" s="89"/>
      <c r="F68" s="89"/>
      <c r="G68" s="89"/>
      <c r="H68" s="89"/>
      <c r="I68" s="89"/>
      <c r="J68" s="89"/>
      <c r="K68" s="89"/>
      <c r="L68" s="18"/>
    </row>
    <row r="69" spans="2:12" ht="12">
      <c r="B69" s="153"/>
      <c r="C69" s="89"/>
      <c r="D69" s="89"/>
      <c r="E69" s="89"/>
      <c r="F69" s="89"/>
      <c r="G69" s="89"/>
      <c r="H69" s="89"/>
      <c r="I69" s="89"/>
      <c r="J69" s="89"/>
      <c r="K69" s="89"/>
      <c r="L69" s="18"/>
    </row>
    <row r="70" spans="2:12" ht="12">
      <c r="B70" s="153"/>
      <c r="C70" s="89"/>
      <c r="D70" s="89"/>
      <c r="E70" s="89"/>
      <c r="F70" s="89"/>
      <c r="G70" s="89"/>
      <c r="H70" s="89"/>
      <c r="I70" s="89"/>
      <c r="J70" s="89"/>
      <c r="K70" s="89"/>
      <c r="L70" s="18"/>
    </row>
    <row r="71" spans="2:12" ht="12">
      <c r="B71" s="153"/>
      <c r="C71" s="89"/>
      <c r="D71" s="89"/>
      <c r="E71" s="89"/>
      <c r="F71" s="89"/>
      <c r="G71" s="89"/>
      <c r="H71" s="89"/>
      <c r="I71" s="89"/>
      <c r="J71" s="89"/>
      <c r="K71" s="89"/>
      <c r="L71" s="18"/>
    </row>
    <row r="72" spans="2:12" ht="12">
      <c r="B72" s="153"/>
      <c r="C72" s="89"/>
      <c r="D72" s="89"/>
      <c r="E72" s="89"/>
      <c r="F72" s="89"/>
      <c r="G72" s="89"/>
      <c r="H72" s="89"/>
      <c r="I72" s="89"/>
      <c r="J72" s="89"/>
      <c r="K72" s="89"/>
      <c r="L72" s="18"/>
    </row>
    <row r="73" spans="2:12" ht="12">
      <c r="B73" s="153"/>
      <c r="C73" s="89"/>
      <c r="D73" s="89"/>
      <c r="E73" s="89"/>
      <c r="F73" s="89"/>
      <c r="G73" s="89"/>
      <c r="H73" s="89"/>
      <c r="I73" s="89"/>
      <c r="J73" s="89"/>
      <c r="K73" s="89"/>
      <c r="L73" s="18"/>
    </row>
    <row r="74" spans="2:12" ht="12">
      <c r="B74" s="153"/>
      <c r="C74" s="89"/>
      <c r="D74" s="89"/>
      <c r="E74" s="89"/>
      <c r="F74" s="89"/>
      <c r="G74" s="89"/>
      <c r="H74" s="89"/>
      <c r="I74" s="89"/>
      <c r="J74" s="89"/>
      <c r="K74" s="89"/>
      <c r="L74" s="18"/>
    </row>
    <row r="75" spans="2:12" ht="12">
      <c r="B75" s="153"/>
      <c r="C75" s="89"/>
      <c r="D75" s="89"/>
      <c r="E75" s="89"/>
      <c r="F75" s="89"/>
      <c r="G75" s="89"/>
      <c r="H75" s="89"/>
      <c r="I75" s="89"/>
      <c r="J75" s="89"/>
      <c r="K75" s="89"/>
      <c r="L75" s="18"/>
    </row>
    <row r="76" spans="1:31" s="2" customFormat="1" ht="12.75">
      <c r="A76" s="26"/>
      <c r="B76" s="155"/>
      <c r="C76" s="226"/>
      <c r="D76" s="177" t="s">
        <v>44</v>
      </c>
      <c r="E76" s="178"/>
      <c r="F76" s="179" t="s">
        <v>45</v>
      </c>
      <c r="G76" s="177" t="s">
        <v>44</v>
      </c>
      <c r="H76" s="178"/>
      <c r="I76" s="178"/>
      <c r="J76" s="180" t="s">
        <v>45</v>
      </c>
      <c r="K76" s="178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182"/>
      <c r="C77" s="142"/>
      <c r="D77" s="142"/>
      <c r="E77" s="142"/>
      <c r="F77" s="142"/>
      <c r="G77" s="142"/>
      <c r="H77" s="142"/>
      <c r="I77" s="142"/>
      <c r="J77" s="142"/>
      <c r="K77" s="142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2:11" ht="12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2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1:31" s="2" customFormat="1" ht="6.95" customHeight="1">
      <c r="A81" s="26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155"/>
      <c r="C82" s="154" t="s">
        <v>93</v>
      </c>
      <c r="D82" s="226"/>
      <c r="E82" s="226"/>
      <c r="F82" s="226"/>
      <c r="G82" s="226"/>
      <c r="H82" s="226"/>
      <c r="I82" s="226"/>
      <c r="J82" s="226"/>
      <c r="K82" s="226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155"/>
      <c r="C83" s="226"/>
      <c r="D83" s="226"/>
      <c r="E83" s="226"/>
      <c r="F83" s="226"/>
      <c r="G83" s="226"/>
      <c r="H83" s="226"/>
      <c r="I83" s="226"/>
      <c r="J83" s="226"/>
      <c r="K83" s="226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155"/>
      <c r="C84" s="227" t="s">
        <v>14</v>
      </c>
      <c r="D84" s="226"/>
      <c r="E84" s="226"/>
      <c r="F84" s="226"/>
      <c r="G84" s="226"/>
      <c r="H84" s="226"/>
      <c r="I84" s="226"/>
      <c r="J84" s="226"/>
      <c r="K84" s="226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155"/>
      <c r="C85" s="226"/>
      <c r="D85" s="226"/>
      <c r="E85" s="270" t="str">
        <f>E7</f>
        <v>Cyklostezka</v>
      </c>
      <c r="F85" s="271"/>
      <c r="G85" s="271"/>
      <c r="H85" s="271"/>
      <c r="I85" s="226"/>
      <c r="J85" s="226"/>
      <c r="K85" s="226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2:12" s="1" customFormat="1" ht="12" customHeight="1">
      <c r="B86" s="153"/>
      <c r="C86" s="227" t="s">
        <v>89</v>
      </c>
      <c r="D86" s="89"/>
      <c r="E86" s="89"/>
      <c r="F86" s="89"/>
      <c r="G86" s="89"/>
      <c r="H86" s="89"/>
      <c r="I86" s="89"/>
      <c r="J86" s="89"/>
      <c r="K86" s="89"/>
      <c r="L86" s="18"/>
    </row>
    <row r="87" spans="1:31" s="2" customFormat="1" ht="16.5" customHeight="1">
      <c r="A87" s="26"/>
      <c r="B87" s="155"/>
      <c r="C87" s="226"/>
      <c r="D87" s="226"/>
      <c r="E87" s="270" t="s">
        <v>90</v>
      </c>
      <c r="F87" s="269"/>
      <c r="G87" s="269"/>
      <c r="H87" s="269"/>
      <c r="I87" s="226"/>
      <c r="J87" s="226"/>
      <c r="K87" s="226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155"/>
      <c r="C88" s="227" t="s">
        <v>91</v>
      </c>
      <c r="D88" s="226"/>
      <c r="E88" s="226"/>
      <c r="F88" s="226"/>
      <c r="G88" s="226"/>
      <c r="H88" s="226"/>
      <c r="I88" s="226"/>
      <c r="J88" s="226"/>
      <c r="K88" s="226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155"/>
      <c r="C89" s="226"/>
      <c r="D89" s="226"/>
      <c r="E89" s="268" t="str">
        <f>E11</f>
        <v>19004 - Zemník</v>
      </c>
      <c r="F89" s="269"/>
      <c r="G89" s="269"/>
      <c r="H89" s="269"/>
      <c r="I89" s="226"/>
      <c r="J89" s="226"/>
      <c r="K89" s="226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155"/>
      <c r="C90" s="226"/>
      <c r="D90" s="226"/>
      <c r="E90" s="226"/>
      <c r="F90" s="226"/>
      <c r="G90" s="226"/>
      <c r="H90" s="226"/>
      <c r="I90" s="226"/>
      <c r="J90" s="226"/>
      <c r="K90" s="226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155"/>
      <c r="C91" s="227" t="s">
        <v>18</v>
      </c>
      <c r="D91" s="226"/>
      <c r="E91" s="226"/>
      <c r="F91" s="228" t="str">
        <f>F14</f>
        <v xml:space="preserve"> </v>
      </c>
      <c r="G91" s="226"/>
      <c r="H91" s="226"/>
      <c r="I91" s="227" t="s">
        <v>20</v>
      </c>
      <c r="J91" s="156">
        <f>IF(J14="","",J14)</f>
        <v>43888</v>
      </c>
      <c r="K91" s="226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155"/>
      <c r="C92" s="226"/>
      <c r="D92" s="226"/>
      <c r="E92" s="226"/>
      <c r="F92" s="226"/>
      <c r="G92" s="226"/>
      <c r="H92" s="226"/>
      <c r="I92" s="226"/>
      <c r="J92" s="226"/>
      <c r="K92" s="226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155"/>
      <c r="C93" s="227" t="s">
        <v>21</v>
      </c>
      <c r="D93" s="226"/>
      <c r="E93" s="226"/>
      <c r="F93" s="228" t="str">
        <f>E17</f>
        <v xml:space="preserve"> </v>
      </c>
      <c r="G93" s="226"/>
      <c r="H93" s="226"/>
      <c r="I93" s="227" t="s">
        <v>25</v>
      </c>
      <c r="J93" s="229" t="str">
        <f>E23</f>
        <v xml:space="preserve"> </v>
      </c>
      <c r="K93" s="226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155"/>
      <c r="C94" s="227" t="s">
        <v>24</v>
      </c>
      <c r="D94" s="226"/>
      <c r="E94" s="226"/>
      <c r="F94" s="228" t="str">
        <f>IF(E20="","",E20)</f>
        <v xml:space="preserve"> </v>
      </c>
      <c r="G94" s="226"/>
      <c r="H94" s="226"/>
      <c r="I94" s="227" t="s">
        <v>27</v>
      </c>
      <c r="J94" s="229" t="str">
        <f>E26</f>
        <v xml:space="preserve"> </v>
      </c>
      <c r="K94" s="226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155"/>
      <c r="C95" s="226"/>
      <c r="D95" s="226"/>
      <c r="E95" s="226"/>
      <c r="F95" s="226"/>
      <c r="G95" s="226"/>
      <c r="H95" s="226"/>
      <c r="I95" s="226"/>
      <c r="J95" s="226"/>
      <c r="K95" s="226"/>
      <c r="L95" s="35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155"/>
      <c r="C96" s="185" t="s">
        <v>94</v>
      </c>
      <c r="D96" s="166"/>
      <c r="E96" s="166"/>
      <c r="F96" s="166"/>
      <c r="G96" s="166"/>
      <c r="H96" s="166"/>
      <c r="I96" s="166"/>
      <c r="J96" s="186" t="s">
        <v>95</v>
      </c>
      <c r="K96" s="166"/>
      <c r="L96" s="35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2" customFormat="1" ht="10.35" customHeight="1">
      <c r="A97" s="26"/>
      <c r="B97" s="155"/>
      <c r="C97" s="226"/>
      <c r="D97" s="226"/>
      <c r="E97" s="226"/>
      <c r="F97" s="226"/>
      <c r="G97" s="226"/>
      <c r="H97" s="226"/>
      <c r="I97" s="226"/>
      <c r="J97" s="226"/>
      <c r="K97" s="226"/>
      <c r="L97" s="3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155"/>
      <c r="C98" s="187" t="s">
        <v>96</v>
      </c>
      <c r="D98" s="226"/>
      <c r="E98" s="226"/>
      <c r="F98" s="226"/>
      <c r="G98" s="226"/>
      <c r="H98" s="226"/>
      <c r="I98" s="226"/>
      <c r="J98" s="161">
        <f>J99+J104</f>
        <v>0</v>
      </c>
      <c r="K98" s="226"/>
      <c r="L98" s="3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5" t="s">
        <v>97</v>
      </c>
    </row>
    <row r="99" spans="2:12" s="9" customFormat="1" ht="24.95" customHeight="1">
      <c r="B99" s="188"/>
      <c r="C99" s="189"/>
      <c r="D99" s="190" t="s">
        <v>98</v>
      </c>
      <c r="E99" s="191"/>
      <c r="F99" s="191"/>
      <c r="G99" s="191"/>
      <c r="H99" s="191"/>
      <c r="I99" s="191"/>
      <c r="J99" s="192">
        <f>J127</f>
        <v>0</v>
      </c>
      <c r="K99" s="189"/>
      <c r="L99" s="93"/>
    </row>
    <row r="100" spans="2:12" s="10" customFormat="1" ht="19.9" customHeight="1">
      <c r="B100" s="193"/>
      <c r="C100" s="194"/>
      <c r="D100" s="195" t="s">
        <v>99</v>
      </c>
      <c r="E100" s="196"/>
      <c r="F100" s="196"/>
      <c r="G100" s="196"/>
      <c r="H100" s="196"/>
      <c r="I100" s="196"/>
      <c r="J100" s="197">
        <f>J128</f>
        <v>0</v>
      </c>
      <c r="K100" s="194"/>
      <c r="L100" s="94"/>
    </row>
    <row r="101" spans="2:12" s="10" customFormat="1" ht="19.9" customHeight="1">
      <c r="B101" s="193"/>
      <c r="C101" s="194"/>
      <c r="D101" s="195" t="s">
        <v>101</v>
      </c>
      <c r="E101" s="196"/>
      <c r="F101" s="196"/>
      <c r="G101" s="196"/>
      <c r="H101" s="196"/>
      <c r="I101" s="196"/>
      <c r="J101" s="197">
        <f>J138</f>
        <v>0</v>
      </c>
      <c r="K101" s="194"/>
      <c r="L101" s="94"/>
    </row>
    <row r="102" spans="2:12" s="10" customFormat="1" ht="19.9" customHeight="1">
      <c r="B102" s="193"/>
      <c r="C102" s="194"/>
      <c r="D102" s="195" t="s">
        <v>102</v>
      </c>
      <c r="E102" s="196"/>
      <c r="F102" s="196"/>
      <c r="G102" s="196"/>
      <c r="H102" s="196"/>
      <c r="I102" s="196"/>
      <c r="J102" s="197">
        <f>J143</f>
        <v>0</v>
      </c>
      <c r="K102" s="194"/>
      <c r="L102" s="94"/>
    </row>
    <row r="103" spans="2:12" s="10" customFormat="1" ht="19.9" customHeight="1">
      <c r="B103" s="193"/>
      <c r="C103" s="194"/>
      <c r="D103" s="195" t="s">
        <v>103</v>
      </c>
      <c r="E103" s="196"/>
      <c r="F103" s="196"/>
      <c r="G103" s="196"/>
      <c r="H103" s="196"/>
      <c r="I103" s="196"/>
      <c r="J103" s="197">
        <f>J145</f>
        <v>0</v>
      </c>
      <c r="K103" s="194"/>
      <c r="L103" s="94"/>
    </row>
    <row r="104" spans="2:12" s="9" customFormat="1" ht="24.95" customHeight="1">
      <c r="B104" s="188"/>
      <c r="C104" s="189"/>
      <c r="D104" s="190" t="s">
        <v>402</v>
      </c>
      <c r="E104" s="191"/>
      <c r="F104" s="191"/>
      <c r="G104" s="191"/>
      <c r="H104" s="191"/>
      <c r="I104" s="191"/>
      <c r="J104" s="192">
        <f>J148</f>
        <v>0</v>
      </c>
      <c r="K104" s="189"/>
      <c r="L104" s="93"/>
    </row>
    <row r="105" spans="1:31" s="2" customFormat="1" ht="21.75" customHeight="1">
      <c r="A105" s="26"/>
      <c r="B105" s="155"/>
      <c r="C105" s="226"/>
      <c r="D105" s="226"/>
      <c r="E105" s="226"/>
      <c r="F105" s="226"/>
      <c r="G105" s="226"/>
      <c r="H105" s="226"/>
      <c r="I105" s="226"/>
      <c r="J105" s="226"/>
      <c r="K105" s="226"/>
      <c r="L105" s="3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182"/>
      <c r="C106" s="142"/>
      <c r="D106" s="142"/>
      <c r="E106" s="142"/>
      <c r="F106" s="142"/>
      <c r="G106" s="142"/>
      <c r="H106" s="142"/>
      <c r="I106" s="142"/>
      <c r="J106" s="142"/>
      <c r="K106" s="142"/>
      <c r="L106" s="3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2:11" ht="12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 ht="12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 ht="12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31" s="2" customFormat="1" ht="6.95" customHeight="1">
      <c r="A110" s="26"/>
      <c r="B110" s="183"/>
      <c r="C110" s="184"/>
      <c r="D110" s="184"/>
      <c r="E110" s="184"/>
      <c r="F110" s="184"/>
      <c r="G110" s="184"/>
      <c r="H110" s="184"/>
      <c r="I110" s="184"/>
      <c r="J110" s="184"/>
      <c r="K110" s="184"/>
      <c r="L110" s="35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155"/>
      <c r="C111" s="154" t="s">
        <v>106</v>
      </c>
      <c r="D111" s="226"/>
      <c r="E111" s="226"/>
      <c r="F111" s="226"/>
      <c r="G111" s="226"/>
      <c r="H111" s="226"/>
      <c r="I111" s="226"/>
      <c r="J111" s="226"/>
      <c r="K111" s="226"/>
      <c r="L111" s="35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155"/>
      <c r="C112" s="226"/>
      <c r="D112" s="226"/>
      <c r="E112" s="226"/>
      <c r="F112" s="226"/>
      <c r="G112" s="226"/>
      <c r="H112" s="226"/>
      <c r="I112" s="226"/>
      <c r="J112" s="226"/>
      <c r="K112" s="226"/>
      <c r="L112" s="35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155"/>
      <c r="C113" s="227" t="s">
        <v>14</v>
      </c>
      <c r="D113" s="226"/>
      <c r="E113" s="226"/>
      <c r="F113" s="226"/>
      <c r="G113" s="226"/>
      <c r="H113" s="226"/>
      <c r="I113" s="226"/>
      <c r="J113" s="226"/>
      <c r="K113" s="226"/>
      <c r="L113" s="35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155"/>
      <c r="C114" s="226"/>
      <c r="D114" s="226"/>
      <c r="E114" s="270" t="str">
        <f>E7</f>
        <v>Cyklostezka</v>
      </c>
      <c r="F114" s="271"/>
      <c r="G114" s="271"/>
      <c r="H114" s="271"/>
      <c r="I114" s="226"/>
      <c r="J114" s="226"/>
      <c r="K114" s="226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2:12" s="1" customFormat="1" ht="12" customHeight="1">
      <c r="B115" s="153"/>
      <c r="C115" s="227" t="s">
        <v>89</v>
      </c>
      <c r="D115" s="89"/>
      <c r="E115" s="89"/>
      <c r="F115" s="89"/>
      <c r="G115" s="89"/>
      <c r="H115" s="89"/>
      <c r="I115" s="89"/>
      <c r="J115" s="89"/>
      <c r="K115" s="89"/>
      <c r="L115" s="18"/>
    </row>
    <row r="116" spans="1:31" s="2" customFormat="1" ht="16.5" customHeight="1">
      <c r="A116" s="26"/>
      <c r="B116" s="155"/>
      <c r="C116" s="226"/>
      <c r="D116" s="226"/>
      <c r="E116" s="270" t="s">
        <v>90</v>
      </c>
      <c r="F116" s="269"/>
      <c r="G116" s="269"/>
      <c r="H116" s="269"/>
      <c r="I116" s="226"/>
      <c r="J116" s="226"/>
      <c r="K116" s="226"/>
      <c r="L116" s="35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155"/>
      <c r="C117" s="227" t="s">
        <v>91</v>
      </c>
      <c r="D117" s="226"/>
      <c r="E117" s="226"/>
      <c r="F117" s="226"/>
      <c r="G117" s="226"/>
      <c r="H117" s="226"/>
      <c r="I117" s="226"/>
      <c r="J117" s="226"/>
      <c r="K117" s="226"/>
      <c r="L117" s="35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6.5" customHeight="1">
      <c r="A118" s="26"/>
      <c r="B118" s="155"/>
      <c r="C118" s="226"/>
      <c r="D118" s="226"/>
      <c r="E118" s="268" t="str">
        <f>E11</f>
        <v>19004 - Zemník</v>
      </c>
      <c r="F118" s="269"/>
      <c r="G118" s="269"/>
      <c r="H118" s="269"/>
      <c r="I118" s="226"/>
      <c r="J118" s="226"/>
      <c r="K118" s="226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155"/>
      <c r="C119" s="226"/>
      <c r="D119" s="226"/>
      <c r="E119" s="226"/>
      <c r="F119" s="226"/>
      <c r="G119" s="226"/>
      <c r="H119" s="226"/>
      <c r="I119" s="226"/>
      <c r="J119" s="226"/>
      <c r="K119" s="226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155"/>
      <c r="C120" s="227" t="s">
        <v>18</v>
      </c>
      <c r="D120" s="226"/>
      <c r="E120" s="226"/>
      <c r="F120" s="228" t="str">
        <f>F14</f>
        <v xml:space="preserve"> </v>
      </c>
      <c r="G120" s="226"/>
      <c r="H120" s="226"/>
      <c r="I120" s="227" t="s">
        <v>20</v>
      </c>
      <c r="J120" s="156">
        <f>IF(J14="","",J14)</f>
        <v>43888</v>
      </c>
      <c r="K120" s="226"/>
      <c r="L120" s="35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155"/>
      <c r="C121" s="226"/>
      <c r="D121" s="226"/>
      <c r="E121" s="226"/>
      <c r="F121" s="226"/>
      <c r="G121" s="226"/>
      <c r="H121" s="226"/>
      <c r="I121" s="226"/>
      <c r="J121" s="226"/>
      <c r="K121" s="226"/>
      <c r="L121" s="35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5.2" customHeight="1">
      <c r="A122" s="26"/>
      <c r="B122" s="155"/>
      <c r="C122" s="227" t="s">
        <v>21</v>
      </c>
      <c r="D122" s="226"/>
      <c r="E122" s="226"/>
      <c r="F122" s="228" t="str">
        <f>E17</f>
        <v xml:space="preserve"> </v>
      </c>
      <c r="G122" s="226"/>
      <c r="H122" s="226"/>
      <c r="I122" s="227" t="s">
        <v>25</v>
      </c>
      <c r="J122" s="229" t="str">
        <f>E23</f>
        <v xml:space="preserve"> </v>
      </c>
      <c r="K122" s="226"/>
      <c r="L122" s="35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5.2" customHeight="1">
      <c r="A123" s="26"/>
      <c r="B123" s="155"/>
      <c r="C123" s="227" t="s">
        <v>24</v>
      </c>
      <c r="D123" s="226"/>
      <c r="E123" s="226"/>
      <c r="F123" s="228" t="str">
        <f>IF(E20="","",E20)</f>
        <v xml:space="preserve"> </v>
      </c>
      <c r="G123" s="226"/>
      <c r="H123" s="226"/>
      <c r="I123" s="227" t="s">
        <v>27</v>
      </c>
      <c r="J123" s="229" t="str">
        <f>E26</f>
        <v xml:space="preserve"> </v>
      </c>
      <c r="K123" s="226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0.35" customHeight="1">
      <c r="A124" s="26"/>
      <c r="B124" s="155"/>
      <c r="C124" s="226"/>
      <c r="D124" s="226"/>
      <c r="E124" s="226"/>
      <c r="F124" s="226"/>
      <c r="G124" s="226"/>
      <c r="H124" s="226"/>
      <c r="I124" s="226"/>
      <c r="J124" s="226"/>
      <c r="K124" s="226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11" customFormat="1" ht="29.25" customHeight="1">
      <c r="A125" s="95"/>
      <c r="B125" s="198"/>
      <c r="C125" s="199" t="s">
        <v>107</v>
      </c>
      <c r="D125" s="200" t="s">
        <v>54</v>
      </c>
      <c r="E125" s="200" t="s">
        <v>50</v>
      </c>
      <c r="F125" s="200" t="s">
        <v>51</v>
      </c>
      <c r="G125" s="200" t="s">
        <v>108</v>
      </c>
      <c r="H125" s="200" t="s">
        <v>109</v>
      </c>
      <c r="I125" s="200" t="s">
        <v>110</v>
      </c>
      <c r="J125" s="200" t="s">
        <v>95</v>
      </c>
      <c r="K125" s="201" t="s">
        <v>111</v>
      </c>
      <c r="L125" s="96"/>
      <c r="M125" s="54" t="s">
        <v>1</v>
      </c>
      <c r="N125" s="55" t="s">
        <v>33</v>
      </c>
      <c r="O125" s="55" t="s">
        <v>112</v>
      </c>
      <c r="P125" s="55" t="s">
        <v>113</v>
      </c>
      <c r="Q125" s="55" t="s">
        <v>114</v>
      </c>
      <c r="R125" s="55" t="s">
        <v>115</v>
      </c>
      <c r="S125" s="55" t="s">
        <v>116</v>
      </c>
      <c r="T125" s="56" t="s">
        <v>117</v>
      </c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63" s="2" customFormat="1" ht="22.9" customHeight="1">
      <c r="A126" s="26"/>
      <c r="B126" s="155"/>
      <c r="C126" s="202" t="s">
        <v>118</v>
      </c>
      <c r="D126" s="226"/>
      <c r="E126" s="226"/>
      <c r="F126" s="226"/>
      <c r="G126" s="226"/>
      <c r="H126" s="226"/>
      <c r="I126" s="226"/>
      <c r="J126" s="203">
        <f>J127+J148</f>
        <v>0</v>
      </c>
      <c r="K126" s="226"/>
      <c r="L126" s="27"/>
      <c r="M126" s="57"/>
      <c r="N126" s="48"/>
      <c r="O126" s="58"/>
      <c r="P126" s="97">
        <f>P127+P148</f>
        <v>654.69409</v>
      </c>
      <c r="Q126" s="58"/>
      <c r="R126" s="97">
        <f>R127+R148</f>
        <v>19.678506</v>
      </c>
      <c r="S126" s="58"/>
      <c r="T126" s="98">
        <f>T127+T148</f>
        <v>0.67872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5" t="s">
        <v>68</v>
      </c>
      <c r="AU126" s="15" t="s">
        <v>97</v>
      </c>
      <c r="BK126" s="99">
        <f>BK127+BK148</f>
        <v>0</v>
      </c>
    </row>
    <row r="127" spans="2:63" s="12" customFormat="1" ht="25.9" customHeight="1">
      <c r="B127" s="204"/>
      <c r="C127" s="140"/>
      <c r="D127" s="205" t="s">
        <v>68</v>
      </c>
      <c r="E127" s="206" t="s">
        <v>119</v>
      </c>
      <c r="F127" s="206" t="s">
        <v>120</v>
      </c>
      <c r="G127" s="140"/>
      <c r="H127" s="140"/>
      <c r="I127" s="140"/>
      <c r="J127" s="207">
        <f>J128+J138+J143+J145</f>
        <v>0</v>
      </c>
      <c r="K127" s="140"/>
      <c r="L127" s="100"/>
      <c r="M127" s="102"/>
      <c r="N127" s="103"/>
      <c r="O127" s="103"/>
      <c r="P127" s="104">
        <f>P128+P138+P143+P145</f>
        <v>624.69409</v>
      </c>
      <c r="Q127" s="103"/>
      <c r="R127" s="104">
        <f>R128+R138+R143+R145</f>
        <v>19.678506</v>
      </c>
      <c r="S127" s="103"/>
      <c r="T127" s="105">
        <f>T128+T138+T143+T145</f>
        <v>0.67872</v>
      </c>
      <c r="AR127" s="101" t="s">
        <v>75</v>
      </c>
      <c r="AT127" s="106" t="s">
        <v>68</v>
      </c>
      <c r="AU127" s="106" t="s">
        <v>69</v>
      </c>
      <c r="AY127" s="101" t="s">
        <v>121</v>
      </c>
      <c r="BK127" s="107">
        <f>BK128+BK138+BK143+BK145</f>
        <v>0</v>
      </c>
    </row>
    <row r="128" spans="2:63" s="12" customFormat="1" ht="22.9" customHeight="1">
      <c r="B128" s="204"/>
      <c r="C128" s="140"/>
      <c r="D128" s="205" t="s">
        <v>68</v>
      </c>
      <c r="E128" s="208" t="s">
        <v>75</v>
      </c>
      <c r="F128" s="208" t="s">
        <v>122</v>
      </c>
      <c r="G128" s="140"/>
      <c r="H128" s="140"/>
      <c r="I128" s="140"/>
      <c r="J128" s="209">
        <f>SUM(J129:J137)</f>
        <v>0</v>
      </c>
      <c r="K128" s="140"/>
      <c r="L128" s="100"/>
      <c r="M128" s="102"/>
      <c r="N128" s="103"/>
      <c r="O128" s="103"/>
      <c r="P128" s="104">
        <f>SUM(P129:P137)</f>
        <v>211.34904999999998</v>
      </c>
      <c r="Q128" s="103"/>
      <c r="R128" s="104">
        <f>SUM(R129:R137)</f>
        <v>0</v>
      </c>
      <c r="S128" s="103"/>
      <c r="T128" s="105">
        <f>SUM(T129:T137)</f>
        <v>0.67872</v>
      </c>
      <c r="AR128" s="101" t="s">
        <v>75</v>
      </c>
      <c r="AT128" s="106" t="s">
        <v>68</v>
      </c>
      <c r="AU128" s="106" t="s">
        <v>75</v>
      </c>
      <c r="AY128" s="101" t="s">
        <v>121</v>
      </c>
      <c r="BK128" s="107">
        <f>SUM(BK129:BK137)</f>
        <v>0</v>
      </c>
    </row>
    <row r="129" spans="1:65" s="2" customFormat="1" ht="36" customHeight="1">
      <c r="A129" s="26"/>
      <c r="B129" s="155"/>
      <c r="C129" s="143" t="s">
        <v>75</v>
      </c>
      <c r="D129" s="143" t="s">
        <v>123</v>
      </c>
      <c r="E129" s="144" t="s">
        <v>403</v>
      </c>
      <c r="F129" s="145" t="s">
        <v>456</v>
      </c>
      <c r="G129" s="146" t="s">
        <v>167</v>
      </c>
      <c r="H129" s="147">
        <v>848.4</v>
      </c>
      <c r="I129" s="108">
        <v>0</v>
      </c>
      <c r="J129" s="138">
        <f aca="true" t="shared" si="0" ref="J129:J137">ROUND(I129*H129,2)</f>
        <v>0</v>
      </c>
      <c r="K129" s="145" t="s">
        <v>404</v>
      </c>
      <c r="L129" s="27"/>
      <c r="M129" s="109" t="s">
        <v>1</v>
      </c>
      <c r="N129" s="110" t="s">
        <v>34</v>
      </c>
      <c r="O129" s="111">
        <v>0.064</v>
      </c>
      <c r="P129" s="111">
        <f aca="true" t="shared" si="1" ref="P129:P137">O129*H129</f>
        <v>54.2976</v>
      </c>
      <c r="Q129" s="111">
        <v>0</v>
      </c>
      <c r="R129" s="111">
        <f aca="true" t="shared" si="2" ref="R129:R137">Q129*H129</f>
        <v>0</v>
      </c>
      <c r="S129" s="111">
        <v>0.0008</v>
      </c>
      <c r="T129" s="112">
        <f aca="true" t="shared" si="3" ref="T129:T137">S129*H129</f>
        <v>0.67872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13" t="s">
        <v>127</v>
      </c>
      <c r="AT129" s="113" t="s">
        <v>123</v>
      </c>
      <c r="AU129" s="113" t="s">
        <v>77</v>
      </c>
      <c r="AY129" s="15" t="s">
        <v>121</v>
      </c>
      <c r="BE129" s="114">
        <f aca="true" t="shared" si="4" ref="BE129:BE137">IF(N129="základní",J129,0)</f>
        <v>0</v>
      </c>
      <c r="BF129" s="114">
        <f aca="true" t="shared" si="5" ref="BF129:BF137">IF(N129="snížená",J129,0)</f>
        <v>0</v>
      </c>
      <c r="BG129" s="114">
        <f aca="true" t="shared" si="6" ref="BG129:BG137">IF(N129="zákl. přenesená",J129,0)</f>
        <v>0</v>
      </c>
      <c r="BH129" s="114">
        <f aca="true" t="shared" si="7" ref="BH129:BH137">IF(N129="sníž. přenesená",J129,0)</f>
        <v>0</v>
      </c>
      <c r="BI129" s="114">
        <f aca="true" t="shared" si="8" ref="BI129:BI137">IF(N129="nulová",J129,0)</f>
        <v>0</v>
      </c>
      <c r="BJ129" s="15" t="s">
        <v>75</v>
      </c>
      <c r="BK129" s="114">
        <f aca="true" t="shared" si="9" ref="BK129:BK137">ROUND(I129*H129,2)</f>
        <v>0</v>
      </c>
      <c r="BL129" s="15" t="s">
        <v>127</v>
      </c>
      <c r="BM129" s="113" t="s">
        <v>405</v>
      </c>
    </row>
    <row r="130" spans="1:65" s="2" customFormat="1" ht="48" customHeight="1">
      <c r="A130" s="26"/>
      <c r="B130" s="155"/>
      <c r="C130" s="143" t="s">
        <v>77</v>
      </c>
      <c r="D130" s="143" t="s">
        <v>123</v>
      </c>
      <c r="E130" s="144" t="s">
        <v>406</v>
      </c>
      <c r="F130" s="145" t="s">
        <v>457</v>
      </c>
      <c r="G130" s="146" t="s">
        <v>125</v>
      </c>
      <c r="H130" s="147">
        <v>131.75</v>
      </c>
      <c r="I130" s="108">
        <v>0</v>
      </c>
      <c r="J130" s="138">
        <f t="shared" si="0"/>
        <v>0</v>
      </c>
      <c r="K130" s="145" t="s">
        <v>404</v>
      </c>
      <c r="L130" s="27"/>
      <c r="M130" s="109" t="s">
        <v>1</v>
      </c>
      <c r="N130" s="110" t="s">
        <v>34</v>
      </c>
      <c r="O130" s="111">
        <v>0.021</v>
      </c>
      <c r="P130" s="111">
        <f t="shared" si="1"/>
        <v>2.76675</v>
      </c>
      <c r="Q130" s="111">
        <v>0</v>
      </c>
      <c r="R130" s="111">
        <f t="shared" si="2"/>
        <v>0</v>
      </c>
      <c r="S130" s="111">
        <v>0</v>
      </c>
      <c r="T130" s="112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13" t="s">
        <v>127</v>
      </c>
      <c r="AT130" s="113" t="s">
        <v>123</v>
      </c>
      <c r="AU130" s="113" t="s">
        <v>77</v>
      </c>
      <c r="AY130" s="15" t="s">
        <v>121</v>
      </c>
      <c r="BE130" s="114">
        <f t="shared" si="4"/>
        <v>0</v>
      </c>
      <c r="BF130" s="114">
        <f t="shared" si="5"/>
        <v>0</v>
      </c>
      <c r="BG130" s="114">
        <f t="shared" si="6"/>
        <v>0</v>
      </c>
      <c r="BH130" s="114">
        <f t="shared" si="7"/>
        <v>0</v>
      </c>
      <c r="BI130" s="114">
        <f t="shared" si="8"/>
        <v>0</v>
      </c>
      <c r="BJ130" s="15" t="s">
        <v>75</v>
      </c>
      <c r="BK130" s="114">
        <f t="shared" si="9"/>
        <v>0</v>
      </c>
      <c r="BL130" s="15" t="s">
        <v>127</v>
      </c>
      <c r="BM130" s="113" t="s">
        <v>407</v>
      </c>
    </row>
    <row r="131" spans="1:65" s="2" customFormat="1" ht="48" customHeight="1">
      <c r="A131" s="26"/>
      <c r="B131" s="155"/>
      <c r="C131" s="143" t="s">
        <v>188</v>
      </c>
      <c r="D131" s="143" t="s">
        <v>123</v>
      </c>
      <c r="E131" s="144" t="s">
        <v>408</v>
      </c>
      <c r="F131" s="217" t="s">
        <v>409</v>
      </c>
      <c r="G131" s="146" t="s">
        <v>125</v>
      </c>
      <c r="H131" s="147">
        <v>131.75</v>
      </c>
      <c r="I131" s="108">
        <v>0</v>
      </c>
      <c r="J131" s="138">
        <f t="shared" si="0"/>
        <v>0</v>
      </c>
      <c r="K131" s="145" t="s">
        <v>404</v>
      </c>
      <c r="L131" s="27"/>
      <c r="M131" s="109" t="s">
        <v>1</v>
      </c>
      <c r="N131" s="110" t="s">
        <v>34</v>
      </c>
      <c r="O131" s="111">
        <v>0.058</v>
      </c>
      <c r="P131" s="111">
        <f t="shared" si="1"/>
        <v>7.641500000000001</v>
      </c>
      <c r="Q131" s="111">
        <v>0</v>
      </c>
      <c r="R131" s="111">
        <f t="shared" si="2"/>
        <v>0</v>
      </c>
      <c r="S131" s="111">
        <v>0</v>
      </c>
      <c r="T131" s="112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13" t="s">
        <v>127</v>
      </c>
      <c r="AT131" s="113" t="s">
        <v>123</v>
      </c>
      <c r="AU131" s="113" t="s">
        <v>77</v>
      </c>
      <c r="AY131" s="15" t="s">
        <v>121</v>
      </c>
      <c r="BE131" s="114">
        <f t="shared" si="4"/>
        <v>0</v>
      </c>
      <c r="BF131" s="114">
        <f t="shared" si="5"/>
        <v>0</v>
      </c>
      <c r="BG131" s="114">
        <f t="shared" si="6"/>
        <v>0</v>
      </c>
      <c r="BH131" s="114">
        <f t="shared" si="7"/>
        <v>0</v>
      </c>
      <c r="BI131" s="114">
        <f t="shared" si="8"/>
        <v>0</v>
      </c>
      <c r="BJ131" s="15" t="s">
        <v>75</v>
      </c>
      <c r="BK131" s="114">
        <f t="shared" si="9"/>
        <v>0</v>
      </c>
      <c r="BL131" s="15" t="s">
        <v>127</v>
      </c>
      <c r="BM131" s="113" t="s">
        <v>410</v>
      </c>
    </row>
    <row r="132" spans="1:65" s="2" customFormat="1" ht="48" customHeight="1">
      <c r="A132" s="26"/>
      <c r="B132" s="155"/>
      <c r="C132" s="143" t="s">
        <v>127</v>
      </c>
      <c r="D132" s="143" t="s">
        <v>123</v>
      </c>
      <c r="E132" s="144" t="s">
        <v>411</v>
      </c>
      <c r="F132" s="145" t="s">
        <v>458</v>
      </c>
      <c r="G132" s="146" t="s">
        <v>125</v>
      </c>
      <c r="H132" s="147">
        <v>282.8</v>
      </c>
      <c r="I132" s="108">
        <v>0</v>
      </c>
      <c r="J132" s="138">
        <f t="shared" si="0"/>
        <v>0</v>
      </c>
      <c r="K132" s="145" t="s">
        <v>412</v>
      </c>
      <c r="L132" s="27"/>
      <c r="M132" s="109" t="s">
        <v>1</v>
      </c>
      <c r="N132" s="110" t="s">
        <v>34</v>
      </c>
      <c r="O132" s="111">
        <v>0.294</v>
      </c>
      <c r="P132" s="111">
        <f t="shared" si="1"/>
        <v>83.1432</v>
      </c>
      <c r="Q132" s="111">
        <v>0</v>
      </c>
      <c r="R132" s="111">
        <f t="shared" si="2"/>
        <v>0</v>
      </c>
      <c r="S132" s="111">
        <v>0</v>
      </c>
      <c r="T132" s="112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13" t="s">
        <v>127</v>
      </c>
      <c r="AT132" s="113" t="s">
        <v>123</v>
      </c>
      <c r="AU132" s="113" t="s">
        <v>77</v>
      </c>
      <c r="AY132" s="15" t="s">
        <v>121</v>
      </c>
      <c r="BE132" s="114">
        <f t="shared" si="4"/>
        <v>0</v>
      </c>
      <c r="BF132" s="114">
        <f t="shared" si="5"/>
        <v>0</v>
      </c>
      <c r="BG132" s="114">
        <f t="shared" si="6"/>
        <v>0</v>
      </c>
      <c r="BH132" s="114">
        <f t="shared" si="7"/>
        <v>0</v>
      </c>
      <c r="BI132" s="114">
        <f t="shared" si="8"/>
        <v>0</v>
      </c>
      <c r="BJ132" s="15" t="s">
        <v>75</v>
      </c>
      <c r="BK132" s="114">
        <f t="shared" si="9"/>
        <v>0</v>
      </c>
      <c r="BL132" s="15" t="s">
        <v>127</v>
      </c>
      <c r="BM132" s="113" t="s">
        <v>413</v>
      </c>
    </row>
    <row r="133" spans="1:65" s="2" customFormat="1" ht="61.5" customHeight="1">
      <c r="A133" s="26"/>
      <c r="B133" s="155"/>
      <c r="C133" s="143" t="s">
        <v>195</v>
      </c>
      <c r="D133" s="143" t="s">
        <v>123</v>
      </c>
      <c r="E133" s="144" t="s">
        <v>414</v>
      </c>
      <c r="F133" s="145" t="s">
        <v>459</v>
      </c>
      <c r="G133" s="146" t="s">
        <v>125</v>
      </c>
      <c r="H133" s="147">
        <v>282.8</v>
      </c>
      <c r="I133" s="108">
        <v>0</v>
      </c>
      <c r="J133" s="138">
        <f t="shared" si="0"/>
        <v>0</v>
      </c>
      <c r="K133" s="145" t="s">
        <v>412</v>
      </c>
      <c r="L133" s="27"/>
      <c r="M133" s="109" t="s">
        <v>1</v>
      </c>
      <c r="N133" s="110" t="s">
        <v>34</v>
      </c>
      <c r="O133" s="111">
        <v>0.074</v>
      </c>
      <c r="P133" s="111">
        <f t="shared" si="1"/>
        <v>20.9272</v>
      </c>
      <c r="Q133" s="111">
        <v>0</v>
      </c>
      <c r="R133" s="111">
        <f t="shared" si="2"/>
        <v>0</v>
      </c>
      <c r="S133" s="111">
        <v>0</v>
      </c>
      <c r="T133" s="112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13" t="s">
        <v>127</v>
      </c>
      <c r="AT133" s="113" t="s">
        <v>123</v>
      </c>
      <c r="AU133" s="113" t="s">
        <v>77</v>
      </c>
      <c r="AY133" s="15" t="s">
        <v>121</v>
      </c>
      <c r="BE133" s="114">
        <f t="shared" si="4"/>
        <v>0</v>
      </c>
      <c r="BF133" s="114">
        <f t="shared" si="5"/>
        <v>0</v>
      </c>
      <c r="BG133" s="114">
        <f t="shared" si="6"/>
        <v>0</v>
      </c>
      <c r="BH133" s="114">
        <f t="shared" si="7"/>
        <v>0</v>
      </c>
      <c r="BI133" s="114">
        <f t="shared" si="8"/>
        <v>0</v>
      </c>
      <c r="BJ133" s="15" t="s">
        <v>75</v>
      </c>
      <c r="BK133" s="114">
        <f t="shared" si="9"/>
        <v>0</v>
      </c>
      <c r="BL133" s="15" t="s">
        <v>127</v>
      </c>
      <c r="BM133" s="113" t="s">
        <v>415</v>
      </c>
    </row>
    <row r="134" spans="1:65" s="2" customFormat="1" ht="50.25" customHeight="1">
      <c r="A134" s="26"/>
      <c r="B134" s="155"/>
      <c r="C134" s="143" t="s">
        <v>198</v>
      </c>
      <c r="D134" s="143" t="s">
        <v>123</v>
      </c>
      <c r="E134" s="144" t="s">
        <v>416</v>
      </c>
      <c r="F134" s="145" t="s">
        <v>417</v>
      </c>
      <c r="G134" s="146" t="s">
        <v>125</v>
      </c>
      <c r="H134" s="147">
        <v>282.8</v>
      </c>
      <c r="I134" s="108">
        <v>0</v>
      </c>
      <c r="J134" s="138">
        <f t="shared" si="0"/>
        <v>0</v>
      </c>
      <c r="K134" s="145" t="s">
        <v>412</v>
      </c>
      <c r="L134" s="27"/>
      <c r="M134" s="109" t="s">
        <v>1</v>
      </c>
      <c r="N134" s="110" t="s">
        <v>34</v>
      </c>
      <c r="O134" s="111">
        <v>0.067</v>
      </c>
      <c r="P134" s="111">
        <f t="shared" si="1"/>
        <v>18.9476</v>
      </c>
      <c r="Q134" s="111">
        <v>0</v>
      </c>
      <c r="R134" s="111">
        <f t="shared" si="2"/>
        <v>0</v>
      </c>
      <c r="S134" s="111">
        <v>0</v>
      </c>
      <c r="T134" s="112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13" t="s">
        <v>127</v>
      </c>
      <c r="AT134" s="113" t="s">
        <v>123</v>
      </c>
      <c r="AU134" s="113" t="s">
        <v>77</v>
      </c>
      <c r="AY134" s="15" t="s">
        <v>121</v>
      </c>
      <c r="BE134" s="114">
        <f t="shared" si="4"/>
        <v>0</v>
      </c>
      <c r="BF134" s="114">
        <f t="shared" si="5"/>
        <v>0</v>
      </c>
      <c r="BG134" s="114">
        <f t="shared" si="6"/>
        <v>0</v>
      </c>
      <c r="BH134" s="114">
        <f t="shared" si="7"/>
        <v>0</v>
      </c>
      <c r="BI134" s="114">
        <f t="shared" si="8"/>
        <v>0</v>
      </c>
      <c r="BJ134" s="15" t="s">
        <v>75</v>
      </c>
      <c r="BK134" s="114">
        <f t="shared" si="9"/>
        <v>0</v>
      </c>
      <c r="BL134" s="15" t="s">
        <v>127</v>
      </c>
      <c r="BM134" s="113" t="s">
        <v>418</v>
      </c>
    </row>
    <row r="135" spans="1:65" s="2" customFormat="1" ht="16.5" customHeight="1">
      <c r="A135" s="26"/>
      <c r="B135" s="155"/>
      <c r="C135" s="143" t="s">
        <v>202</v>
      </c>
      <c r="D135" s="143" t="s">
        <v>123</v>
      </c>
      <c r="E135" s="144" t="s">
        <v>419</v>
      </c>
      <c r="F135" s="145" t="s">
        <v>420</v>
      </c>
      <c r="G135" s="146" t="s">
        <v>125</v>
      </c>
      <c r="H135" s="147">
        <v>282.8</v>
      </c>
      <c r="I135" s="108">
        <v>0</v>
      </c>
      <c r="J135" s="138">
        <f t="shared" si="0"/>
        <v>0</v>
      </c>
      <c r="K135" s="145" t="s">
        <v>412</v>
      </c>
      <c r="L135" s="27"/>
      <c r="M135" s="109" t="s">
        <v>1</v>
      </c>
      <c r="N135" s="110" t="s">
        <v>34</v>
      </c>
      <c r="O135" s="111">
        <v>0.009</v>
      </c>
      <c r="P135" s="111">
        <f t="shared" si="1"/>
        <v>2.5452</v>
      </c>
      <c r="Q135" s="111">
        <v>0</v>
      </c>
      <c r="R135" s="111">
        <f t="shared" si="2"/>
        <v>0</v>
      </c>
      <c r="S135" s="111">
        <v>0</v>
      </c>
      <c r="T135" s="112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13" t="s">
        <v>127</v>
      </c>
      <c r="AT135" s="113" t="s">
        <v>123</v>
      </c>
      <c r="AU135" s="113" t="s">
        <v>77</v>
      </c>
      <c r="AY135" s="15" t="s">
        <v>121</v>
      </c>
      <c r="BE135" s="114">
        <f t="shared" si="4"/>
        <v>0</v>
      </c>
      <c r="BF135" s="114">
        <f t="shared" si="5"/>
        <v>0</v>
      </c>
      <c r="BG135" s="114">
        <f t="shared" si="6"/>
        <v>0</v>
      </c>
      <c r="BH135" s="114">
        <f t="shared" si="7"/>
        <v>0</v>
      </c>
      <c r="BI135" s="114">
        <f t="shared" si="8"/>
        <v>0</v>
      </c>
      <c r="BJ135" s="15" t="s">
        <v>75</v>
      </c>
      <c r="BK135" s="114">
        <f t="shared" si="9"/>
        <v>0</v>
      </c>
      <c r="BL135" s="15" t="s">
        <v>127</v>
      </c>
      <c r="BM135" s="113" t="s">
        <v>421</v>
      </c>
    </row>
    <row r="136" spans="1:65" s="2" customFormat="1" ht="24" customHeight="1">
      <c r="A136" s="26"/>
      <c r="B136" s="155"/>
      <c r="C136" s="143" t="s">
        <v>132</v>
      </c>
      <c r="D136" s="143" t="s">
        <v>123</v>
      </c>
      <c r="E136" s="144" t="s">
        <v>162</v>
      </c>
      <c r="F136" s="145" t="s">
        <v>460</v>
      </c>
      <c r="G136" s="146" t="s">
        <v>131</v>
      </c>
      <c r="H136" s="147">
        <v>557.42</v>
      </c>
      <c r="I136" s="108">
        <v>0</v>
      </c>
      <c r="J136" s="138">
        <f t="shared" si="0"/>
        <v>0</v>
      </c>
      <c r="K136" s="145" t="s">
        <v>412</v>
      </c>
      <c r="L136" s="27"/>
      <c r="M136" s="109" t="s">
        <v>1</v>
      </c>
      <c r="N136" s="110" t="s">
        <v>34</v>
      </c>
      <c r="O136" s="111">
        <v>0</v>
      </c>
      <c r="P136" s="111">
        <f t="shared" si="1"/>
        <v>0</v>
      </c>
      <c r="Q136" s="111">
        <v>0</v>
      </c>
      <c r="R136" s="111">
        <f t="shared" si="2"/>
        <v>0</v>
      </c>
      <c r="S136" s="111">
        <v>0</v>
      </c>
      <c r="T136" s="112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13" t="s">
        <v>127</v>
      </c>
      <c r="AT136" s="113" t="s">
        <v>123</v>
      </c>
      <c r="AU136" s="113" t="s">
        <v>77</v>
      </c>
      <c r="AY136" s="15" t="s">
        <v>121</v>
      </c>
      <c r="BE136" s="114">
        <f t="shared" si="4"/>
        <v>0</v>
      </c>
      <c r="BF136" s="114">
        <f t="shared" si="5"/>
        <v>0</v>
      </c>
      <c r="BG136" s="114">
        <f t="shared" si="6"/>
        <v>0</v>
      </c>
      <c r="BH136" s="114">
        <f t="shared" si="7"/>
        <v>0</v>
      </c>
      <c r="BI136" s="114">
        <f t="shared" si="8"/>
        <v>0</v>
      </c>
      <c r="BJ136" s="15" t="s">
        <v>75</v>
      </c>
      <c r="BK136" s="114">
        <f t="shared" si="9"/>
        <v>0</v>
      </c>
      <c r="BL136" s="15" t="s">
        <v>127</v>
      </c>
      <c r="BM136" s="113" t="s">
        <v>422</v>
      </c>
    </row>
    <row r="137" spans="1:65" s="2" customFormat="1" ht="36" customHeight="1">
      <c r="A137" s="26"/>
      <c r="B137" s="155"/>
      <c r="C137" s="143" t="s">
        <v>208</v>
      </c>
      <c r="D137" s="143" t="s">
        <v>123</v>
      </c>
      <c r="E137" s="144" t="s">
        <v>423</v>
      </c>
      <c r="F137" s="145" t="s">
        <v>424</v>
      </c>
      <c r="G137" s="146" t="s">
        <v>167</v>
      </c>
      <c r="H137" s="147">
        <v>527</v>
      </c>
      <c r="I137" s="108">
        <v>0</v>
      </c>
      <c r="J137" s="138">
        <f t="shared" si="0"/>
        <v>0</v>
      </c>
      <c r="K137" s="145" t="s">
        <v>404</v>
      </c>
      <c r="L137" s="27"/>
      <c r="M137" s="109" t="s">
        <v>1</v>
      </c>
      <c r="N137" s="110" t="s">
        <v>34</v>
      </c>
      <c r="O137" s="111">
        <v>0.04</v>
      </c>
      <c r="P137" s="111">
        <f t="shared" si="1"/>
        <v>21.080000000000002</v>
      </c>
      <c r="Q137" s="111">
        <v>0</v>
      </c>
      <c r="R137" s="111">
        <f t="shared" si="2"/>
        <v>0</v>
      </c>
      <c r="S137" s="111">
        <v>0</v>
      </c>
      <c r="T137" s="112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13" t="s">
        <v>127</v>
      </c>
      <c r="AT137" s="113" t="s">
        <v>123</v>
      </c>
      <c r="AU137" s="113" t="s">
        <v>77</v>
      </c>
      <c r="AY137" s="15" t="s">
        <v>121</v>
      </c>
      <c r="BE137" s="114">
        <f t="shared" si="4"/>
        <v>0</v>
      </c>
      <c r="BF137" s="114">
        <f t="shared" si="5"/>
        <v>0</v>
      </c>
      <c r="BG137" s="114">
        <f t="shared" si="6"/>
        <v>0</v>
      </c>
      <c r="BH137" s="114">
        <f t="shared" si="7"/>
        <v>0</v>
      </c>
      <c r="BI137" s="114">
        <f t="shared" si="8"/>
        <v>0</v>
      </c>
      <c r="BJ137" s="15" t="s">
        <v>75</v>
      </c>
      <c r="BK137" s="114">
        <f t="shared" si="9"/>
        <v>0</v>
      </c>
      <c r="BL137" s="15" t="s">
        <v>127</v>
      </c>
      <c r="BM137" s="113" t="s">
        <v>425</v>
      </c>
    </row>
    <row r="138" spans="2:63" s="12" customFormat="1" ht="22.9" customHeight="1">
      <c r="B138" s="204"/>
      <c r="C138" s="140"/>
      <c r="D138" s="205" t="s">
        <v>68</v>
      </c>
      <c r="E138" s="208" t="s">
        <v>195</v>
      </c>
      <c r="F138" s="208" t="s">
        <v>242</v>
      </c>
      <c r="G138" s="140"/>
      <c r="H138" s="140"/>
      <c r="I138" s="148"/>
      <c r="J138" s="209">
        <f>SUM(J139:J142)</f>
        <v>0</v>
      </c>
      <c r="K138" s="140"/>
      <c r="L138" s="100"/>
      <c r="M138" s="102"/>
      <c r="N138" s="103"/>
      <c r="O138" s="103"/>
      <c r="P138" s="104">
        <f>SUM(P139:P142)</f>
        <v>104.10999999999999</v>
      </c>
      <c r="Q138" s="103"/>
      <c r="R138" s="104">
        <f>SUM(R139:R142)</f>
        <v>19.09311</v>
      </c>
      <c r="S138" s="103"/>
      <c r="T138" s="105">
        <f>SUM(T139:T142)</f>
        <v>0</v>
      </c>
      <c r="AR138" s="101" t="s">
        <v>75</v>
      </c>
      <c r="AT138" s="106" t="s">
        <v>68</v>
      </c>
      <c r="AU138" s="106" t="s">
        <v>75</v>
      </c>
      <c r="AY138" s="101" t="s">
        <v>121</v>
      </c>
      <c r="BK138" s="107">
        <f>SUM(BK139:BK142)</f>
        <v>0</v>
      </c>
    </row>
    <row r="139" spans="1:65" s="2" customFormat="1" ht="36" customHeight="1">
      <c r="A139" s="26"/>
      <c r="B139" s="155"/>
      <c r="C139" s="143" t="s">
        <v>211</v>
      </c>
      <c r="D139" s="143" t="s">
        <v>123</v>
      </c>
      <c r="E139" s="144" t="s">
        <v>426</v>
      </c>
      <c r="F139" s="217" t="s">
        <v>461</v>
      </c>
      <c r="G139" s="146" t="s">
        <v>167</v>
      </c>
      <c r="H139" s="147">
        <v>1116</v>
      </c>
      <c r="I139" s="108">
        <v>0</v>
      </c>
      <c r="J139" s="138">
        <f>ROUND(I139*H139,2)</f>
        <v>0</v>
      </c>
      <c r="K139" s="145" t="s">
        <v>404</v>
      </c>
      <c r="L139" s="27"/>
      <c r="M139" s="109" t="s">
        <v>1</v>
      </c>
      <c r="N139" s="110" t="s">
        <v>34</v>
      </c>
      <c r="O139" s="111">
        <v>0.037</v>
      </c>
      <c r="P139" s="111">
        <f>O139*H139</f>
        <v>41.291999999999994</v>
      </c>
      <c r="Q139" s="111">
        <v>0</v>
      </c>
      <c r="R139" s="111">
        <f>Q139*H139</f>
        <v>0</v>
      </c>
      <c r="S139" s="111">
        <v>0</v>
      </c>
      <c r="T139" s="112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13" t="s">
        <v>127</v>
      </c>
      <c r="AT139" s="113" t="s">
        <v>123</v>
      </c>
      <c r="AU139" s="113" t="s">
        <v>77</v>
      </c>
      <c r="AY139" s="15" t="s">
        <v>121</v>
      </c>
      <c r="BE139" s="114">
        <f>IF(N139="základní",J139,0)</f>
        <v>0</v>
      </c>
      <c r="BF139" s="114">
        <f>IF(N139="snížená",J139,0)</f>
        <v>0</v>
      </c>
      <c r="BG139" s="114">
        <f>IF(N139="zákl. přenesená",J139,0)</f>
        <v>0</v>
      </c>
      <c r="BH139" s="114">
        <f>IF(N139="sníž. přenesená",J139,0)</f>
        <v>0</v>
      </c>
      <c r="BI139" s="114">
        <f>IF(N139="nulová",J139,0)</f>
        <v>0</v>
      </c>
      <c r="BJ139" s="15" t="s">
        <v>75</v>
      </c>
      <c r="BK139" s="114">
        <f>ROUND(I139*H139,2)</f>
        <v>0</v>
      </c>
      <c r="BL139" s="15" t="s">
        <v>127</v>
      </c>
      <c r="BM139" s="113" t="s">
        <v>427</v>
      </c>
    </row>
    <row r="140" spans="1:65" s="2" customFormat="1" ht="36" customHeight="1">
      <c r="A140" s="26"/>
      <c r="B140" s="155"/>
      <c r="C140" s="143" t="s">
        <v>214</v>
      </c>
      <c r="D140" s="143" t="s">
        <v>123</v>
      </c>
      <c r="E140" s="144" t="s">
        <v>428</v>
      </c>
      <c r="F140" s="145" t="s">
        <v>462</v>
      </c>
      <c r="G140" s="146" t="s">
        <v>167</v>
      </c>
      <c r="H140" s="147">
        <v>1414</v>
      </c>
      <c r="I140" s="108">
        <v>0</v>
      </c>
      <c r="J140" s="138">
        <f>ROUND(I140*H140,2)</f>
        <v>0</v>
      </c>
      <c r="K140" s="145" t="s">
        <v>1</v>
      </c>
      <c r="L140" s="27"/>
      <c r="M140" s="109" t="s">
        <v>1</v>
      </c>
      <c r="N140" s="110" t="s">
        <v>34</v>
      </c>
      <c r="O140" s="111">
        <v>0.037</v>
      </c>
      <c r="P140" s="111">
        <f>O140*H140</f>
        <v>52.318</v>
      </c>
      <c r="Q140" s="111">
        <v>0</v>
      </c>
      <c r="R140" s="111">
        <f>Q140*H140</f>
        <v>0</v>
      </c>
      <c r="S140" s="111">
        <v>0</v>
      </c>
      <c r="T140" s="112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13" t="s">
        <v>127</v>
      </c>
      <c r="AT140" s="113" t="s">
        <v>123</v>
      </c>
      <c r="AU140" s="113" t="s">
        <v>77</v>
      </c>
      <c r="AY140" s="15" t="s">
        <v>121</v>
      </c>
      <c r="BE140" s="114">
        <f>IF(N140="základní",J140,0)</f>
        <v>0</v>
      </c>
      <c r="BF140" s="114">
        <f>IF(N140="snížená",J140,0)</f>
        <v>0</v>
      </c>
      <c r="BG140" s="114">
        <f>IF(N140="zákl. přenesená",J140,0)</f>
        <v>0</v>
      </c>
      <c r="BH140" s="114">
        <f>IF(N140="sníž. přenesená",J140,0)</f>
        <v>0</v>
      </c>
      <c r="BI140" s="114">
        <f>IF(N140="nulová",J140,0)</f>
        <v>0</v>
      </c>
      <c r="BJ140" s="15" t="s">
        <v>75</v>
      </c>
      <c r="BK140" s="114">
        <f>ROUND(I140*H140,2)</f>
        <v>0</v>
      </c>
      <c r="BL140" s="15" t="s">
        <v>127</v>
      </c>
      <c r="BM140" s="113" t="s">
        <v>429</v>
      </c>
    </row>
    <row r="141" spans="1:65" s="2" customFormat="1" ht="36" customHeight="1">
      <c r="A141" s="26"/>
      <c r="B141" s="155"/>
      <c r="C141" s="143" t="s">
        <v>217</v>
      </c>
      <c r="D141" s="143" t="s">
        <v>123</v>
      </c>
      <c r="E141" s="144" t="s">
        <v>430</v>
      </c>
      <c r="F141" s="145" t="s">
        <v>499</v>
      </c>
      <c r="G141" s="146" t="s">
        <v>167</v>
      </c>
      <c r="H141" s="147">
        <v>42</v>
      </c>
      <c r="I141" s="108">
        <v>0</v>
      </c>
      <c r="J141" s="138">
        <f>ROUND(I141*H141,2)</f>
        <v>0</v>
      </c>
      <c r="K141" s="145" t="s">
        <v>404</v>
      </c>
      <c r="L141" s="27"/>
      <c r="M141" s="109" t="s">
        <v>1</v>
      </c>
      <c r="N141" s="110" t="s">
        <v>34</v>
      </c>
      <c r="O141" s="111">
        <v>0.25</v>
      </c>
      <c r="P141" s="111">
        <f>O141*H141</f>
        <v>10.5</v>
      </c>
      <c r="Q141" s="111">
        <v>0.0835</v>
      </c>
      <c r="R141" s="111">
        <f>Q141*H141</f>
        <v>3.507</v>
      </c>
      <c r="S141" s="111">
        <v>0</v>
      </c>
      <c r="T141" s="112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13" t="s">
        <v>127</v>
      </c>
      <c r="AT141" s="113" t="s">
        <v>123</v>
      </c>
      <c r="AU141" s="113" t="s">
        <v>77</v>
      </c>
      <c r="AY141" s="15" t="s">
        <v>121</v>
      </c>
      <c r="BE141" s="114">
        <f>IF(N141="základní",J141,0)</f>
        <v>0</v>
      </c>
      <c r="BF141" s="114">
        <f>IF(N141="snížená",J141,0)</f>
        <v>0</v>
      </c>
      <c r="BG141" s="114">
        <f>IF(N141="zákl. přenesená",J141,0)</f>
        <v>0</v>
      </c>
      <c r="BH141" s="114">
        <f>IF(N141="sníž. přenesená",J141,0)</f>
        <v>0</v>
      </c>
      <c r="BI141" s="114">
        <f>IF(N141="nulová",J141,0)</f>
        <v>0</v>
      </c>
      <c r="BJ141" s="15" t="s">
        <v>75</v>
      </c>
      <c r="BK141" s="114">
        <f>ROUND(I141*H141,2)</f>
        <v>0</v>
      </c>
      <c r="BL141" s="15" t="s">
        <v>127</v>
      </c>
      <c r="BM141" s="113" t="s">
        <v>431</v>
      </c>
    </row>
    <row r="142" spans="1:65" s="2" customFormat="1" ht="16.5" customHeight="1">
      <c r="A142" s="26"/>
      <c r="B142" s="155"/>
      <c r="C142" s="210" t="s">
        <v>220</v>
      </c>
      <c r="D142" s="210" t="s">
        <v>129</v>
      </c>
      <c r="E142" s="211" t="s">
        <v>432</v>
      </c>
      <c r="F142" s="212" t="s">
        <v>463</v>
      </c>
      <c r="G142" s="213" t="s">
        <v>190</v>
      </c>
      <c r="H142" s="214">
        <v>9.333</v>
      </c>
      <c r="I142" s="115">
        <v>0</v>
      </c>
      <c r="J142" s="139">
        <f>ROUND(I142*H142,2)</f>
        <v>0</v>
      </c>
      <c r="K142" s="212" t="s">
        <v>404</v>
      </c>
      <c r="L142" s="116"/>
      <c r="M142" s="117" t="s">
        <v>1</v>
      </c>
      <c r="N142" s="118" t="s">
        <v>34</v>
      </c>
      <c r="O142" s="111">
        <v>0</v>
      </c>
      <c r="P142" s="111">
        <f>O142*H142</f>
        <v>0</v>
      </c>
      <c r="Q142" s="111">
        <v>1.67</v>
      </c>
      <c r="R142" s="111">
        <f>Q142*H142</f>
        <v>15.58611</v>
      </c>
      <c r="S142" s="111">
        <v>0</v>
      </c>
      <c r="T142" s="112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13" t="s">
        <v>132</v>
      </c>
      <c r="AT142" s="113" t="s">
        <v>129</v>
      </c>
      <c r="AU142" s="113" t="s">
        <v>77</v>
      </c>
      <c r="AY142" s="15" t="s">
        <v>121</v>
      </c>
      <c r="BE142" s="114">
        <f>IF(N142="základní",J142,0)</f>
        <v>0</v>
      </c>
      <c r="BF142" s="114">
        <f>IF(N142="snížená",J142,0)</f>
        <v>0</v>
      </c>
      <c r="BG142" s="114">
        <f>IF(N142="zákl. přenesená",J142,0)</f>
        <v>0</v>
      </c>
      <c r="BH142" s="114">
        <f>IF(N142="sníž. přenesená",J142,0)</f>
        <v>0</v>
      </c>
      <c r="BI142" s="114">
        <f>IF(N142="nulová",J142,0)</f>
        <v>0</v>
      </c>
      <c r="BJ142" s="15" t="s">
        <v>75</v>
      </c>
      <c r="BK142" s="114">
        <f>ROUND(I142*H142,2)</f>
        <v>0</v>
      </c>
      <c r="BL142" s="15" t="s">
        <v>127</v>
      </c>
      <c r="BM142" s="113" t="s">
        <v>433</v>
      </c>
    </row>
    <row r="143" spans="2:63" s="12" customFormat="1" ht="22.9" customHeight="1">
      <c r="B143" s="204"/>
      <c r="C143" s="140"/>
      <c r="D143" s="205" t="s">
        <v>68</v>
      </c>
      <c r="E143" s="208" t="s">
        <v>208</v>
      </c>
      <c r="F143" s="208" t="s">
        <v>264</v>
      </c>
      <c r="G143" s="140"/>
      <c r="H143" s="140"/>
      <c r="I143" s="148"/>
      <c r="J143" s="209">
        <f>J144</f>
        <v>0</v>
      </c>
      <c r="K143" s="140"/>
      <c r="L143" s="100"/>
      <c r="M143" s="102"/>
      <c r="N143" s="103"/>
      <c r="O143" s="103"/>
      <c r="P143" s="104">
        <f>P144</f>
        <v>67.872</v>
      </c>
      <c r="Q143" s="103"/>
      <c r="R143" s="104">
        <f>R144</f>
        <v>0.5853959999999999</v>
      </c>
      <c r="S143" s="103"/>
      <c r="T143" s="105">
        <f>T144</f>
        <v>0</v>
      </c>
      <c r="AR143" s="101" t="s">
        <v>75</v>
      </c>
      <c r="AT143" s="106" t="s">
        <v>68</v>
      </c>
      <c r="AU143" s="106" t="s">
        <v>75</v>
      </c>
      <c r="AY143" s="101" t="s">
        <v>121</v>
      </c>
      <c r="BK143" s="107">
        <f>BK144</f>
        <v>0</v>
      </c>
    </row>
    <row r="144" spans="1:65" s="2" customFormat="1" ht="24" customHeight="1">
      <c r="A144" s="26"/>
      <c r="B144" s="155"/>
      <c r="C144" s="143" t="s">
        <v>223</v>
      </c>
      <c r="D144" s="143" t="s">
        <v>123</v>
      </c>
      <c r="E144" s="144" t="s">
        <v>434</v>
      </c>
      <c r="F144" s="145" t="s">
        <v>464</v>
      </c>
      <c r="G144" s="146" t="s">
        <v>167</v>
      </c>
      <c r="H144" s="147">
        <v>848.4</v>
      </c>
      <c r="I144" s="108">
        <v>0</v>
      </c>
      <c r="J144" s="138">
        <f>ROUND(I144*H144,2)</f>
        <v>0</v>
      </c>
      <c r="K144" s="145" t="s">
        <v>404</v>
      </c>
      <c r="L144" s="27"/>
      <c r="M144" s="109" t="s">
        <v>1</v>
      </c>
      <c r="N144" s="110" t="s">
        <v>34</v>
      </c>
      <c r="O144" s="111">
        <v>0.08</v>
      </c>
      <c r="P144" s="111">
        <f>O144*H144</f>
        <v>67.872</v>
      </c>
      <c r="Q144" s="111">
        <v>0.00069</v>
      </c>
      <c r="R144" s="111">
        <f>Q144*H144</f>
        <v>0.5853959999999999</v>
      </c>
      <c r="S144" s="111">
        <v>0</v>
      </c>
      <c r="T144" s="112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13" t="s">
        <v>127</v>
      </c>
      <c r="AT144" s="113" t="s">
        <v>123</v>
      </c>
      <c r="AU144" s="113" t="s">
        <v>77</v>
      </c>
      <c r="AY144" s="15" t="s">
        <v>121</v>
      </c>
      <c r="BE144" s="114">
        <f>IF(N144="základní",J144,0)</f>
        <v>0</v>
      </c>
      <c r="BF144" s="114">
        <f>IF(N144="snížená",J144,0)</f>
        <v>0</v>
      </c>
      <c r="BG144" s="114">
        <f>IF(N144="zákl. přenesená",J144,0)</f>
        <v>0</v>
      </c>
      <c r="BH144" s="114">
        <f>IF(N144="sníž. přenesená",J144,0)</f>
        <v>0</v>
      </c>
      <c r="BI144" s="114">
        <f>IF(N144="nulová",J144,0)</f>
        <v>0</v>
      </c>
      <c r="BJ144" s="15" t="s">
        <v>75</v>
      </c>
      <c r="BK144" s="114">
        <f>ROUND(I144*H144,2)</f>
        <v>0</v>
      </c>
      <c r="BL144" s="15" t="s">
        <v>127</v>
      </c>
      <c r="BM144" s="113" t="s">
        <v>435</v>
      </c>
    </row>
    <row r="145" spans="2:63" s="12" customFormat="1" ht="22.9" customHeight="1">
      <c r="B145" s="204"/>
      <c r="C145" s="140"/>
      <c r="D145" s="205" t="s">
        <v>68</v>
      </c>
      <c r="E145" s="208" t="s">
        <v>290</v>
      </c>
      <c r="F145" s="208" t="s">
        <v>291</v>
      </c>
      <c r="G145" s="140"/>
      <c r="H145" s="140"/>
      <c r="I145" s="148"/>
      <c r="J145" s="209">
        <f>SUM(J146:J147)</f>
        <v>0</v>
      </c>
      <c r="K145" s="140"/>
      <c r="L145" s="100"/>
      <c r="M145" s="102"/>
      <c r="N145" s="103"/>
      <c r="O145" s="103"/>
      <c r="P145" s="104">
        <f>SUM(P146:P147)</f>
        <v>241.36303999999998</v>
      </c>
      <c r="Q145" s="103"/>
      <c r="R145" s="104">
        <f>SUM(R146:R147)</f>
        <v>0</v>
      </c>
      <c r="S145" s="103"/>
      <c r="T145" s="105">
        <f>SUM(T146:T147)</f>
        <v>0</v>
      </c>
      <c r="AR145" s="101" t="s">
        <v>75</v>
      </c>
      <c r="AT145" s="106" t="s">
        <v>68</v>
      </c>
      <c r="AU145" s="106" t="s">
        <v>75</v>
      </c>
      <c r="AY145" s="101" t="s">
        <v>121</v>
      </c>
      <c r="BK145" s="107">
        <f>SUM(BK146:BK147)</f>
        <v>0</v>
      </c>
    </row>
    <row r="146" spans="1:65" s="2" customFormat="1" ht="36" customHeight="1">
      <c r="A146" s="26"/>
      <c r="B146" s="155"/>
      <c r="C146" s="143" t="s">
        <v>8</v>
      </c>
      <c r="D146" s="143" t="s">
        <v>123</v>
      </c>
      <c r="E146" s="144" t="s">
        <v>292</v>
      </c>
      <c r="F146" s="145" t="s">
        <v>465</v>
      </c>
      <c r="G146" s="146" t="s">
        <v>131</v>
      </c>
      <c r="H146" s="147">
        <v>557.42</v>
      </c>
      <c r="I146" s="108">
        <v>0</v>
      </c>
      <c r="J146" s="138">
        <f>ROUND(I146*H146,2)</f>
        <v>0</v>
      </c>
      <c r="K146" s="145" t="s">
        <v>404</v>
      </c>
      <c r="L146" s="27"/>
      <c r="M146" s="109" t="s">
        <v>1</v>
      </c>
      <c r="N146" s="110" t="s">
        <v>34</v>
      </c>
      <c r="O146" s="111">
        <v>0.397</v>
      </c>
      <c r="P146" s="111">
        <f>O146*H146</f>
        <v>221.29574</v>
      </c>
      <c r="Q146" s="111">
        <v>0</v>
      </c>
      <c r="R146" s="111">
        <f>Q146*H146</f>
        <v>0</v>
      </c>
      <c r="S146" s="111">
        <v>0</v>
      </c>
      <c r="T146" s="112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13" t="s">
        <v>127</v>
      </c>
      <c r="AT146" s="113" t="s">
        <v>123</v>
      </c>
      <c r="AU146" s="113" t="s">
        <v>77</v>
      </c>
      <c r="AY146" s="15" t="s">
        <v>121</v>
      </c>
      <c r="BE146" s="114">
        <f>IF(N146="základní",J146,0)</f>
        <v>0</v>
      </c>
      <c r="BF146" s="114">
        <f>IF(N146="snížená",J146,0)</f>
        <v>0</v>
      </c>
      <c r="BG146" s="114">
        <f>IF(N146="zákl. přenesená",J146,0)</f>
        <v>0</v>
      </c>
      <c r="BH146" s="114">
        <f>IF(N146="sníž. přenesená",J146,0)</f>
        <v>0</v>
      </c>
      <c r="BI146" s="114">
        <f>IF(N146="nulová",J146,0)</f>
        <v>0</v>
      </c>
      <c r="BJ146" s="15" t="s">
        <v>75</v>
      </c>
      <c r="BK146" s="114">
        <f>ROUND(I146*H146,2)</f>
        <v>0</v>
      </c>
      <c r="BL146" s="15" t="s">
        <v>127</v>
      </c>
      <c r="BM146" s="113" t="s">
        <v>436</v>
      </c>
    </row>
    <row r="147" spans="1:65" s="2" customFormat="1" ht="48.75" customHeight="1">
      <c r="A147" s="26"/>
      <c r="B147" s="155"/>
      <c r="C147" s="143" t="s">
        <v>140</v>
      </c>
      <c r="D147" s="143" t="s">
        <v>123</v>
      </c>
      <c r="E147" s="144" t="s">
        <v>437</v>
      </c>
      <c r="F147" s="145" t="s">
        <v>466</v>
      </c>
      <c r="G147" s="146" t="s">
        <v>131</v>
      </c>
      <c r="H147" s="147">
        <v>1114.85</v>
      </c>
      <c r="I147" s="108">
        <v>0</v>
      </c>
      <c r="J147" s="138">
        <f>ROUND(I147*H147,2)</f>
        <v>0</v>
      </c>
      <c r="K147" s="145" t="s">
        <v>404</v>
      </c>
      <c r="L147" s="27"/>
      <c r="M147" s="109" t="s">
        <v>1</v>
      </c>
      <c r="N147" s="110" t="s">
        <v>34</v>
      </c>
      <c r="O147" s="111">
        <v>0.018</v>
      </c>
      <c r="P147" s="111">
        <f>O147*H147</f>
        <v>20.067299999999996</v>
      </c>
      <c r="Q147" s="111">
        <v>0</v>
      </c>
      <c r="R147" s="111">
        <f>Q147*H147</f>
        <v>0</v>
      </c>
      <c r="S147" s="111">
        <v>0</v>
      </c>
      <c r="T147" s="112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13" t="s">
        <v>127</v>
      </c>
      <c r="AT147" s="113" t="s">
        <v>123</v>
      </c>
      <c r="AU147" s="113" t="s">
        <v>77</v>
      </c>
      <c r="AY147" s="15" t="s">
        <v>121</v>
      </c>
      <c r="BE147" s="114">
        <f>IF(N147="základní",J147,0)</f>
        <v>0</v>
      </c>
      <c r="BF147" s="114">
        <f>IF(N147="snížená",J147,0)</f>
        <v>0</v>
      </c>
      <c r="BG147" s="114">
        <f>IF(N147="zákl. přenesená",J147,0)</f>
        <v>0</v>
      </c>
      <c r="BH147" s="114">
        <f>IF(N147="sníž. přenesená",J147,0)</f>
        <v>0</v>
      </c>
      <c r="BI147" s="114">
        <f>IF(N147="nulová",J147,0)</f>
        <v>0</v>
      </c>
      <c r="BJ147" s="15" t="s">
        <v>75</v>
      </c>
      <c r="BK147" s="114">
        <f>ROUND(I147*H147,2)</f>
        <v>0</v>
      </c>
      <c r="BL147" s="15" t="s">
        <v>127</v>
      </c>
      <c r="BM147" s="113" t="s">
        <v>438</v>
      </c>
    </row>
    <row r="148" spans="2:63" s="12" customFormat="1" ht="25.9" customHeight="1">
      <c r="B148" s="204"/>
      <c r="C148" s="140"/>
      <c r="D148" s="205" t="s">
        <v>68</v>
      </c>
      <c r="E148" s="206" t="s">
        <v>439</v>
      </c>
      <c r="F148" s="206" t="s">
        <v>440</v>
      </c>
      <c r="G148" s="140"/>
      <c r="H148" s="140"/>
      <c r="I148" s="148"/>
      <c r="J148" s="207">
        <f>J149</f>
        <v>0</v>
      </c>
      <c r="K148" s="140"/>
      <c r="L148" s="100"/>
      <c r="M148" s="102"/>
      <c r="N148" s="103"/>
      <c r="O148" s="103"/>
      <c r="P148" s="104">
        <f>P149</f>
        <v>30</v>
      </c>
      <c r="Q148" s="103"/>
      <c r="R148" s="104">
        <f>R149</f>
        <v>0</v>
      </c>
      <c r="S148" s="103"/>
      <c r="T148" s="105">
        <f>T149</f>
        <v>0</v>
      </c>
      <c r="AR148" s="101" t="s">
        <v>127</v>
      </c>
      <c r="AT148" s="106" t="s">
        <v>68</v>
      </c>
      <c r="AU148" s="106" t="s">
        <v>69</v>
      </c>
      <c r="AY148" s="101" t="s">
        <v>121</v>
      </c>
      <c r="BK148" s="107">
        <f>BK149</f>
        <v>0</v>
      </c>
    </row>
    <row r="149" spans="1:65" s="2" customFormat="1" ht="24" customHeight="1">
      <c r="A149" s="26"/>
      <c r="B149" s="155"/>
      <c r="C149" s="143" t="s">
        <v>143</v>
      </c>
      <c r="D149" s="143" t="s">
        <v>123</v>
      </c>
      <c r="E149" s="144" t="s">
        <v>441</v>
      </c>
      <c r="F149" s="145" t="s">
        <v>442</v>
      </c>
      <c r="G149" s="146" t="s">
        <v>443</v>
      </c>
      <c r="H149" s="147">
        <v>30</v>
      </c>
      <c r="I149" s="108">
        <v>0</v>
      </c>
      <c r="J149" s="138">
        <f>ROUND(I149*H149,2)</f>
        <v>0</v>
      </c>
      <c r="K149" s="145" t="s">
        <v>404</v>
      </c>
      <c r="L149" s="27"/>
      <c r="M149" s="128" t="s">
        <v>1</v>
      </c>
      <c r="N149" s="129" t="s">
        <v>34</v>
      </c>
      <c r="O149" s="126">
        <v>1</v>
      </c>
      <c r="P149" s="126">
        <f>O149*H149</f>
        <v>30</v>
      </c>
      <c r="Q149" s="126">
        <v>0</v>
      </c>
      <c r="R149" s="126">
        <f>Q149*H149</f>
        <v>0</v>
      </c>
      <c r="S149" s="126">
        <v>0</v>
      </c>
      <c r="T149" s="127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13" t="s">
        <v>444</v>
      </c>
      <c r="AT149" s="113" t="s">
        <v>123</v>
      </c>
      <c r="AU149" s="113" t="s">
        <v>75</v>
      </c>
      <c r="AY149" s="15" t="s">
        <v>121</v>
      </c>
      <c r="BE149" s="114">
        <f>IF(N149="základní",J149,0)</f>
        <v>0</v>
      </c>
      <c r="BF149" s="114">
        <f>IF(N149="snížená",J149,0)</f>
        <v>0</v>
      </c>
      <c r="BG149" s="114">
        <f>IF(N149="zákl. přenesená",J149,0)</f>
        <v>0</v>
      </c>
      <c r="BH149" s="114">
        <f>IF(N149="sníž. přenesená",J149,0)</f>
        <v>0</v>
      </c>
      <c r="BI149" s="114">
        <f>IF(N149="nulová",J149,0)</f>
        <v>0</v>
      </c>
      <c r="BJ149" s="15" t="s">
        <v>75</v>
      </c>
      <c r="BK149" s="114">
        <f>ROUND(I149*H149,2)</f>
        <v>0</v>
      </c>
      <c r="BL149" s="15" t="s">
        <v>444</v>
      </c>
      <c r="BM149" s="113" t="s">
        <v>445</v>
      </c>
    </row>
    <row r="150" spans="1:31" s="2" customFormat="1" ht="6.95" customHeight="1">
      <c r="A150" s="26"/>
      <c r="B150" s="182"/>
      <c r="C150" s="142"/>
      <c r="D150" s="142"/>
      <c r="E150" s="142"/>
      <c r="F150" s="142"/>
      <c r="G150" s="142"/>
      <c r="H150" s="142"/>
      <c r="I150" s="150"/>
      <c r="J150" s="142"/>
      <c r="K150" s="142"/>
      <c r="L150" s="27"/>
      <c r="M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</sheetData>
  <sheetProtection algorithmName="SHA-512" hashValue="lKAyNKfIx4rhLy4rUE12wtmuCSRqP9tC65ZSOAhzc3jhDu0FnpST6KuZCnzTecoT3tKFldzRsSFevN9o7C0OQg==" saltValue="IJL4FA5fHoz+2UjHD9+I5w==" spinCount="100000" sheet="1" objects="1" scenarios="1"/>
  <autoFilter ref="C125:K14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Šenkýř Vlastislav</dc:creator>
  <cp:keywords/>
  <dc:description/>
  <cp:lastModifiedBy>Malaníková Michaela Mgr.</cp:lastModifiedBy>
  <dcterms:created xsi:type="dcterms:W3CDTF">2019-11-21T11:51:24Z</dcterms:created>
  <dcterms:modified xsi:type="dcterms:W3CDTF">2020-02-27T12:22:44Z</dcterms:modified>
  <cp:category/>
  <cp:version/>
  <cp:contentType/>
  <cp:contentStatus/>
</cp:coreProperties>
</file>