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N - Chodník" sheetId="2" r:id="rId2"/>
    <sheet name="SO 01 U - Chodník" sheetId="3" r:id="rId3"/>
    <sheet name="SO 02 N - Novostavba chod..." sheetId="4" r:id="rId4"/>
    <sheet name="SO 02 U - Novostavba chod..." sheetId="5" r:id="rId5"/>
    <sheet name="SO 04 N - Dešťová kanalizace" sheetId="6" r:id="rId6"/>
    <sheet name="SO 06 N - Úpravy oplocení" sheetId="7" r:id="rId7"/>
    <sheet name="SO 08.1 N - Veřejné osvět..." sheetId="8" r:id="rId8"/>
    <sheet name="SO 08.1 U - Veřejné osvět..." sheetId="9" r:id="rId9"/>
    <sheet name="SO 08.2 N - Veřejné osvět..." sheetId="10" r:id="rId10"/>
    <sheet name="SO 08.2 U - Veřejné osvět..." sheetId="11" r:id="rId11"/>
  </sheets>
  <definedNames>
    <definedName name="_xlnm.Print_Area" localSheetId="0">'Rekapitulace stavby'!$C$4:$AP$70,'Rekapitulace stavby'!$C$76:$AP$105</definedName>
    <definedName name="_xlnm.Print_Area" localSheetId="1">'SO 01 N - Chodník'!$C$4:$Q$70,'SO 01 N - Chodník'!$C$76:$Q$112,'SO 01 N - Chodník'!$C$118:$Q$337</definedName>
    <definedName name="_xlnm.Print_Area" localSheetId="2">'SO 01 U - Chodník'!$C$4:$Q$70,'SO 01 U - Chodník'!$C$76:$Q$109,'SO 01 U - Chodník'!$C$115:$Q$419</definedName>
    <definedName name="_xlnm.Print_Area" localSheetId="3">'SO 02 N - Novostavba chod...'!$C$4:$Q$70,'SO 02 N - Novostavba chod...'!$C$76:$Q$105,'SO 02 N - Novostavba chod...'!$C$111:$Q$171</definedName>
    <definedName name="_xlnm.Print_Area" localSheetId="4">'SO 02 U - Novostavba chod...'!$C$4:$Q$70,'SO 02 U - Novostavba chod...'!$C$76:$Q$106,'SO 02 U - Novostavba chod...'!$C$112:$Q$256</definedName>
    <definedName name="_xlnm.Print_Area" localSheetId="5">'SO 04 N - Dešťová kanalizace'!$C$4:$Q$70,'SO 04 N - Dešťová kanalizace'!$C$76:$Q$107,'SO 04 N - Dešťová kanalizace'!$C$113:$Q$350</definedName>
    <definedName name="_xlnm.Print_Area" localSheetId="6">'SO 06 N - Úpravy oplocení'!$C$4:$Q$70,'SO 06 N - Úpravy oplocení'!$C$76:$Q$111,'SO 06 N - Úpravy oplocení'!$C$117:$Q$186</definedName>
    <definedName name="_xlnm.Print_Area" localSheetId="7">'SO 08.1 N - Veřejné osvět...'!$C$4:$Q$70,'SO 08.1 N - Veřejné osvět...'!$C$76:$Q$98,'SO 08.1 N - Veřejné osvět...'!$C$104:$Q$121</definedName>
    <definedName name="_xlnm.Print_Area" localSheetId="8">'SO 08.1 U - Veřejné osvět...'!$C$4:$Q$70,'SO 08.1 U - Veřejné osvět...'!$C$76:$Q$99,'SO 08.1 U - Veřejné osvět...'!$C$105:$Q$221</definedName>
    <definedName name="_xlnm.Print_Area" localSheetId="9">'SO 08.2 N - Veřejné osvět...'!$C$4:$Q$70,'SO 08.2 N - Veřejné osvět...'!$C$76:$Q$98,'SO 08.2 N - Veřejné osvět...'!$C$104:$Q$117</definedName>
    <definedName name="_xlnm.Print_Area" localSheetId="10">'SO 08.2 U - Veřejné osvět...'!$C$4:$Q$70,'SO 08.2 U - Veřejné osvět...'!$C$76:$Q$102,'SO 08.2 U - Veřejné osvět...'!$C$108:$Q$129</definedName>
    <definedName name="_xlnm.Print_Titles" localSheetId="0">'Rekapitulace stavby'!$85:$85</definedName>
    <definedName name="_xlnm.Print_Titles" localSheetId="1">'SO 01 N - Chodník'!$128:$128</definedName>
    <definedName name="_xlnm.Print_Titles" localSheetId="2">'SO 01 U - Chodník'!$125:$125</definedName>
    <definedName name="_xlnm.Print_Titles" localSheetId="3">'SO 02 N - Novostavba chod...'!$121:$121</definedName>
    <definedName name="_xlnm.Print_Titles" localSheetId="4">'SO 02 U - Novostavba chod...'!$122:$122</definedName>
    <definedName name="_xlnm.Print_Titles" localSheetId="5">'SO 04 N - Dešťová kanalizace'!$123:$123</definedName>
    <definedName name="_xlnm.Print_Titles" localSheetId="6">'SO 06 N - Úpravy oplocení'!$127:$127</definedName>
    <definedName name="_xlnm.Print_Titles" localSheetId="7">'SO 08.1 N - Veřejné osvět...'!$114:$114</definedName>
    <definedName name="_xlnm.Print_Titles" localSheetId="8">'SO 08.1 U - Veřejné osvět...'!$115:$115</definedName>
    <definedName name="_xlnm.Print_Titles" localSheetId="9">'SO 08.2 N - Veřejné osvět...'!$114:$114</definedName>
    <definedName name="_xlnm.Print_Titles" localSheetId="10">'SO 08.2 U - Veřejné osvět...'!$118:$118</definedName>
  </definedNames>
  <calcPr fullCalcOnLoad="1"/>
</workbook>
</file>

<file path=xl/sharedStrings.xml><?xml version="1.0" encoding="utf-8"?>
<sst xmlns="http://schemas.openxmlformats.org/spreadsheetml/2006/main" count="12687" uniqueCount="1698">
  <si>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</si>
  <si>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</si>
  <si>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</si>
  <si>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</si>
  <si>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</si>
  <si>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</si>
  <si>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</si>
  <si>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</si>
  <si>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</si>
  <si>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</si>
  <si>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</si>
  <si>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</si>
  <si>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</si>
  <si>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</si>
  <si>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</si>
  <si>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</si>
  <si>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</si>
  <si>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</si>
  <si>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</si>
  <si>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</si>
  <si>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Aktualizace - Novostavba chodníkového tělěsa na ul. Butovická II.etapa Chodníky</t>
  </si>
  <si>
    <t>JKSO:</t>
  </si>
  <si>
    <t/>
  </si>
  <si>
    <t>CC-CZ:</t>
  </si>
  <si>
    <t>Místo:</t>
  </si>
  <si>
    <t>Studénka</t>
  </si>
  <si>
    <t>Datum:</t>
  </si>
  <si>
    <t>20. 11. 2017</t>
  </si>
  <si>
    <t>Objednatel:</t>
  </si>
  <si>
    <t>IČ:</t>
  </si>
  <si>
    <t>Město Studénka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</si>
  <si>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</si>
  <si>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</si>
  <si>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</si>
  <si>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</si>
  <si>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</si>
  <si>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</si>
  <si>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</si>
  <si>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 xml:space="preserve">Project Work s.r.o.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</si>
  <si>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</si>
  <si>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</si>
  <si>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</si>
  <si>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</si>
  <si>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</si>
  <si>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</si>
  <si>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</si>
  <si>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</si>
  <si>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</si>
  <si>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</si>
  <si>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</si>
  <si>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</si>
  <si>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</si>
  <si>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</si>
  <si>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</si>
  <si>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</si>
  <si>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</si>
  <si>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</si>
  <si>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</si>
  <si>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</si>
  <si>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</si>
  <si>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</si>
  <si>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</si>
  <si>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</si>
  <si>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</si>
  <si>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</si>
  <si>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</si>
  <si>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</si>
  <si>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</si>
  <si>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</si>
  <si>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</si>
  <si>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</si>
  <si>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</si>
  <si>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</si>
  <si>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</si>
  <si>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</si>
  <si>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</si>
  <si>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</si>
  <si>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</si>
  <si>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</si>
  <si>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</si>
  <si>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</si>
  <si>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</si>
  <si>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{4e20edc3-7ac0-4097-887a-3d84a647fd7c}</t>
  </si>
  <si>
    <t>{00000000-0000-0000-0000-000000000000}</t>
  </si>
  <si>
    <t>/</t>
  </si>
  <si>
    <t>SO 01 N</t>
  </si>
  <si>
    <t>Chodník</t>
  </si>
  <si>
    <t>1</t>
  </si>
  <si>
    <t>{f117bc90-83e8-4e98-a7ed-022a3b5f440d}</t>
  </si>
  <si>
    <t>SO 01 U</t>
  </si>
  <si>
    <t>{90a4cbb8-3fe1-4037-9d10-4cafe3bb8ffd}</t>
  </si>
  <si>
    <t>SO 02 N</t>
  </si>
  <si>
    <t>Novostavba chodníkového tělesa na ul. Butovická II. etapa, prodloužení autobusové zastávky</t>
  </si>
  <si>
    <t>{8544ccf1-3cae-4f93-a713-341a87ec9d24}</t>
  </si>
  <si>
    <t>SO 02 U</t>
  </si>
  <si>
    <t>{e1da73d8-a0bf-4fe4-bd4b-18d4fe6836bb}</t>
  </si>
  <si>
    <t>SO 04 N</t>
  </si>
  <si>
    <t>Dešťová kanalizace</t>
  </si>
  <si>
    <t>{3f2f5c44-6dae-4a0d-bb46-5d7b6c3ad29d}</t>
  </si>
  <si>
    <t>SO 06 N</t>
  </si>
  <si>
    <t>Úpravy oplocení</t>
  </si>
  <si>
    <t>{040b4532-a337-4541-aace-9069963cf0c9}</t>
  </si>
  <si>
    <t>SO 08.1 N</t>
  </si>
  <si>
    <t>Veřejné osvětlení - montáž vedení nnk ...</t>
  </si>
  <si>
    <t>{62490886-ca5a-4b95-84da-a41c25db5243}</t>
  </si>
  <si>
    <t>SO 08.1 U</t>
  </si>
  <si>
    <t>{a3ce7b6f-6177-4277-90ac-634a2cf2bb38}</t>
  </si>
  <si>
    <t>SO 08.2 N</t>
  </si>
  <si>
    <t>Veřejné osvětlení - vedlejší a ostatní ...</t>
  </si>
  <si>
    <t>{bd53ba37-7e6b-415c-a000-0a4c776f4c85}</t>
  </si>
  <si>
    <t>SO 08.2 U</t>
  </si>
  <si>
    <t>{56c09c2b-d07e-4646-8bb5-8d7267cfb7ff}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</si>
  <si>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</si>
  <si>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</si>
  <si>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</si>
  <si>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</si>
  <si>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</si>
  <si>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</si>
  <si>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</si>
  <si>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</si>
  <si>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</si>
  <si>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</si>
  <si>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</si>
  <si>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</si>
  <si>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</si>
  <si>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</si>
  <si>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</si>
  <si>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</si>
  <si>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</si>
  <si>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N - Chodník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</si>
  <si>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</si>
  <si>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</si>
  <si>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</si>
  <si>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</si>
  <si>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</si>
  <si>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</si>
  <si>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</si>
  <si>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</si>
  <si>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</si>
  <si>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</si>
  <si>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</si>
  <si>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</si>
  <si>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</si>
  <si>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</si>
  <si>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</si>
  <si>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</si>
  <si>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</si>
  <si>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</si>
  <si>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</si>
  <si>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</si>
  <si>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</si>
  <si>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</si>
  <si>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</si>
  <si>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</si>
  <si>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</si>
  <si>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</si>
  <si>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</si>
  <si>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</si>
  <si>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</si>
  <si>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</si>
  <si>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</si>
  <si>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</si>
  <si>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</si>
  <si>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</si>
  <si>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</si>
  <si>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</si>
  <si>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</si>
  <si>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</si>
  <si>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</si>
  <si>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</si>
  <si>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</si>
  <si>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</si>
  <si>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</si>
  <si>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</si>
  <si>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</si>
  <si>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113107130</t>
  </si>
  <si>
    <t>Odstranění podkladu pl do 50 m2 z betonu prostého tl 100 mm</t>
  </si>
  <si>
    <t>m2</t>
  </si>
  <si>
    <t>4</t>
  </si>
  <si>
    <t>1374642226</t>
  </si>
  <si>
    <t>"odstranění na sjezdech"6</t>
  </si>
  <si>
    <t>VV</t>
  </si>
  <si>
    <t>Součet</t>
  </si>
  <si>
    <t>113107162</t>
  </si>
  <si>
    <t>Odstranění podkladu pl přes 50 do 200 m2 z kameniva drceného tl 200 mm</t>
  </si>
  <si>
    <t>473598982</t>
  </si>
  <si>
    <t>"odstranění na sjezdech"</t>
  </si>
  <si>
    <t>(3+3+6,5+3+3,5+2+3+3+2+2+4+3+2+3+6)</t>
  </si>
  <si>
    <t>3</t>
  </si>
  <si>
    <t>113107182</t>
  </si>
  <si>
    <t>Odstranění podkladu pl přes 50 do 200 m2 živičných tl 100 mm</t>
  </si>
  <si>
    <t>-1031330885</t>
  </si>
  <si>
    <t>113107224</t>
  </si>
  <si>
    <t>Odstranění podkladu pl přes 200 m2 z kameniva drceného tl 400 mm</t>
  </si>
  <si>
    <t>1637215307</t>
  </si>
  <si>
    <t>"vozovka u obrub"677*1,2*0,585</t>
  </si>
  <si>
    <t>5</t>
  </si>
  <si>
    <t>113107242</t>
  </si>
  <si>
    <t>Odstranění podkladu pl přes 200 m2 živičných tl 100 mm</t>
  </si>
  <si>
    <t>-1036154723</t>
  </si>
  <si>
    <t>"vozovka u brub"677,0*1,2*0,785</t>
  </si>
  <si>
    <t>6</t>
  </si>
  <si>
    <t>113154224</t>
  </si>
  <si>
    <t>Frézování živičného krytu tl 100 mm pruh š 1 m pl do 1000 m2 bez překážek v trase</t>
  </si>
  <si>
    <t>-1028922296</t>
  </si>
  <si>
    <t>" vozovka u obrub"677*1,2*0,585</t>
  </si>
  <si>
    <t>7</t>
  </si>
  <si>
    <t>132201202</t>
  </si>
  <si>
    <t>Hloubení rýh š do 2000 mm v hornině tř. 3 objemu do 1000 m3</t>
  </si>
  <si>
    <t>m3</t>
  </si>
  <si>
    <t>-1916555226</t>
  </si>
  <si>
    <t>"oprava domovních kan.přípojek, použito pro zpětný zásyp-odhad"200*1*0,4</t>
  </si>
  <si>
    <t>8</t>
  </si>
  <si>
    <t>132201209</t>
  </si>
  <si>
    <t>Příplatek za lepivost k hloubení rýh š do 2000 mm v hornině tř. 3</t>
  </si>
  <si>
    <t>-1143496298</t>
  </si>
  <si>
    <t>"oprava domovních kan.přípojek-odhad"200*1*0,4</t>
  </si>
  <si>
    <t>9</t>
  </si>
  <si>
    <t>162701105</t>
  </si>
  <si>
    <t>Vodorovné přemístění do 10000 m výkopku/sypaniny z horniny tř. 1 až 4</t>
  </si>
  <si>
    <t>1030661254</t>
  </si>
  <si>
    <t>10</t>
  </si>
  <si>
    <t>162701109</t>
  </si>
  <si>
    <t>Příplatek k vodorovnému přemístění výkopku/sypaniny z horniny tř. 1 až 4 ZKD 1000 m přes 10000 m</t>
  </si>
  <si>
    <t>1887702077</t>
  </si>
  <si>
    <t xml:space="preserve">"předpoklad  vzdálenosti 15km" </t>
  </si>
  <si>
    <t>"oprava domovních kan.přípojek-odhad"200*1*0,4*14</t>
  </si>
  <si>
    <t>11</t>
  </si>
  <si>
    <t>171201211</t>
  </si>
  <si>
    <t>Poplatek za uložení stavebního odpadu - zeminy a kameniva na skládce</t>
  </si>
  <si>
    <t>t</t>
  </si>
  <si>
    <t>347016497</t>
  </si>
  <si>
    <t>"viz. položka č. 9, obj. hm. 1,8t/m3" 80*1,8</t>
  </si>
  <si>
    <t>12</t>
  </si>
  <si>
    <t>174201101R</t>
  </si>
  <si>
    <t>Zásyp jam, šachet rýh nebo kolem objektů sypaninou bez zhutnění</t>
  </si>
  <si>
    <t>-31951301</t>
  </si>
  <si>
    <t>"oprava domovních kan.přípojek -odhad"200*1*0,4</t>
  </si>
  <si>
    <t>"zrušení vpustí-odhad, vč. materiálu"17*1*1*1</t>
  </si>
  <si>
    <t>"po odstr.azbcem.trouby, vč. materiálu"650*0,4*0,4</t>
  </si>
  <si>
    <t>13</t>
  </si>
  <si>
    <t>181301112</t>
  </si>
  <si>
    <t>Rozprostření ornice tl vrstvy do 150 mm pl přes 500 m2 v rovině nebo ve svahu do 1:5</t>
  </si>
  <si>
    <t>-1472411889</t>
  </si>
  <si>
    <t>14</t>
  </si>
  <si>
    <t>M</t>
  </si>
  <si>
    <t>103641010</t>
  </si>
  <si>
    <t>zemina pro terénní úpravy -  ornice</t>
  </si>
  <si>
    <t>-15681521</t>
  </si>
  <si>
    <t>(100)*0,15*1,5</t>
  </si>
  <si>
    <t>181411131</t>
  </si>
  <si>
    <t>Založení parkového trávníku výsevem plochy do 1000 m2 v rovině a ve svahu do 1:5</t>
  </si>
  <si>
    <t>-1813890293</t>
  </si>
  <si>
    <t>16</t>
  </si>
  <si>
    <t>005724100</t>
  </si>
  <si>
    <t>osivo směs travní parková</t>
  </si>
  <si>
    <t>kg</t>
  </si>
  <si>
    <t>-1380101190</t>
  </si>
  <si>
    <t>100*0,025</t>
  </si>
  <si>
    <t>17</t>
  </si>
  <si>
    <t>185804312</t>
  </si>
  <si>
    <t>Zalití rostlin vodou plocha přes 20 m2</t>
  </si>
  <si>
    <t>-1152822996</t>
  </si>
  <si>
    <t>"5l/m2"( 100)*5*0,001</t>
  </si>
  <si>
    <t>"předpoklad 3xzaletí"</t>
  </si>
  <si>
    <t>18</t>
  </si>
  <si>
    <t>274311126</t>
  </si>
  <si>
    <t>Základové pasy, prahy, věnce a ostruhy z betonu prostého C 20/25</t>
  </si>
  <si>
    <t>-627115397</t>
  </si>
  <si>
    <t>"dobetonávka bet.schodu"1,35*0,15*0,2</t>
  </si>
  <si>
    <t>19</t>
  </si>
  <si>
    <t>3583151149R</t>
  </si>
  <si>
    <t>Bourání šachty, vpustí, stoky kompletní nebo otvorů z prostého betonu plochy do 4 m2</t>
  </si>
  <si>
    <t>kus</t>
  </si>
  <si>
    <t>1754455824</t>
  </si>
  <si>
    <t>20</t>
  </si>
  <si>
    <t>451573111</t>
  </si>
  <si>
    <t>Lože pod potrubí otevřený výkop ze štěrkopísku</t>
  </si>
  <si>
    <t>951549728</t>
  </si>
  <si>
    <t>"opr.dom.kanal.přípojky"200*0,1*0,4</t>
  </si>
  <si>
    <t>564851111</t>
  </si>
  <si>
    <t>Podklad ze štěrkodrtě ŠD tl 150 mm</t>
  </si>
  <si>
    <t>455199996</t>
  </si>
  <si>
    <t>"plocha oprav vozovky"677*0,75</t>
  </si>
  <si>
    <t>22</t>
  </si>
  <si>
    <t>564861111</t>
  </si>
  <si>
    <t>Podklad ze štěrkodrtě ŠD tl 200 mm</t>
  </si>
  <si>
    <t>2023070846</t>
  </si>
  <si>
    <t>"plocha oprav vozovky"677*0,25</t>
  </si>
  <si>
    <t>"dlažba u palisád s geotex."4+4+4+9</t>
  </si>
  <si>
    <t>"oprava sjezdů"(3+3+6,5+3+3,5+2+3+3+2+2+4+3+2+3+6)</t>
  </si>
  <si>
    <t>23</t>
  </si>
  <si>
    <t>573211109</t>
  </si>
  <si>
    <t>Postřik živičný spojovací z asfaltu v množství 0,50 kg/m2</t>
  </si>
  <si>
    <t>-88785058</t>
  </si>
  <si>
    <t>"oprava vozovky"677*0,5+677*0,25</t>
  </si>
  <si>
    <t>24</t>
  </si>
  <si>
    <t>577134111</t>
  </si>
  <si>
    <t>Asfaltový beton vrstva obrusná ACO 11 (ABS) tř. I tl 40 mm š do 3 m z nemodifikovaného asfaltu</t>
  </si>
  <si>
    <t>1745731032</t>
  </si>
  <si>
    <t>"oprava vozovky u obrub"677*0,75</t>
  </si>
  <si>
    <t>25</t>
  </si>
  <si>
    <t>577155112</t>
  </si>
  <si>
    <t>Asfaltový beton vrstva ložní ACL 16 (ABH) tl 60 mm š do 3 m z nemodifikovaného asfaltu</t>
  </si>
  <si>
    <t>-1597584272</t>
  </si>
  <si>
    <t>26</t>
  </si>
  <si>
    <t>577186131</t>
  </si>
  <si>
    <t>Asfaltový beton vrstva ložní ACL 22 (ABVH) tl 90 mm š do 3 m z modifikovaného asfaltu</t>
  </si>
  <si>
    <t>-1696265168</t>
  </si>
  <si>
    <t>"oprava vozovky u obrub"677*0,25</t>
  </si>
  <si>
    <t>27</t>
  </si>
  <si>
    <t>581124115</t>
  </si>
  <si>
    <t>Kryt z betonu komunikace pro pěší tl. 150 mm</t>
  </si>
  <si>
    <t>-2019040938</t>
  </si>
  <si>
    <t>5,8</t>
  </si>
  <si>
    <t>28</t>
  </si>
  <si>
    <t>591111111</t>
  </si>
  <si>
    <t>Kladení dlažby z kostek velkých z kamene do lože z kameniva těženého tl 50 mm</t>
  </si>
  <si>
    <t>229675460</t>
  </si>
  <si>
    <t>"oprava sjezdů s využitím stáv.mat."6+3,6</t>
  </si>
  <si>
    <t>29</t>
  </si>
  <si>
    <t>583801590</t>
  </si>
  <si>
    <t>kostka dlažební velká, žula velikost 15/17 třída II šedá</t>
  </si>
  <si>
    <t>1065333384</t>
  </si>
  <si>
    <t>1 t = 4,6 m2</t>
  </si>
  <si>
    <t>P</t>
  </si>
  <si>
    <t>"oprava sjezdů s využitím stáv.mat."(6+3,6)*0,15*2,9</t>
  </si>
  <si>
    <t>30</t>
  </si>
  <si>
    <t>596211110</t>
  </si>
  <si>
    <t>Kladení zámkové dlažby komunikací pro pěší tl 60 mm skupiny A pl do 50 m2</t>
  </si>
  <si>
    <t>863161549</t>
  </si>
  <si>
    <t>31</t>
  </si>
  <si>
    <t>592450380r</t>
  </si>
  <si>
    <t>dlažba zámková  20x10x6 cm přírodní</t>
  </si>
  <si>
    <t>-62686571</t>
  </si>
  <si>
    <t>32</t>
  </si>
  <si>
    <t>596212210</t>
  </si>
  <si>
    <t>Kladení zámkové dlažby pozemních komunikací tl 80 mm skupiny A pl do 50 m2</t>
  </si>
  <si>
    <t>958385647</t>
  </si>
  <si>
    <t>"plocha pod přístřeškem" 11,2</t>
  </si>
  <si>
    <t>"plocha sjezdů za obrubou"4+6+3+1</t>
  </si>
  <si>
    <t>33</t>
  </si>
  <si>
    <t>592451080R</t>
  </si>
  <si>
    <t>dlažba  skladebná  20x10x8 cm červená</t>
  </si>
  <si>
    <t>-2112287758</t>
  </si>
  <si>
    <t>spotřeba: 50 kus/m2</t>
  </si>
  <si>
    <t>34</t>
  </si>
  <si>
    <t>592451090R</t>
  </si>
  <si>
    <t>dlažba  skladebná 20x10x8 cm přírodní</t>
  </si>
  <si>
    <t>-657458275</t>
  </si>
  <si>
    <t>"dlažba v místě přístřešku a kontejnerových stání"11,2</t>
  </si>
  <si>
    <t>35</t>
  </si>
  <si>
    <t>5991411119R</t>
  </si>
  <si>
    <t>Vyplnění spár živičnou zálivkou</t>
  </si>
  <si>
    <t>m</t>
  </si>
  <si>
    <t>-1565362629</t>
  </si>
  <si>
    <t>"nařezání vozovky NUZN "533+72+23</t>
  </si>
  <si>
    <t>36</t>
  </si>
  <si>
    <t>871315221b</t>
  </si>
  <si>
    <t>Kanalizační potrubí z tvrdého PVC jednovrstvé tuhost třídy SN8 DN 160</t>
  </si>
  <si>
    <t>-1156654332</t>
  </si>
  <si>
    <t>"oprava domovních kan.přípojek -odhad"200</t>
  </si>
  <si>
    <t>37</t>
  </si>
  <si>
    <t>28611412099R</t>
  </si>
  <si>
    <t>odbočka kanalizační plastová DN150 na DN do  DN500</t>
  </si>
  <si>
    <t>155460066</t>
  </si>
  <si>
    <t>"odhad"20</t>
  </si>
  <si>
    <t>38</t>
  </si>
  <si>
    <t>2861328309R</t>
  </si>
  <si>
    <t>záslepka příslušenství do DN 250</t>
  </si>
  <si>
    <t>684947248</t>
  </si>
  <si>
    <t>"odhad"6</t>
  </si>
  <si>
    <t>39</t>
  </si>
  <si>
    <t>894812111</t>
  </si>
  <si>
    <t>Revizní a čistící šachta z PP šachtové dno DN 315/150 přímý tok</t>
  </si>
  <si>
    <t>498621383</t>
  </si>
  <si>
    <t>40</t>
  </si>
  <si>
    <t>894812131</t>
  </si>
  <si>
    <t>Revizní a čistící šachta z PP DN 315 šachtová roura korugovaná bez hrdla světlé hloubky 1250 mm</t>
  </si>
  <si>
    <t>198001837</t>
  </si>
  <si>
    <t>41</t>
  </si>
  <si>
    <t>894812149</t>
  </si>
  <si>
    <t>Příplatek k rourám revizní a čistící šachty z PP DN 315 za uříznutí šachtové roury</t>
  </si>
  <si>
    <t>-302882730</t>
  </si>
  <si>
    <t>42</t>
  </si>
  <si>
    <t>894812156</t>
  </si>
  <si>
    <t>Revizní a čistící šachta z PP DN 315 poklop plastový pochůzí s rámem</t>
  </si>
  <si>
    <t>-670623089</t>
  </si>
  <si>
    <t>43</t>
  </si>
  <si>
    <t>993135292R</t>
  </si>
  <si>
    <t>Odstranění potrubí z trub cementoazbestových vč.výkopu sklon do 20% DN200</t>
  </si>
  <si>
    <t>-1791408756</t>
  </si>
  <si>
    <t>"předpoklad"650</t>
  </si>
  <si>
    <t>44</t>
  </si>
  <si>
    <t>914111111</t>
  </si>
  <si>
    <t>Montáž svislé dopravní značky do velikosti 1 m2 objímkami na sloupek nebo konzolu</t>
  </si>
  <si>
    <t>664137642</t>
  </si>
  <si>
    <t>"nové a přemístěné značky"3</t>
  </si>
  <si>
    <t>45</t>
  </si>
  <si>
    <t>4044423209R</t>
  </si>
  <si>
    <t>značka svislá AL- 3M 500 mm</t>
  </si>
  <si>
    <t>1766139736</t>
  </si>
  <si>
    <t>"IJ4b"1</t>
  </si>
  <si>
    <t>46</t>
  </si>
  <si>
    <t>914511112</t>
  </si>
  <si>
    <t>Montáž sloupku dopravních značek délky do 3,5 m s betonovým základem a patkou</t>
  </si>
  <si>
    <t>-1031803765</t>
  </si>
  <si>
    <t>"nové a přemístění značky"3</t>
  </si>
  <si>
    <t>47</t>
  </si>
  <si>
    <t>404452250</t>
  </si>
  <si>
    <t>sloupek Zn 60 - 350</t>
  </si>
  <si>
    <t>1906683210</t>
  </si>
  <si>
    <t>48</t>
  </si>
  <si>
    <t>404452400</t>
  </si>
  <si>
    <t>patka hliníková HP 60</t>
  </si>
  <si>
    <t>-1400216901</t>
  </si>
  <si>
    <t>49</t>
  </si>
  <si>
    <t>404452530</t>
  </si>
  <si>
    <t>víčko plastové na sloupek 60</t>
  </si>
  <si>
    <t>623559012</t>
  </si>
  <si>
    <t>50</t>
  </si>
  <si>
    <t>404452560</t>
  </si>
  <si>
    <t>upínací svorka na sloupek US 60</t>
  </si>
  <si>
    <t>1711333210</t>
  </si>
  <si>
    <t>51</t>
  </si>
  <si>
    <t>915111112</t>
  </si>
  <si>
    <t>Vodorovné dopravní značení dělící čáry souvislé š 125 mm retroreflexní bílá barva</t>
  </si>
  <si>
    <t>359328933</t>
  </si>
  <si>
    <t>"V11a" 12+15+21+(3,5+2,5+2,5)*2</t>
  </si>
  <si>
    <t>52</t>
  </si>
  <si>
    <t>916231212R</t>
  </si>
  <si>
    <t>Osazení chodníkového obrubníku betonového stojatého bez boční opěry do lože z betonu prostého C20/25 XF2</t>
  </si>
  <si>
    <t>-1247973969</t>
  </si>
  <si>
    <t>"obruby na bocích sjezdů"21*2*1,0/2</t>
  </si>
  <si>
    <t>53</t>
  </si>
  <si>
    <t>592174120</t>
  </si>
  <si>
    <t>obrubník betonový chodníkový ABO 13-10 100x10x20 cm</t>
  </si>
  <si>
    <t>-287103762</t>
  </si>
  <si>
    <t>54</t>
  </si>
  <si>
    <t>919735111</t>
  </si>
  <si>
    <t>Řezání stávajícího živičného krytu hl do 50 mm</t>
  </si>
  <si>
    <t>-984877081</t>
  </si>
  <si>
    <t>"pro uzavírací drážku krytu"680</t>
  </si>
  <si>
    <t>55</t>
  </si>
  <si>
    <t>919735112</t>
  </si>
  <si>
    <t>Řezání stávajícího živičného krytu hl do 100 mm</t>
  </si>
  <si>
    <t>1747193951</t>
  </si>
  <si>
    <t>"nařezání vozovky "533+72+23</t>
  </si>
  <si>
    <t>56</t>
  </si>
  <si>
    <t>935111111</t>
  </si>
  <si>
    <t>Osazení příkopového žlabu do štěrkopísku tl 100 mm z betonových tvárnic š 500 mm</t>
  </si>
  <si>
    <t>418998541</t>
  </si>
  <si>
    <t>"osazení tvárnic u sjezdu"3,0</t>
  </si>
  <si>
    <t>57</t>
  </si>
  <si>
    <t>592275180r</t>
  </si>
  <si>
    <t>žlabovka betonová 50x50x13 cm</t>
  </si>
  <si>
    <t>542616743</t>
  </si>
  <si>
    <t>58</t>
  </si>
  <si>
    <t>938909311</t>
  </si>
  <si>
    <t>Čištění vozovek metením strojně podkladu nebo krytu betonového nebo živičného</t>
  </si>
  <si>
    <t>891793282</t>
  </si>
  <si>
    <t>640*6,5</t>
  </si>
  <si>
    <t>59</t>
  </si>
  <si>
    <t>966006211R</t>
  </si>
  <si>
    <t>Odstranění svislých dopravních značek ze sloupů, sloupků nebo konzol vč.odstranění svislé nocné konstrukce</t>
  </si>
  <si>
    <t>-1414252520</t>
  </si>
  <si>
    <t>"IJ4b"3</t>
  </si>
  <si>
    <t>60</t>
  </si>
  <si>
    <t>966006231R</t>
  </si>
  <si>
    <t>Demontáž a montáž dopravního zrcadla a zrcadlové části včetně sloupku nebo konzoly</t>
  </si>
  <si>
    <t>410202660</t>
  </si>
  <si>
    <t>61</t>
  </si>
  <si>
    <t>9660062599R</t>
  </si>
  <si>
    <t>Demontáž a montáž zastávkového přístřešku vč.materiálu komplet</t>
  </si>
  <si>
    <t>-1138620981</t>
  </si>
  <si>
    <t>62</t>
  </si>
  <si>
    <t>966006259R</t>
  </si>
  <si>
    <t>Demontáž zastávkového přístřešku-uložení do depozitu</t>
  </si>
  <si>
    <t>-1453661735</t>
  </si>
  <si>
    <t>"případný poplatek za uložení do depozitu bude specifikován  objednatelem"1</t>
  </si>
  <si>
    <t>63</t>
  </si>
  <si>
    <t>966006299</t>
  </si>
  <si>
    <t>Demontáž a montáž reklamních vývěsních ploch vč.montážního, spojovacího a kotvícího materiálu</t>
  </si>
  <si>
    <t>321341749</t>
  </si>
  <si>
    <t>64</t>
  </si>
  <si>
    <t>979071111</t>
  </si>
  <si>
    <t>Očištění dlažebních kostek velkých s původním spárováním kamenivem těženým</t>
  </si>
  <si>
    <t>-860344822</t>
  </si>
  <si>
    <t>"oprava sjezdů" 7-1</t>
  </si>
  <si>
    <t>65</t>
  </si>
  <si>
    <t>997002511</t>
  </si>
  <si>
    <t>Vodorovné přemístění suti a vybouraných hmot bez naložení ale se složením a urovnáním do 1 km</t>
  </si>
  <si>
    <t>1248940498</t>
  </si>
  <si>
    <t>V případě odstranění dopravních značek se předpokládá jejich zpětný odběr správcem pro případné další použití. Přístřešek bude uložen do depozitu ze stejného důvodu.</t>
  </si>
  <si>
    <t>66</t>
  </si>
  <si>
    <t>997002519</t>
  </si>
  <si>
    <t>Příplatek ZKD 1 km přemístění suti a vybouraných hmot</t>
  </si>
  <si>
    <t>-771507324</t>
  </si>
  <si>
    <t>Předpokládaná vzdálenost skládky 30km.</t>
  </si>
  <si>
    <t>67</t>
  </si>
  <si>
    <t>997002611</t>
  </si>
  <si>
    <t>Nakládání suti a vybouraných hmot</t>
  </si>
  <si>
    <t>-539636043</t>
  </si>
  <si>
    <t>68</t>
  </si>
  <si>
    <t>997013821</t>
  </si>
  <si>
    <t>Poplatek za uložení stavebního odpadu s azbestem na skládce (skládkovné)</t>
  </si>
  <si>
    <t>119900333</t>
  </si>
  <si>
    <t>Odstraněné azbestocementové trouby.</t>
  </si>
  <si>
    <t>650*0,5*0,4*0,65</t>
  </si>
  <si>
    <t>69</t>
  </si>
  <si>
    <t>997221815</t>
  </si>
  <si>
    <t>Poplatek za uložení na skládce (skládkovné) stavebního odpadu betonového kód odpadu 170 101</t>
  </si>
  <si>
    <t>-1003544076</t>
  </si>
  <si>
    <t>viz. položky č.1 a č.18</t>
  </si>
  <si>
    <t>1,44+37,4</t>
  </si>
  <si>
    <t>70</t>
  </si>
  <si>
    <t>997221845A</t>
  </si>
  <si>
    <t>Poplatek za uložení odpadu z asfaltových povrchů na skládce (skládkovné)</t>
  </si>
  <si>
    <t>-1979253373</t>
  </si>
  <si>
    <t>71</t>
  </si>
  <si>
    <t>997221855</t>
  </si>
  <si>
    <t>Poplatek za uložení na skládce (skládkovné) zeminy a kameniva kód odpadu 170 504</t>
  </si>
  <si>
    <t>1603720063</t>
  </si>
  <si>
    <t>72</t>
  </si>
  <si>
    <t>998223011</t>
  </si>
  <si>
    <t>Přesun hmot pro pozemní komunikace s krytem dlážděným</t>
  </si>
  <si>
    <t>1614390851</t>
  </si>
  <si>
    <t>73</t>
  </si>
  <si>
    <t>012103000</t>
  </si>
  <si>
    <t>Geodetické práce před výstavbou</t>
  </si>
  <si>
    <t>kpl</t>
  </si>
  <si>
    <t>1024</t>
  </si>
  <si>
    <t>-1435147630</t>
  </si>
  <si>
    <t>Vytyčení stavby a inženýrských sítí v rámci celé stavby (i SO 02).</t>
  </si>
  <si>
    <t>74</t>
  </si>
  <si>
    <t>012303000</t>
  </si>
  <si>
    <t>Geodetické práce po výstavbě</t>
  </si>
  <si>
    <t>207613777</t>
  </si>
  <si>
    <t>Zhotovení geometrického plánu pro celou stavbu (i SO 02).</t>
  </si>
  <si>
    <t>75</t>
  </si>
  <si>
    <t>013254000</t>
  </si>
  <si>
    <t>Dokumentace skutečného provedení stavby</t>
  </si>
  <si>
    <t>1684046699</t>
  </si>
  <si>
    <t>Platí pro celou stavbu.</t>
  </si>
  <si>
    <t>76</t>
  </si>
  <si>
    <t>03510300R</t>
  </si>
  <si>
    <t>Zábory veřejného prostranství</t>
  </si>
  <si>
    <t>…</t>
  </si>
  <si>
    <t>179264801</t>
  </si>
  <si>
    <t>77</t>
  </si>
  <si>
    <t>049303000</t>
  </si>
  <si>
    <t>Náklady vzniklé v souvislosti s předáním stavby</t>
  </si>
  <si>
    <t>soubor</t>
  </si>
  <si>
    <t>-702667607</t>
  </si>
  <si>
    <t>Náklady zhotovitele spojené s předáním stavby a se zajištěním úspěšného kolaudačního řízení. Platí pro celou stavbu.</t>
  </si>
  <si>
    <t>78</t>
  </si>
  <si>
    <t>030001009R</t>
  </si>
  <si>
    <t>Ochrana inženýrských sítí při výstavbě</t>
  </si>
  <si>
    <t>2011926486</t>
  </si>
  <si>
    <t xml:space="preserve">Položka bude uplatněna při nepředpokladáném zásahu do stávajících inženýrských sítí. Součástí je nutná provizorní ochrana včetně všech nutných zajišťovacích prací a materiálů a uvedení havarijního stavu do původního stavu. PLatí pro celou stavbu (i SO 02). </t>
  </si>
  <si>
    <t>79</t>
  </si>
  <si>
    <t>034503000</t>
  </si>
  <si>
    <t>Informační tabule na staveništi</t>
  </si>
  <si>
    <t>-2085413328</t>
  </si>
  <si>
    <t>80</t>
  </si>
  <si>
    <t>0123030R1</t>
  </si>
  <si>
    <t>Geometrické plány pro věcná břemena</t>
  </si>
  <si>
    <t>178782728</t>
  </si>
  <si>
    <t>81</t>
  </si>
  <si>
    <t>0123030R2</t>
  </si>
  <si>
    <t>Geometrické plány pro účel odkupu pozemku</t>
  </si>
  <si>
    <t>137761877</t>
  </si>
  <si>
    <t>82</t>
  </si>
  <si>
    <t>043002000</t>
  </si>
  <si>
    <t>Zkoušky a ostatní měření</t>
  </si>
  <si>
    <t>-910143151</t>
  </si>
  <si>
    <t xml:space="preserve">Zkouška Edef komplet dle ČSN 736133. Na pláni 3x, na první vrstvě ŠD 3x.   
</t>
  </si>
  <si>
    <t>83</t>
  </si>
  <si>
    <t>049002000</t>
  </si>
  <si>
    <t>Ostatní inženýrská činnost</t>
  </si>
  <si>
    <t>936425718</t>
  </si>
  <si>
    <t xml:space="preserve">Inženýrská činnost zhotovitele prováděná v rámci realizace celé  stavby (i SO 02).   
</t>
  </si>
  <si>
    <t>84</t>
  </si>
  <si>
    <t>0490020R1</t>
  </si>
  <si>
    <t>Věcná břemena vklady</t>
  </si>
  <si>
    <t>723156156</t>
  </si>
  <si>
    <t>85</t>
  </si>
  <si>
    <t>0490020R2</t>
  </si>
  <si>
    <t>Věcná břemena náhrady</t>
  </si>
  <si>
    <t>218076355</t>
  </si>
  <si>
    <t>VP - Vícepráce</t>
  </si>
  <si>
    <t>PN</t>
  </si>
  <si>
    <t>SO 01 U - Chodník</t>
  </si>
  <si>
    <t>111301112R</t>
  </si>
  <si>
    <t>Sejmutí drnu tl do 200 mm s přemístěním do 50 m nebo naložením na dopravní prostředek</t>
  </si>
  <si>
    <t>-880459000</t>
  </si>
  <si>
    <t>ponecháno pro použití v rámci stavby</t>
  </si>
  <si>
    <t>"odstranění na sjezdech"1</t>
  </si>
  <si>
    <t>(3+3+2,5+1+1,5+2+1+1+1+1+2+1+1+1+1)</t>
  </si>
  <si>
    <t>"vozovka u obrub UZN"677*1,2*0,415</t>
  </si>
  <si>
    <t>"vozovka u brub UZN"677,0*1,2*0,215</t>
  </si>
  <si>
    <t>113151111</t>
  </si>
  <si>
    <t>Rozebrání zpevněných ploch ze silničních dílců</t>
  </si>
  <si>
    <t>1822630326</t>
  </si>
  <si>
    <t>"stávající nástupiště BUS" 9*3</t>
  </si>
  <si>
    <t>" vozovka u obrub"677*1,2*0,415</t>
  </si>
  <si>
    <t>132201101</t>
  </si>
  <si>
    <t>Hloubení rýh š do 600 mm v hornině tř. 3 objemu do 100 m3</t>
  </si>
  <si>
    <t>-2062073869</t>
  </si>
  <si>
    <t>"hloudení rýh drenáží DN100" 648,0*0,4*0,4</t>
  </si>
  <si>
    <t>132201109</t>
  </si>
  <si>
    <t>Příplatek za lepivost k hloubení rýh š do 600 mm v hornině tř. 3</t>
  </si>
  <si>
    <t>-1235377521</t>
  </si>
  <si>
    <t>409232996</t>
  </si>
  <si>
    <t>"výkop pro nový chodník" 644*0,1*1,625</t>
  </si>
  <si>
    <t>"hloudení rýh přípojek DN150"32*1,0*2,5</t>
  </si>
  <si>
    <t>-1188869691</t>
  </si>
  <si>
    <t>133201101</t>
  </si>
  <si>
    <t>Hloubení šachet v hornině tř. 3 objemu do 100 m3</t>
  </si>
  <si>
    <t>796689769</t>
  </si>
  <si>
    <t>"vpusti"10*1*1*1,8</t>
  </si>
  <si>
    <t>133201109</t>
  </si>
  <si>
    <t>Příplatek za lepivost u hloubení šachet v hornině tř. 3</t>
  </si>
  <si>
    <t>1209353437</t>
  </si>
  <si>
    <t>-1700310732</t>
  </si>
  <si>
    <t>1581989231</t>
  </si>
  <si>
    <t>"výkop pro nový chodník" 644*0,1*1,625*14</t>
  </si>
  <si>
    <t>"hloudení rýh přípojek DN150"32*1,0*2,5*14</t>
  </si>
  <si>
    <t>"hloudení rýh drenáží DN100" 648,0*0,4*0,4*14</t>
  </si>
  <si>
    <t>171101103</t>
  </si>
  <si>
    <t>Uložení sypaniny z hornin soudržných do násypů zhutněných do 100 % PS</t>
  </si>
  <si>
    <t>20988075</t>
  </si>
  <si>
    <t>"výkop pro sanace předpoklad hl.0 3,m"400</t>
  </si>
  <si>
    <t>5834395909R</t>
  </si>
  <si>
    <t>materiál vhodný do aktivní zónydle ČSN73 6133</t>
  </si>
  <si>
    <t>1042083553</t>
  </si>
  <si>
    <t>400*2,5"2,5t/m3"</t>
  </si>
  <si>
    <t>171101141</t>
  </si>
  <si>
    <t>Uložení sypaniny do 0,75 m3 násypu na 1 m silnice nebo železnice</t>
  </si>
  <si>
    <t>-1526269206</t>
  </si>
  <si>
    <t>"předpoklad násyp pod a podél komunikací, vč. materiálu"20</t>
  </si>
  <si>
    <t>Poplatek za uložení odpadu ze sypaniny na skládce (skládkovné)</t>
  </si>
  <si>
    <t>197697360</t>
  </si>
  <si>
    <t>"1,8 t/m3" 288,330*1,8</t>
  </si>
  <si>
    <t>1195037091</t>
  </si>
  <si>
    <t>" přípojek DN150, použit vykopaný materiál"32*1,0*2,25</t>
  </si>
  <si>
    <t>"drenáží DN100, vč. materiálu" 648,0*0,4*0,32</t>
  </si>
  <si>
    <t>"vpusti, vč. materiálu" 10*1*1*1,8*0,65</t>
  </si>
  <si>
    <t>181951102</t>
  </si>
  <si>
    <t>Úprava pláně v hornině tř. 1 až 4 se zhutněním</t>
  </si>
  <si>
    <t>1546475720</t>
  </si>
  <si>
    <t>"plochy sjezdů planimetr. ze situace" 189</t>
  </si>
  <si>
    <t>"plochy reliéfní prvků na chodnících"12</t>
  </si>
  <si>
    <t>"kontrastní pruh u zastávka"6</t>
  </si>
  <si>
    <t>"dlažba chodníků planimetr.ze situace"852</t>
  </si>
  <si>
    <t>"oprava vozovky předpoklad"677</t>
  </si>
  <si>
    <t>211971121</t>
  </si>
  <si>
    <t>Zřízení opláštění žeber nebo trativodů geotextilií v rýze nebo zářezu sklonu přes 1:2 š do 2,5 m</t>
  </si>
  <si>
    <t>-739227479</t>
  </si>
  <si>
    <t>693110710r</t>
  </si>
  <si>
    <t>geotextilie šíře 200 cm, 200 g/m2</t>
  </si>
  <si>
    <t>1108547317</t>
  </si>
  <si>
    <t>212752212</t>
  </si>
  <si>
    <t>Trativod z drenážních trubek plastových flexibilních D do 100 mm včetně lože otevřený výkop</t>
  </si>
  <si>
    <t>-980114607</t>
  </si>
  <si>
    <t>213141111</t>
  </si>
  <si>
    <t>Zřízení vrstvy z geotextilie v rovině nebo ve sklonu do 1:5 š do 3 m</t>
  </si>
  <si>
    <t>1036747395</t>
  </si>
  <si>
    <t>"geotextilie pod dodlážděním"4+4+4+9</t>
  </si>
  <si>
    <t>-1485789388</t>
  </si>
  <si>
    <t>291211111R</t>
  </si>
  <si>
    <t>Zřízení plochy ze silničních panelů do lože tl 150 mm z kameniva</t>
  </si>
  <si>
    <t>215380990</t>
  </si>
  <si>
    <t>"využití stáva. panelu z nástupiště BUS"9*3</t>
  </si>
  <si>
    <t>339921132</t>
  </si>
  <si>
    <t>Osazování betonových palisád do betonového základu v řadě výšky prvku přes 0,5 do 1 m</t>
  </si>
  <si>
    <t>-732675578</t>
  </si>
  <si>
    <t>" kruh.palisáda v.0,6m" 3,4+13,8+11+20+8+5,7</t>
  </si>
  <si>
    <t>" kruh.palisáda v.0,8m"27</t>
  </si>
  <si>
    <t>"kruh.palisáda v.1,0m"20,7</t>
  </si>
  <si>
    <t>"čtver.palisáda v.0,6m"19,3</t>
  </si>
  <si>
    <t>592284150R</t>
  </si>
  <si>
    <t>PALISÁDA betonová přírodní 12x12X60 cm</t>
  </si>
  <si>
    <t>-1690195373</t>
  </si>
  <si>
    <t>"palisáda čtvercového profilu v.0,6m"19,6/0,12+0,667</t>
  </si>
  <si>
    <t>592284120r</t>
  </si>
  <si>
    <t>PALISÁDA betonová přírodní 60 cm</t>
  </si>
  <si>
    <t>2115154465</t>
  </si>
  <si>
    <t>"palisáda v.0,6m" (3,4+13,8+11+20+8+5,7)/0,16+0,125</t>
  </si>
  <si>
    <t>592284130r</t>
  </si>
  <si>
    <t>PALISÁDA betonová přírodní 80 cm</t>
  </si>
  <si>
    <t>-236353245</t>
  </si>
  <si>
    <t>"palisáda v.0,8m"27/0,16+0,25</t>
  </si>
  <si>
    <t>592284140r</t>
  </si>
  <si>
    <t>PALISÁDA  betonová přírodní 100 cm</t>
  </si>
  <si>
    <t>390244981</t>
  </si>
  <si>
    <t>"palisáda v.1,0m"20,7/0,16+0,625</t>
  </si>
  <si>
    <t>"plocha oprav vozovky UZN"677*0,25</t>
  </si>
  <si>
    <t>"plochy reliéfní prvků na chodnících"4+1+2+1+1+3</t>
  </si>
  <si>
    <t>"dlažba chodníků planimetr.ze situace"31+6+4+4+70+14+8+6+46+16+42+3+33+30+4+12+14+46+5+80+54+57+8+7+35+30+28+64+5+29+6+22+6+25+65+2</t>
  </si>
  <si>
    <t>"oprava bet.sjezdu"6,8</t>
  </si>
  <si>
    <t>"oprava sjezdů"(3+3+2,5+1+1,5+2+1+1+1+1+2+1+1+1+1)</t>
  </si>
  <si>
    <t>564871111</t>
  </si>
  <si>
    <t>Podklad ze štěrkodrtě ŠD tl 250 mm</t>
  </si>
  <si>
    <t>-1176387627</t>
  </si>
  <si>
    <t>"plochy sjezdů planimetr. ze situace" 8+12+14+8+13+9+6+8+6+3+7+16+10+6+9+9+7+10+18+10+15</t>
  </si>
  <si>
    <t>"pod um.vodící linií"20,64+19,5</t>
  </si>
  <si>
    <t>"oprava vozovky UZN"677*0,25+677*0,25</t>
  </si>
  <si>
    <t>571261827</t>
  </si>
  <si>
    <t>"oprava vozovky u obrub UZN"677*0,25</t>
  </si>
  <si>
    <t>75961365</t>
  </si>
  <si>
    <t>577186111</t>
  </si>
  <si>
    <t>Asfaltový beton vrstva ložní ACL 22 (ABVH) tl 90 mm š do 3 m z nemodifikovaného asfaltu</t>
  </si>
  <si>
    <t>-94199321</t>
  </si>
  <si>
    <t>"předláždění části obslužné komunikace" 16,5</t>
  </si>
  <si>
    <t>"oprava sjezdů s využitím stáv.mat."1+1</t>
  </si>
  <si>
    <t>"oprava sjezdů s využitím stáv.mat. a předlažba sjezdu č.21"(1+1+16,5)*0,15*2,9</t>
  </si>
  <si>
    <t>"plochy sjezdů planimetr. ze situace" 8+12+14+8+13+9+6+8+6+3+7+16+10+6+9+9+7+10+18+10+3</t>
  </si>
  <si>
    <t>"plochy reliéfní prvků na sjezdech"3+5+5+3+4+2+2+3+2+6+4+2+3+3+3+3+7+3+3</t>
  </si>
  <si>
    <t>"plocha sjezdů za obrubou"1+1+1+1</t>
  </si>
  <si>
    <t>592451200R</t>
  </si>
  <si>
    <t>dlažba zámková slepecká 20x10x8 cm barevná</t>
  </si>
  <si>
    <t>-36159906</t>
  </si>
  <si>
    <t>596212211</t>
  </si>
  <si>
    <t>Kladení zámkové dlažby pozemních komunikací tl 80 mm skupiny A pl do 100 m2</t>
  </si>
  <si>
    <t>-2139193822</t>
  </si>
  <si>
    <t>"dlažba chodníků planimetr.ze situace"31+6+4+4+70+14+8+6+46+16+42+3+33+30+4+12+14+46+5+80+54+57+8+7+35+30+28+64+5+29+6+22+6+25+2</t>
  </si>
  <si>
    <t>-801282688</t>
  </si>
  <si>
    <t>"dlažba chodníků planimetr.ze situace"621,5</t>
  </si>
  <si>
    <t>592450990R</t>
  </si>
  <si>
    <t>dlažba  skladebná 20x20x8 cm přírodní, bez zkosených hran</t>
  </si>
  <si>
    <t>-2044075550</t>
  </si>
  <si>
    <t>"dlažba lemující reliféní dlažbu-planimetrováno ze situace"</t>
  </si>
  <si>
    <t>230,5</t>
  </si>
  <si>
    <t>596212215</t>
  </si>
  <si>
    <t>Příplatek za kombinaci více než dvou barev u betonových dlažeb komunikací tl 80 mm skupiny A</t>
  </si>
  <si>
    <t>-530645583</t>
  </si>
  <si>
    <t>"plochy sjezdů planimetr. ze situace" 8+12+14+8+13+9+6+8+6+3+7+16+10+6+9+9+7+10+18+10</t>
  </si>
  <si>
    <t>596811120</t>
  </si>
  <si>
    <t>Kladení betonové dlažby komunikací pro pěší do lože z kameniva vel do 0,09 m2 plochy do 50 m2</t>
  </si>
  <si>
    <t>-759736001</t>
  </si>
  <si>
    <t>592453200r</t>
  </si>
  <si>
    <t>dlažba žlábková betonová 40x40x cm šedá - vodící linie</t>
  </si>
  <si>
    <t>-1744690468</t>
  </si>
  <si>
    <t>"umělá vodící linie"(13+4,5+6,7+11+16,4+19,5)*0,4</t>
  </si>
  <si>
    <t>"obrubník silniční" 18,3+13,4+17+3+10,1+5,4+12,5+3+7+23,5+20+19,5+6+8+27+48+34,5+36,5+2+19,5+16+14+44+16</t>
  </si>
  <si>
    <t>"obr. nájezdový" 5+1+15,8+1+1,5+4+1,5+1+3+11+2+4+3+2,6+1,5+1,5+4,5+3+7,5+3+5+3+4+3+5+3+7+3+4,5+3+12,7+3+8+3+4+3+5+3+5+3+4,4+3+5,5+3+14,4+1,5+2,5+7</t>
  </si>
  <si>
    <t>"uzavírací drážka krytu"680</t>
  </si>
  <si>
    <t>871265211</t>
  </si>
  <si>
    <t>Kanalizační potrubí z tvrdého PVC jednovrstvé tuhost třídy SN4 DN 110</t>
  </si>
  <si>
    <t>1381398156</t>
  </si>
  <si>
    <t>"přípojky žlabů na vjezdech"19</t>
  </si>
  <si>
    <t>871315221a</t>
  </si>
  <si>
    <t>-343715896</t>
  </si>
  <si>
    <t>"přípojky DN150"32</t>
  </si>
  <si>
    <t>895170331</t>
  </si>
  <si>
    <t>Drenážní šachta z PP DN 400 nástavec teleskopický pro zatížení 12,5 t</t>
  </si>
  <si>
    <t>109047239</t>
  </si>
  <si>
    <t>895941111</t>
  </si>
  <si>
    <t>Zřízení vpusti kanalizační uliční z betonových dílců typ UV-50 normální</t>
  </si>
  <si>
    <t>-1788335399</t>
  </si>
  <si>
    <t>592238260</t>
  </si>
  <si>
    <t>vpusť betonová uliční TBV-Q 500/590 /skruž/ 59x50x5 cm</t>
  </si>
  <si>
    <t>-208949111</t>
  </si>
  <si>
    <t>592238250</t>
  </si>
  <si>
    <t>vpusť betonová uliční TBV-Q 500/290 /skruž/ 29x50x5 cm</t>
  </si>
  <si>
    <t>874319503</t>
  </si>
  <si>
    <t>592238740</t>
  </si>
  <si>
    <t>koš pozink. C3 DIN 4052, vysoký, pro rám 500/300</t>
  </si>
  <si>
    <t>-1707429756</t>
  </si>
  <si>
    <t>592238760</t>
  </si>
  <si>
    <t>rám zabetonovaný DIN 19583-9 500/500 mm</t>
  </si>
  <si>
    <t>-6972484</t>
  </si>
  <si>
    <t>592238780</t>
  </si>
  <si>
    <t>mříž M1 D400 DIN 19583-13, 500/500 mm</t>
  </si>
  <si>
    <t>254481316</t>
  </si>
  <si>
    <t>592238220</t>
  </si>
  <si>
    <t>vpusť betonová uliční TBV-Q 500/626 VD /dno/ 62,6 x 49,5 x 5 cm</t>
  </si>
  <si>
    <t>1240645730</t>
  </si>
  <si>
    <t>592238640</t>
  </si>
  <si>
    <t>prstenec betonový pro uliční vpusť vyrovnávací TBV-Q 390/60/10a, 39x6x13 cm</t>
  </si>
  <si>
    <t>2036753047</t>
  </si>
  <si>
    <t>895941199</t>
  </si>
  <si>
    <t>Zřízení podobrubníkové vpusti kanalizační uliční z betonových dílců typ normální</t>
  </si>
  <si>
    <t>-1131436433</t>
  </si>
  <si>
    <t>184509637</t>
  </si>
  <si>
    <t>-1315967230</t>
  </si>
  <si>
    <t>2058899626</t>
  </si>
  <si>
    <t>5922387899R</t>
  </si>
  <si>
    <t>obrubníkový vpusť rovná B125</t>
  </si>
  <si>
    <t>-980175498</t>
  </si>
  <si>
    <t>-2061766274</t>
  </si>
  <si>
    <t>-1465678886</t>
  </si>
  <si>
    <t>89913111R</t>
  </si>
  <si>
    <t>Výšková úprava šachtového poklopu</t>
  </si>
  <si>
    <t>-1808537150</t>
  </si>
  <si>
    <t>Komplet včetně montáže a dodávky všech potřebných dílů a materiálu.</t>
  </si>
  <si>
    <t>"poklop bez náklonu" 15</t>
  </si>
  <si>
    <t>"poklop ve sklonu" 2</t>
  </si>
  <si>
    <t>899432111R</t>
  </si>
  <si>
    <t>Výšková úprava uličního vstupu nebo vpusti do 200 mm krycího hrnce, šoupěte nebo hydrantu</t>
  </si>
  <si>
    <t>185096025</t>
  </si>
  <si>
    <t>"planimetr.ze situace"11</t>
  </si>
  <si>
    <t>913121199R</t>
  </si>
  <si>
    <t xml:space="preserve">Montáž a demontáž dočasných dopravních značek - kompletních základní </t>
  </si>
  <si>
    <t>1965095312</t>
  </si>
  <si>
    <t>Přechodné dopravní značení po celou dobu výstavby v rámci celé stavby. Včetně projednání PČR a stanovení.</t>
  </si>
  <si>
    <t>"soubor dočasného značení -předpoklad úseku cca  po 100m"</t>
  </si>
  <si>
    <t>"semaforová souprava  vč.spojovacího,napájecího a zamykacího materiálu"</t>
  </si>
  <si>
    <t>" SDZ vč.sloupků a patek: A15x2 +světla, A10x2, Z4 x 25 "1</t>
  </si>
  <si>
    <t>"skutečný rozsah dle odsouhlašeného návrhu zhotovitele PČR DI "</t>
  </si>
  <si>
    <t>"nové a přemístěné značky"2</t>
  </si>
  <si>
    <t>404442310R</t>
  </si>
  <si>
    <t>značka svislá reflexní AL- NK 500 x 500 mm vč.reflex.rámeček</t>
  </si>
  <si>
    <t>-46754381</t>
  </si>
  <si>
    <t>"PŘECHOD PRO CHODCE IP6"2</t>
  </si>
  <si>
    <t>915131112</t>
  </si>
  <si>
    <t>Vodorovné dopravní značení přechody pro chodce, šipky, symboly retroreflexní bílá barva</t>
  </si>
  <si>
    <t>-630020897</t>
  </si>
  <si>
    <t>Přechody pro chodce.</t>
  </si>
  <si>
    <t>6*0,5*4</t>
  </si>
  <si>
    <t>9161111139R</t>
  </si>
  <si>
    <t>Osazení obruby z velkých kostek s boční opěrou do lože z betonu prostého C20/25</t>
  </si>
  <si>
    <t>1212615257</t>
  </si>
  <si>
    <t>"obrubník silniční" 424,2*2</t>
  </si>
  <si>
    <t>"obrubník nájezdový" 208,9*2</t>
  </si>
  <si>
    <t>583801100</t>
  </si>
  <si>
    <t>kostka dlažební drobná, žula, I.jakost, velikost 10 cm</t>
  </si>
  <si>
    <t>-301681487</t>
  </si>
  <si>
    <t>1266,2*0,024*1,02</t>
  </si>
  <si>
    <t>"hmotnost 0,024 t/m"</t>
  </si>
  <si>
    <t>916131213R</t>
  </si>
  <si>
    <t>Osazení silničního obrubníku betonového stojatého s boční opěrou do lože z betonu prostého C20/25 XF3</t>
  </si>
  <si>
    <t>-700975818</t>
  </si>
  <si>
    <t>"obrubník nájezdový" 5+1+15,8+1+1,5+4+1,5+1+3+11+2+4+3+2,6+1,5+1,5+4,5+3+7,5+3+5+3+4+3+5+3+7+3+4,5+3+1</t>
  </si>
  <si>
    <t>2,7+3+8+3+4+3+5+3+5+3+4,4+3+5,5+3+14,4+1,5+2,5+7+2,5</t>
  </si>
  <si>
    <t>86</t>
  </si>
  <si>
    <t>592174600</t>
  </si>
  <si>
    <t>obrubník betonový chodníkový ABO 2-15 100x15x25 cm</t>
  </si>
  <si>
    <t>1519917355</t>
  </si>
  <si>
    <t>"obrubník silniční" 473-27</t>
  </si>
  <si>
    <t>87</t>
  </si>
  <si>
    <t>5921746R1</t>
  </si>
  <si>
    <t>kompozitní odvodňovací obrubník 305x150x500</t>
  </si>
  <si>
    <t>1333685489</t>
  </si>
  <si>
    <t>"obrubník odvodňovací, včetně výústního kusu"27*2</t>
  </si>
  <si>
    <t>88</t>
  </si>
  <si>
    <t>592174680</t>
  </si>
  <si>
    <t>obrubník betonový silniční nájezdový Standard 100x15x15 cm</t>
  </si>
  <si>
    <t>-310224032</t>
  </si>
  <si>
    <t>89</t>
  </si>
  <si>
    <t>"obrubník chodníkový" 5+1+9,7+1,5+7+18+11+2+10,2+11,8+1,4+44,5+8,5+3+7+23,5+5+3+4+3+5+3+3+6+5,5+3+4,5+3+27+12+3,5+3+2,2+3,5+3+48+8+3+37+4+3+2,6+8,7+5</t>
  </si>
  <si>
    <t>3+5+3+5+3+16+5,5+3+17+14+1,5+45,4+7+3+12,2+21+7+18,3+2+5,2+1,5+8+2,2+3,5+3</t>
  </si>
  <si>
    <t>90</t>
  </si>
  <si>
    <t>"obrubník chodníkový" 5+1+9,7+1,5+7+18+11+2+10,2+12+1,5+44,5+8,5+3+7+23,5+5+3+4+3+5+3+3+6+5,5+3+4,5+3+27+12+3,5+3+2,2+3,5+3+48+8+3+37+4+3+3+8,7+5</t>
  </si>
  <si>
    <t>3+5+3+5+3+16+5,5+3+17+14+1,5+45,5+7+3+13+21+7+19+2+6+1,5+8+3+3,5+3</t>
  </si>
  <si>
    <t>91</t>
  </si>
  <si>
    <t>916431111</t>
  </si>
  <si>
    <t>Osazení bezbariérového betonového obrubníku do betonového lože tl 150 mm</t>
  </si>
  <si>
    <t>-859761799</t>
  </si>
  <si>
    <t>"nástupní hrana zastávky"15+2+2</t>
  </si>
  <si>
    <t>92</t>
  </si>
  <si>
    <t>592175400</t>
  </si>
  <si>
    <t>obrubník HK přímý 40x33x100 cm šedý</t>
  </si>
  <si>
    <t>-1973487738</t>
  </si>
  <si>
    <t>93</t>
  </si>
  <si>
    <t>5921754R1</t>
  </si>
  <si>
    <t>obrubník HK přechodový šedý</t>
  </si>
  <si>
    <t>1333341159</t>
  </si>
  <si>
    <t>"levý + pravý" 1+1</t>
  </si>
  <si>
    <t>94</t>
  </si>
  <si>
    <t>5921754R2</t>
  </si>
  <si>
    <t>obrubník HK náběhový šedý</t>
  </si>
  <si>
    <t>-58216339</t>
  </si>
  <si>
    <t>95</t>
  </si>
  <si>
    <t>935113211</t>
  </si>
  <si>
    <t>Osazení odvodňovacího betonového žlabu s krycím roštem šířky do 200 mm</t>
  </si>
  <si>
    <t>-590855986</t>
  </si>
  <si>
    <t>včetně žlabu u přechodu pro chodce</t>
  </si>
  <si>
    <t>11+4,5+7+3,5+5,2+5,2+4,5+3,3+3,5+6,6+4+6+5+4,4+5,5+4,5+7+1</t>
  </si>
  <si>
    <t>96</t>
  </si>
  <si>
    <t>5922700409R</t>
  </si>
  <si>
    <t>žlab odvodňovací s krycím roštem dl.1m</t>
  </si>
  <si>
    <t>1645826345</t>
  </si>
  <si>
    <t>11+5+7+4+6+6+5+4+4+7+4+6+5+5+6+5+7</t>
  </si>
  <si>
    <t>97</t>
  </si>
  <si>
    <t>592270040R1</t>
  </si>
  <si>
    <t>žlab odvodňovací s krycím roštem dl.1m, pravidelně pojížěný vozidly (D400)</t>
  </si>
  <si>
    <t>-583637035</t>
  </si>
  <si>
    <t>98</t>
  </si>
  <si>
    <t>592270250R</t>
  </si>
  <si>
    <t xml:space="preserve">vpust žlabová krátký odtok DN100  </t>
  </si>
  <si>
    <t>-1266466218</t>
  </si>
  <si>
    <t>99</t>
  </si>
  <si>
    <t>"oprava sjezdů" 1</t>
  </si>
  <si>
    <t>100</t>
  </si>
  <si>
    <t>"beton"17,475</t>
  </si>
  <si>
    <t>"kamenivo"202,215</t>
  </si>
  <si>
    <t>"živice"129,796</t>
  </si>
  <si>
    <t>101</t>
  </si>
  <si>
    <t>349,486*29</t>
  </si>
  <si>
    <t>102</t>
  </si>
  <si>
    <t>"viz. položka č.96" 349,486</t>
  </si>
  <si>
    <t>103</t>
  </si>
  <si>
    <t>868135795</t>
  </si>
  <si>
    <t>104</t>
  </si>
  <si>
    <t>997221845</t>
  </si>
  <si>
    <t>1965557824</t>
  </si>
  <si>
    <t>105</t>
  </si>
  <si>
    <t>Poplatek za uložení odpadu z kameniva na skládce (skládkovné)</t>
  </si>
  <si>
    <t>-333394294</t>
  </si>
  <si>
    <t>"uznatelné, kamenivo"202,215</t>
  </si>
  <si>
    <t>106</t>
  </si>
  <si>
    <t>107</t>
  </si>
  <si>
    <t>030001000</t>
  </si>
  <si>
    <t>1022261861</t>
  </si>
  <si>
    <t>Zařízení staveniště pro celou stavbu (i SO 02).</t>
  </si>
  <si>
    <t>SO 02 N - Novostavba chodníkového tělesa na ul. Butovická II. etapa, prodloužení autobusové zastávky</t>
  </si>
  <si>
    <t>28*0,025</t>
  </si>
  <si>
    <t>1853856878</t>
  </si>
  <si>
    <t>1519173840</t>
  </si>
  <si>
    <t>(28)*0,15*1,5</t>
  </si>
  <si>
    <t>18481311R</t>
  </si>
  <si>
    <t>Ochrana stromů proti škodám způsobených stavbou,  ochrana prkny</t>
  </si>
  <si>
    <t>1842935823</t>
  </si>
  <si>
    <t>Ochrana stromu průměru 30cm. Položka včetně odstranění a materiálu.</t>
  </si>
  <si>
    <t>"5l/m2"(28)*5*0,001</t>
  </si>
  <si>
    <t>596211210</t>
  </si>
  <si>
    <t>Kladení zámkové dlažby komunikací pro pěší tl 80 mm skupiny A pl do 50 m2</t>
  </si>
  <si>
    <t>41701029</t>
  </si>
  <si>
    <t>5,5</t>
  </si>
  <si>
    <t>5924502R</t>
  </si>
  <si>
    <t>dlažba skladebná betonová 20x10x8 cm přírodní</t>
  </si>
  <si>
    <t>869635470</t>
  </si>
  <si>
    <t>5,5*1,03</t>
  </si>
  <si>
    <t>značka IJ 4b</t>
  </si>
  <si>
    <t xml:space="preserve">pro značku IJ 4b
</t>
  </si>
  <si>
    <t>V11a - odhad</t>
  </si>
  <si>
    <t>35*0,25</t>
  </si>
  <si>
    <t>6,8</t>
  </si>
  <si>
    <t>6,8*1,03</t>
  </si>
  <si>
    <t>Montáž zastávkového přístřešku vč.materiálu komplet</t>
  </si>
  <si>
    <t>Kompletní dodávka včetně lavičky. Typ nutno upřesnit s investorem.</t>
  </si>
  <si>
    <t>1107356458</t>
  </si>
  <si>
    <t>Zkouška Edef komplet dle ČSN 736133. Na pláni 1x, na vrstvě ŠD 1x.</t>
  </si>
  <si>
    <t>SO 02 U - Novostavba chodníkového tělesa na ul. Butovická II. etapa, prodloužení autobusové zastávky</t>
  </si>
  <si>
    <t>111212211</t>
  </si>
  <si>
    <t>Odstranění nevhodných dřevin do 100 m2 výšky do 1m s odstraněním pařezů v rovině nebo svahu 1:5</t>
  </si>
  <si>
    <t>1018194336</t>
  </si>
  <si>
    <t>Mýcení křovin.</t>
  </si>
  <si>
    <t>Předpoklad ponechání pro využití  v rámci stavby</t>
  </si>
  <si>
    <t>113107324</t>
  </si>
  <si>
    <t>Odstranění podkladu z kameniva drceného tl 400 mm strojně pl do 50 m2</t>
  </si>
  <si>
    <t>819441069</t>
  </si>
  <si>
    <t>ŠD v místě odstranění vozovky v tl 150+200mm</t>
  </si>
  <si>
    <t>20,5*0,7</t>
  </si>
  <si>
    <t>113107341</t>
  </si>
  <si>
    <t>Odstranění podkladu živičného tl 50 mm strojně pl do 50 m2</t>
  </si>
  <si>
    <t>89849837</t>
  </si>
  <si>
    <t>Odstranění zbytkové živice po frézování</t>
  </si>
  <si>
    <t>Bude provedeno, nebudou - li panely odstraněny v rámci navazující stavby "Novostavba chodníkového tělesa na ul. Butovická II. etapa"</t>
  </si>
  <si>
    <t>"stávající nástupiště BUS" 20*2</t>
  </si>
  <si>
    <t>113154124</t>
  </si>
  <si>
    <t>Frézování živičného krytu tl 100 mm pruh š 1 m pl do 500 m2 bez překážek v trase</t>
  </si>
  <si>
    <t>-1896405151</t>
  </si>
  <si>
    <t>Pro přespokládanou tloušťku cca 200mm nutno frézovat 2x.</t>
  </si>
  <si>
    <t>24,5*2</t>
  </si>
  <si>
    <t>131201101</t>
  </si>
  <si>
    <t>Hloubení jam nezapažených v hornině tř. 3 objemu do 100 m3</t>
  </si>
  <si>
    <t>-821956459</t>
  </si>
  <si>
    <t>Výkop pro případnou výměnu podloží.</t>
  </si>
  <si>
    <t>131201109</t>
  </si>
  <si>
    <t>Příplatek za lepivost u hloubení jam nezapažených v hornině tř. 3</t>
  </si>
  <si>
    <t>-1179075489</t>
  </si>
  <si>
    <t>"hloubení rýh drenáží DN100" 17*0,4*0,4</t>
  </si>
  <si>
    <t>Předpokládaná vzdálenost skládky 30km (Staříč)</t>
  </si>
  <si>
    <t>"stávajíc ŠD" 14,35*(0,15+0,20)</t>
  </si>
  <si>
    <t>"výkop pro výměnu podloží" 15,5</t>
  </si>
  <si>
    <t>"hloubení rýh drenáží DN100" 17,0*0,4*0,4</t>
  </si>
  <si>
    <t xml:space="preserve">"předpoklad  vzdálenosti 30km" </t>
  </si>
  <si>
    <t>23,243*20</t>
  </si>
  <si>
    <t>"výměna podloží" 15,5</t>
  </si>
  <si>
    <t>15,5*2,5"2,5t/m3"</t>
  </si>
  <si>
    <t>171201101</t>
  </si>
  <si>
    <t>Uložení sypaniny do násypů nezhutněných</t>
  </si>
  <si>
    <t>440492639</t>
  </si>
  <si>
    <t>Dosypávka do úrovně terénu. Předpoklad využití drnu.</t>
  </si>
  <si>
    <t>2108943961</t>
  </si>
  <si>
    <t>"viz. položka č.11" 23,243*1,8</t>
  </si>
  <si>
    <t>"drenáží DN100, vč. materiálu" 17,0*0,4*0,32</t>
  </si>
  <si>
    <t>20,5*3,2</t>
  </si>
  <si>
    <t>(0,2+0,4+0,2+0,4)*17</t>
  </si>
  <si>
    <t>565166112</t>
  </si>
  <si>
    <t>Asfaltový beton vrstva podkladní ACP 22 (obalované kamenivo OKH) tl 90 mm š do 3 m</t>
  </si>
  <si>
    <t>-2083574967</t>
  </si>
  <si>
    <t>ACP 22+</t>
  </si>
  <si>
    <t>15,5+10,5</t>
  </si>
  <si>
    <t>-1640508836</t>
  </si>
  <si>
    <t>ACO 11+</t>
  </si>
  <si>
    <t>24,5</t>
  </si>
  <si>
    <t>1682539388</t>
  </si>
  <si>
    <t>ACL 16+</t>
  </si>
  <si>
    <t>15,5</t>
  </si>
  <si>
    <t>"UZN"1</t>
  </si>
  <si>
    <t>"NUZN"5,8</t>
  </si>
  <si>
    <t>475617016</t>
  </si>
  <si>
    <t>(36-5,5)+5+1,6+3</t>
  </si>
  <si>
    <t>-58896557</t>
  </si>
  <si>
    <t>(36-5,5)*1,03</t>
  </si>
  <si>
    <t>5924500R</t>
  </si>
  <si>
    <t>dlažba skladebná betonová 20x10x8 cm barevná</t>
  </si>
  <si>
    <t>1644943750</t>
  </si>
  <si>
    <t>červená , nereliéfní</t>
  </si>
  <si>
    <t>5*1,03</t>
  </si>
  <si>
    <t>592450RR</t>
  </si>
  <si>
    <t>dlažba skladebná betonová 20x10x8 cm barevná, reliefní</t>
  </si>
  <si>
    <t>2023452760</t>
  </si>
  <si>
    <t>1,6*1,03</t>
  </si>
  <si>
    <t>-360112173</t>
  </si>
  <si>
    <t>3*1,03</t>
  </si>
  <si>
    <t>596212214</t>
  </si>
  <si>
    <t>Příplatek za kombinaci dvou barev u betonových dlažeb pozemních komunikací tl 80 mm skupiny A</t>
  </si>
  <si>
    <t>2092508466</t>
  </si>
  <si>
    <t>DN šachty 600-1000mm</t>
  </si>
  <si>
    <t>837510150</t>
  </si>
  <si>
    <t>1855898327</t>
  </si>
  <si>
    <t>2*0,1*0,1*2*2,9</t>
  </si>
  <si>
    <t>"2,9 t/m3"</t>
  </si>
  <si>
    <t>1792136702</t>
  </si>
  <si>
    <t>22,1-6,8</t>
  </si>
  <si>
    <t>(22,1-6,8)*1,03</t>
  </si>
  <si>
    <t>"nástupní hrana zastávky"16,5+2+2</t>
  </si>
  <si>
    <t>16,5</t>
  </si>
  <si>
    <t>1857390302</t>
  </si>
  <si>
    <t>-225819929</t>
  </si>
  <si>
    <t>22,75</t>
  </si>
  <si>
    <t>Odstranění svislých dopravních značek ze sloupů, sloupků nebo konzol vč.odstranění svislé nosné konstrukce</t>
  </si>
  <si>
    <t>V případě dopravních značek, se předpokládá jejich zpětný odběr správcem pro případné další využití.</t>
  </si>
  <si>
    <t>37,468</t>
  </si>
  <si>
    <t>37,468*29</t>
  </si>
  <si>
    <t>"viz. položka č.47" 37,468</t>
  </si>
  <si>
    <t>1200077664</t>
  </si>
  <si>
    <t>14,2</t>
  </si>
  <si>
    <t>2,401+12,544</t>
  </si>
  <si>
    <t>8,323</t>
  </si>
  <si>
    <t>SO 04 N - Dešťová kanalizace</t>
  </si>
  <si>
    <t>M - Práce a dodávky M</t>
  </si>
  <si>
    <t xml:space="preserve">    46-M - Zemní práce při extr.mont.pracích</t>
  </si>
  <si>
    <t>131201201</t>
  </si>
  <si>
    <t>Hloubení jam zapažených v hornině tř. 3 objemu do 100 m3</t>
  </si>
  <si>
    <t>1731946407</t>
  </si>
  <si>
    <t>"jáma pro protlaky"2*2*2,2*6</t>
  </si>
  <si>
    <t>131201209</t>
  </si>
  <si>
    <t>Příplatek za lepivost u hloubení jam zapažených v hornině tř. 3</t>
  </si>
  <si>
    <t>-470248534</t>
  </si>
  <si>
    <t>131251009</t>
  </si>
  <si>
    <t>Příplatek za lepivost, hloubení jam do 15 m3 zapažených v hornině tř. 3 při překopech inž sítí</t>
  </si>
  <si>
    <t>1468674843</t>
  </si>
  <si>
    <t>131251011</t>
  </si>
  <si>
    <t>Hloubení jam do 15 m3 zapažených v hornině tř. 3 při překopech inženýrských sítí</t>
  </si>
  <si>
    <t>1158847350</t>
  </si>
  <si>
    <t>6,4*1*2</t>
  </si>
  <si>
    <t>-2115354315</t>
  </si>
  <si>
    <t>"dl.potrubí" 41,67+62,24+93,11+99,51+111,97+138,89+57*(2*1,9)</t>
  </si>
  <si>
    <t>1691538207</t>
  </si>
  <si>
    <t>133201102</t>
  </si>
  <si>
    <t>Hloubení šachet v hornině tř. 3 objemu přes 100 m3</t>
  </si>
  <si>
    <t>2074570572</t>
  </si>
  <si>
    <t>"š.DN 425"8*1,96*2*2</t>
  </si>
  <si>
    <t>"š.DN 600"10*1,87*2*2</t>
  </si>
  <si>
    <t>"š.DN 315"1*1,5*2*2</t>
  </si>
  <si>
    <t>"š.DN1000"9*1,92*2*2</t>
  </si>
  <si>
    <t>181804610</t>
  </si>
  <si>
    <t>151101101</t>
  </si>
  <si>
    <t>Zřízení příložného pažení a rozepření stěn rýh hl do 2 m</t>
  </si>
  <si>
    <t>751007537</t>
  </si>
  <si>
    <t>"předpoklad 50% dl."</t>
  </si>
  <si>
    <t>"dl.potrubí" 41,67+62,24+93,11+99,51+111,97+138,89+57*(2*1,9)*2*2*0,5</t>
  </si>
  <si>
    <t>"š.DN 425"8*1,96*2*2*0,5</t>
  </si>
  <si>
    <t>"š.DN 600"10*1,87*2*2*0,5</t>
  </si>
  <si>
    <t>"š.DN 315"1*1,5*2*2*0,5</t>
  </si>
  <si>
    <t>"š.DN1000"9*1,92*2*2*0,5</t>
  </si>
  <si>
    <t>"překop"6,4*2*2</t>
  </si>
  <si>
    <t>151101102</t>
  </si>
  <si>
    <t>Zřízení příložného pažení a rozepření stěn rýh hl do 4 m</t>
  </si>
  <si>
    <t>-1296368865</t>
  </si>
  <si>
    <t>"dl.potrubí" 41,67+62,24+93,11+99,51+111,97+138,89+57*(2*1,9)*2*2,3*0,5</t>
  </si>
  <si>
    <t>"jáma pro protlaky"4*2*2,2*6</t>
  </si>
  <si>
    <t>151101111</t>
  </si>
  <si>
    <t>Odstranění příložného pažení a rozepření stěn rýh hl do 2 m</t>
  </si>
  <si>
    <t>-494551262</t>
  </si>
  <si>
    <t>151101112</t>
  </si>
  <si>
    <t>Odstranění příložného pažení a rozepření stěn rýh hl do 4 m</t>
  </si>
  <si>
    <t>956356030</t>
  </si>
  <si>
    <t>161101101</t>
  </si>
  <si>
    <t>Svislé přemístění výkopku z horniny tř. 1 až 4 hl výkopu do 2,5 m</t>
  </si>
  <si>
    <t>-241363523</t>
  </si>
  <si>
    <t>"dl.potrubí" 41,67+62,24+93,11+99,51+111,97+138,89+57*(2*1,9)*0,9</t>
  </si>
  <si>
    <t>161101102</t>
  </si>
  <si>
    <t>Svislé přemístění výkopku z horniny tř. 1 až 4 hl výkopu do 4 m</t>
  </si>
  <si>
    <t>1551306896</t>
  </si>
  <si>
    <t>"dl.potrubí" 41,67+62,24+93,11+99,51+111,97+138,89+57*(2*1,9)*0,1</t>
  </si>
  <si>
    <t>"š.DN1000"1*2,78*2*2</t>
  </si>
  <si>
    <t>617741493</t>
  </si>
  <si>
    <t>"dl.potrubí" 41,67+62,24+93,11+99,51+111,97+138,89+57*(2*1,9)*0,25</t>
  </si>
  <si>
    <t>"š.DN 425"8*1,96*2*2*0,25</t>
  </si>
  <si>
    <t>"š.DN 600"10*1,87*2*2*0,25</t>
  </si>
  <si>
    <t>"š.DN 315"1*1,5*2*2*0,25</t>
  </si>
  <si>
    <t>"š.DN1000"9*1,92*2*2*0,25</t>
  </si>
  <si>
    <t>"překop"6,4*2*2*0,25</t>
  </si>
  <si>
    <t>-1187337207</t>
  </si>
  <si>
    <t>167101102</t>
  </si>
  <si>
    <t>Nakládání výkopku z hornin tř. 1 až 4 přes 100 m3</t>
  </si>
  <si>
    <t>626946122</t>
  </si>
  <si>
    <t>171201201</t>
  </si>
  <si>
    <t>Uložení sypaniny na skládky</t>
  </si>
  <si>
    <t>2049837932</t>
  </si>
  <si>
    <t>873668371</t>
  </si>
  <si>
    <t>"předpokl. 1,8 t/m3"661,1*1,8</t>
  </si>
  <si>
    <t>174101101</t>
  </si>
  <si>
    <t>Zásyp jam, šachet rýh nebo kolem objektů sypaninou se zhutněním</t>
  </si>
  <si>
    <t>-1882164630</t>
  </si>
  <si>
    <t>"jámy pro protlaky"52,800</t>
  </si>
  <si>
    <t>175111109</t>
  </si>
  <si>
    <t>Příplatek k obsypání potrubí za ruční prohození sypaniny, uložené do 3 m</t>
  </si>
  <si>
    <t>1096039475</t>
  </si>
  <si>
    <t>"š.DN 425"8*1,96*1,75*1,6</t>
  </si>
  <si>
    <t>"š.DN 600"10*1,87*1,65*1,5</t>
  </si>
  <si>
    <t>"š.DN 315"1*1,5*1,85*1,7</t>
  </si>
  <si>
    <t>"š.DN1000"9*1,92*1,25*1</t>
  </si>
  <si>
    <t>"překop"6,4*1*2</t>
  </si>
  <si>
    <t>175151101</t>
  </si>
  <si>
    <t>Obsypání potrubí strojně sypaninou bez prohození, uloženou do 3 m</t>
  </si>
  <si>
    <t>-169011861</t>
  </si>
  <si>
    <t>175151109R</t>
  </si>
  <si>
    <t>Obsypání potrubí strojně jemnozrnnou zeminou dle projektu</t>
  </si>
  <si>
    <t>1810773361</t>
  </si>
  <si>
    <t>"krycí obsyp"(0,55*2*41,67+0,7*2*62,24+0,6*2*93,11+0,8*2*99,51+0,7*2*111,97+0,6*2*138,89+0,45*2*57)</t>
  </si>
  <si>
    <t>"překop"6,4*0,8*1</t>
  </si>
  <si>
    <t>583312000R</t>
  </si>
  <si>
    <t>štěrkopísek netříděný zásypový materiál</t>
  </si>
  <si>
    <t>-1838946277</t>
  </si>
  <si>
    <t>"krycí obsyp"(0,55*2*41,67+0,7*2*62,24+0,6*2*93,11+0,8*2*99,51+0,7*2*111,97+0,6*2*138,89+0,45*2*57+0,8*1*6,4)*1,9</t>
  </si>
  <si>
    <t>"předpoklad obj.hm. 1,9t/m3"</t>
  </si>
  <si>
    <t>359901211</t>
  </si>
  <si>
    <t>Monitoring stoky jakékoli výšky na nové kanalizaci</t>
  </si>
  <si>
    <t>73281310</t>
  </si>
  <si>
    <t>763376873</t>
  </si>
  <si>
    <t>"lože potrubí"</t>
  </si>
  <si>
    <t>"dl.potrubí" 41,67+62,24+93,11+99,51+111,97+138,89+57*2*0,1</t>
  </si>
  <si>
    <t>"překop"6,4*1*0,1</t>
  </si>
  <si>
    <t>452311131</t>
  </si>
  <si>
    <t>Podkladní desky z betonu prostého tř. C 12/15 otevřený výkop</t>
  </si>
  <si>
    <t>-1040575185</t>
  </si>
  <si>
    <t>"podkladní beton šachet"</t>
  </si>
  <si>
    <t>"š.DN 425"8*0,1*2*2</t>
  </si>
  <si>
    <t>"š.DN 600"10*0,1*2*2</t>
  </si>
  <si>
    <t>"š.DN 315"1*0,1*2*2</t>
  </si>
  <si>
    <t>"š.DN1000"9*0,1*2*2</t>
  </si>
  <si>
    <t>871315221</t>
  </si>
  <si>
    <t>-1305037044</t>
  </si>
  <si>
    <t>"přípojky DN150" 57</t>
  </si>
  <si>
    <t>871365221</t>
  </si>
  <si>
    <t>Kanalizační potrubí z tvrdého PVC jednovrstvé tuhost třídy SN8 DN 250</t>
  </si>
  <si>
    <t>-934330364</t>
  </si>
  <si>
    <t>871375221</t>
  </si>
  <si>
    <t>Kanalizační potrubí z tvrdého PVC jednovrstvé tuhost třídy SN8 DN 315</t>
  </si>
  <si>
    <t>834827124</t>
  </si>
  <si>
    <t>"DN300"93,11+138,89</t>
  </si>
  <si>
    <t>871395221</t>
  </si>
  <si>
    <t>Kanalizační potrubí z tvrdého PVC jednovrstvé tuhost třídy SN8 DN 400</t>
  </si>
  <si>
    <t>1197145118</t>
  </si>
  <si>
    <t>62,24+111,97</t>
  </si>
  <si>
    <t>871425221</t>
  </si>
  <si>
    <t>Kanalizační potrubí z tvrdého PVC jednovrstvé tuhost třídy SN8 DN 500</t>
  </si>
  <si>
    <t>1242705794</t>
  </si>
  <si>
    <t>99,51+6,4</t>
  </si>
  <si>
    <t>877310330</t>
  </si>
  <si>
    <t>Montáž spojek na potrubí z PP trub hladkých plnostěnných DN 150</t>
  </si>
  <si>
    <t>-1885735286</t>
  </si>
  <si>
    <t>286172350</t>
  </si>
  <si>
    <t>spojka přesuvná DN 150</t>
  </si>
  <si>
    <t>1739164924</t>
  </si>
  <si>
    <t>877360320</t>
  </si>
  <si>
    <t>Montáž odboček na potrubí z PP trub hladkých plnostěnných DN 250</t>
  </si>
  <si>
    <t>-2030713139</t>
  </si>
  <si>
    <t>286172100R</t>
  </si>
  <si>
    <t>odbočka PP° DN 250/DN150</t>
  </si>
  <si>
    <t>-1602673635</t>
  </si>
  <si>
    <t>877370320</t>
  </si>
  <si>
    <t>Montáž odboček na potrubí z PP trub hladkých plnostěnných DN 300</t>
  </si>
  <si>
    <t>1120489108</t>
  </si>
  <si>
    <t>286172140R</t>
  </si>
  <si>
    <t>odbočka PP  DN 300/DN150</t>
  </si>
  <si>
    <t>-131326444</t>
  </si>
  <si>
    <t>877390320</t>
  </si>
  <si>
    <t>Montáž odboček na potrubí z PP trub hladkých plnostěnných DN 400</t>
  </si>
  <si>
    <t>714361156</t>
  </si>
  <si>
    <t>286172190R</t>
  </si>
  <si>
    <t>odbočka PP  DN 400/DN150</t>
  </si>
  <si>
    <t>1409750756</t>
  </si>
  <si>
    <t>877420320</t>
  </si>
  <si>
    <t>Montáž odboček na potrubí z PP trub hladkých plnostěnných DN 500</t>
  </si>
  <si>
    <t>-1273923900</t>
  </si>
  <si>
    <t>286172240R</t>
  </si>
  <si>
    <t>odbočka PP  DN 500/DN150</t>
  </si>
  <si>
    <t>-371471340</t>
  </si>
  <si>
    <t>8924221219R</t>
  </si>
  <si>
    <t xml:space="preserve">Tlaková zkouška vzduchem potrubí do DN 500 </t>
  </si>
  <si>
    <t>sada</t>
  </si>
  <si>
    <t>-1813225778</t>
  </si>
  <si>
    <t>894411141</t>
  </si>
  <si>
    <t>Zřízení šachet kanalizačních z betonových dílců na potrubí DN 500 dno beton tř. C 25/30</t>
  </si>
  <si>
    <t>1409870354</t>
  </si>
  <si>
    <t>592243480</t>
  </si>
  <si>
    <t>těsnění elastomerové pro spojení šachetních dílů EMT DN 1000</t>
  </si>
  <si>
    <t>-212929673</t>
  </si>
  <si>
    <t>592243380</t>
  </si>
  <si>
    <t>dno betonové šachty kanalizační přímé TBZ-Q.1 100/80 V max. 50 100/80x50 cm</t>
  </si>
  <si>
    <t>-45910249</t>
  </si>
  <si>
    <t>"DN400 45° "1</t>
  </si>
  <si>
    <t>592243150</t>
  </si>
  <si>
    <t>deska betonová zákrytová TZK-Q.1 100-63/17 100/62,5 x 16,5 cm</t>
  </si>
  <si>
    <t>-790071354</t>
  </si>
  <si>
    <t>592246610r</t>
  </si>
  <si>
    <t>poklop šachtový litina b125</t>
  </si>
  <si>
    <t>1597699849</t>
  </si>
  <si>
    <t>5922432309R</t>
  </si>
  <si>
    <t xml:space="preserve">prstenec šachetní betonový vyrovnávací TBW-Q.1 63/12 </t>
  </si>
  <si>
    <t>-2010021561</t>
  </si>
  <si>
    <t>592243230</t>
  </si>
  <si>
    <t>prstenec šachetní betonový vyrovnávací TBW-Q.1 63/10 62,5 x 12 x 10 cm</t>
  </si>
  <si>
    <t>-1178619118</t>
  </si>
  <si>
    <t>4+2</t>
  </si>
  <si>
    <t>592243210</t>
  </si>
  <si>
    <t>prstenec šachetní betonový vyrovnávací TBW-Q.1 63/8 62,5 x 12 x 8 cm</t>
  </si>
  <si>
    <t>-1376716237</t>
  </si>
  <si>
    <t>2+3</t>
  </si>
  <si>
    <t>592243200</t>
  </si>
  <si>
    <t>prstenec šachetní betonový vyrovnávací TBW-Q.1 63/6 62,5 x 12 x 6 cm</t>
  </si>
  <si>
    <t>-1914144551</t>
  </si>
  <si>
    <t>592243200R</t>
  </si>
  <si>
    <t>prstenec šachetní betonový vyrovnávací TBW-Q.1 63/4</t>
  </si>
  <si>
    <t>1908381446</t>
  </si>
  <si>
    <t>592243370</t>
  </si>
  <si>
    <t>dno betonové šachty kanalizační přímé TBZ-Q.1 100/60 V max. 40 100/60x40 cm</t>
  </si>
  <si>
    <t>-1142814328</t>
  </si>
  <si>
    <t>"DN400-90°, 180°"2</t>
  </si>
  <si>
    <t>592243390</t>
  </si>
  <si>
    <t>dno betonové šachty kanalizační přímé TBZ-Q.1 100/100 V max. 60 100/100x60 cm</t>
  </si>
  <si>
    <t>1414654263</t>
  </si>
  <si>
    <t xml:space="preserve">"DN400-45°"1 </t>
  </si>
  <si>
    <t>"DN500-4x180°,90°"5</t>
  </si>
  <si>
    <t>592243120</t>
  </si>
  <si>
    <t>konus šachetní betonový TBR-Q.1 100-63/58/12 KPS 100x62,5x58 cm</t>
  </si>
  <si>
    <t>-1295562153</t>
  </si>
  <si>
    <t>2+5</t>
  </si>
  <si>
    <t>592243050</t>
  </si>
  <si>
    <t>skruž betonová šachetní TBS-Q.1 100/25 D100x25x12 cm</t>
  </si>
  <si>
    <t>821531000</t>
  </si>
  <si>
    <t>2+4</t>
  </si>
  <si>
    <t>592243060</t>
  </si>
  <si>
    <t>skruž betonová šachetní TBS-Q.1 100/50 D100x50x12 cm</t>
  </si>
  <si>
    <t>-1854464464</t>
  </si>
  <si>
    <t>1+1</t>
  </si>
  <si>
    <t>592243070</t>
  </si>
  <si>
    <t>skruž betonová šachetní TBS-Q.1 100/100 D100x100x12 cm</t>
  </si>
  <si>
    <t>-959205933</t>
  </si>
  <si>
    <t>894812112</t>
  </si>
  <si>
    <t>Revizní a čistící šachta z PP šachtové dno DN 315/150 pravý nebo levý přítok</t>
  </si>
  <si>
    <t>-1653263938</t>
  </si>
  <si>
    <t>894812132</t>
  </si>
  <si>
    <t>Revizní a čistící šachta z PP DN 315 šachtová roura korugovaná bez hrdla světlé hloubky 2000 mm</t>
  </si>
  <si>
    <t>-1790980909</t>
  </si>
  <si>
    <t>-844165553</t>
  </si>
  <si>
    <t>894812161r</t>
  </si>
  <si>
    <t>Revizní a čistící šachta z PP DN 315 poklop litinový  pro zatížení  1,5 t</t>
  </si>
  <si>
    <t>-1199376573</t>
  </si>
  <si>
    <t>894812205R</t>
  </si>
  <si>
    <t>Revizní a čistící šachta z PP šachtové dno DN 425/250 průtočné</t>
  </si>
  <si>
    <t>939536956</t>
  </si>
  <si>
    <t>"90°, ZASLEPE."2</t>
  </si>
  <si>
    <t>286132840R</t>
  </si>
  <si>
    <t>záslepka DN 250</t>
  </si>
  <si>
    <t>-1143138434</t>
  </si>
  <si>
    <t>894812209R</t>
  </si>
  <si>
    <t>Revizní a čistící šachta z PP šachtové dno DN 425/300 průtočné</t>
  </si>
  <si>
    <t>639551588</t>
  </si>
  <si>
    <t>"průtok. , zaslep."4+2</t>
  </si>
  <si>
    <t>28613284099R</t>
  </si>
  <si>
    <t>záslepka DN 300</t>
  </si>
  <si>
    <t>-1750533571</t>
  </si>
  <si>
    <t>894812232</t>
  </si>
  <si>
    <t>Revizní a čistící šachta z PP DN 425 šachtová roura korugovaná bez hrdla světlé hloubky 2000 mm</t>
  </si>
  <si>
    <t>357358493</t>
  </si>
  <si>
    <t>894812233</t>
  </si>
  <si>
    <t>Revizní a čistící šachta z PP DN 425 šachtová roura korugovaná bez hrdla světlé hloubky 3000 mm</t>
  </si>
  <si>
    <t>-1706703511</t>
  </si>
  <si>
    <t>894812249</t>
  </si>
  <si>
    <t>Příplatek k rourám revizní a čistící šachty z PP DN 425 za uříznutí šachtové roury</t>
  </si>
  <si>
    <t>-574967881</t>
  </si>
  <si>
    <t>894812261r</t>
  </si>
  <si>
    <t>Revizní a čistící šachta z PP DN 425 poklop litinový  pro zatížení 1,5 t</t>
  </si>
  <si>
    <t>-1564947244</t>
  </si>
  <si>
    <t>894812325</t>
  </si>
  <si>
    <t>Revizní a čistící šachta z PP typ DN 600/315 šachtové dno průtočné</t>
  </si>
  <si>
    <t>-1650115003</t>
  </si>
  <si>
    <t>"180°x1, 60°x4"5</t>
  </si>
  <si>
    <t>894812329</t>
  </si>
  <si>
    <t>Revizní a čistící šachta z PP typ DN 600/400 šachtové dno průtočné</t>
  </si>
  <si>
    <t>-66317031</t>
  </si>
  <si>
    <t>"180°x5" 5</t>
  </si>
  <si>
    <t>894812332</t>
  </si>
  <si>
    <t>Revizní a čistící šachta z PP DN 600 šachtová roura korugovaná světlé hloubky 2000 mm</t>
  </si>
  <si>
    <t>2078514617</t>
  </si>
  <si>
    <t>5+2</t>
  </si>
  <si>
    <t>894812333</t>
  </si>
  <si>
    <t>Revizní a čistící šachta z PP DN 600 šachtová roura korugovaná světlé hloubky 3000 mm</t>
  </si>
  <si>
    <t>2026432359</t>
  </si>
  <si>
    <t>894812339</t>
  </si>
  <si>
    <t>Příplatek k rourám revizní a čistící šachty z PP DN 600 za uříznutí šachtové roury</t>
  </si>
  <si>
    <t>422640347</t>
  </si>
  <si>
    <t>894812353</t>
  </si>
  <si>
    <t>Revizní a čistící šachta z PP DN 600 poklop litinový do 1,5 t s betonovým prstencem a adaptérem</t>
  </si>
  <si>
    <t>-1600160319</t>
  </si>
  <si>
    <t>8999141169R</t>
  </si>
  <si>
    <t>Montáž  chráničky DN500</t>
  </si>
  <si>
    <t>506781314</t>
  </si>
  <si>
    <t>140110300R</t>
  </si>
  <si>
    <t>trubka ocelová bezešvá hladká DN500</t>
  </si>
  <si>
    <t>-1364134056</t>
  </si>
  <si>
    <t>899914119R</t>
  </si>
  <si>
    <t>Montáž  chráničky DN400</t>
  </si>
  <si>
    <t>2045300828</t>
  </si>
  <si>
    <t>140110200R</t>
  </si>
  <si>
    <t>trubka ocelová bezešvá hladká DN400</t>
  </si>
  <si>
    <t>-376301354</t>
  </si>
  <si>
    <t>9194412119R</t>
  </si>
  <si>
    <t>Lichoběžníkový objekt-čelo z lomového kamene  trub do DN 500</t>
  </si>
  <si>
    <t>-134093318</t>
  </si>
  <si>
    <t>"Výusť V1 DN250 dno1m,výška 2,15m, dl.10m"1</t>
  </si>
  <si>
    <t>"Výusť V2 DN400 dno0,8m,výška 1,9m, dl.8m"1</t>
  </si>
  <si>
    <t>919441299</t>
  </si>
  <si>
    <t>Vyústění  DN 500</t>
  </si>
  <si>
    <t>446190983</t>
  </si>
  <si>
    <t>"Výusť V3 DN 500 ve stávající gabion.zdi, vč.opevnění  protějšího svahu"1</t>
  </si>
  <si>
    <t>998276101</t>
  </si>
  <si>
    <t>Přesun hmot pro trubní vedení z trub z plastických hmot otevřený výkop</t>
  </si>
  <si>
    <t>1980920219</t>
  </si>
  <si>
    <t>460310107R</t>
  </si>
  <si>
    <t>Řízený zemní protlak strojně v hornině tř 1až4 hloubky do 10 m vnějšího průměru do 315 mm</t>
  </si>
  <si>
    <t>-553452911</t>
  </si>
  <si>
    <t>"DN150"6,5</t>
  </si>
  <si>
    <t>"DN250"10</t>
  </si>
  <si>
    <t>2861146609R</t>
  </si>
  <si>
    <t xml:space="preserve">trubka kanalizace plastová </t>
  </si>
  <si>
    <t>128</t>
  </si>
  <si>
    <t>-242129777</t>
  </si>
  <si>
    <t>460310109R</t>
  </si>
  <si>
    <t>Řízený zemní protlak strojně v hornině tř 1až4 hloubky do10 m vnějšího průměru  400 mm</t>
  </si>
  <si>
    <t>2144705707</t>
  </si>
  <si>
    <t>28611466099R</t>
  </si>
  <si>
    <t>1692523095</t>
  </si>
  <si>
    <t>SO 06 N - Úpravy oplocení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</si>
  <si>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</si>
  <si>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</si>
  <si>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</si>
  <si>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789 - Povrchové úpravy ocelových konstrukcí a technologických zařízení</t>
  </si>
  <si>
    <t>120901121</t>
  </si>
  <si>
    <t>Bourání zdiva z betonu prostého neprokládaného v odkopávkách nebo prokopávkách ručně</t>
  </si>
  <si>
    <t>276385655</t>
  </si>
  <si>
    <t>1092739842</t>
  </si>
  <si>
    <t>10,5*0,8*0,3</t>
  </si>
  <si>
    <t>1264208460</t>
  </si>
  <si>
    <t>1552143229R</t>
  </si>
  <si>
    <t>Sloupky pro plot, pr.sloupku 48 mm, dl.do 3 m vč.ukotvení</t>
  </si>
  <si>
    <t>-367148107</t>
  </si>
  <si>
    <t>"bude čerpáno v případě nemožnosti použití stávajících prvků oplocení" 6+6</t>
  </si>
  <si>
    <t>1813489851</t>
  </si>
  <si>
    <t>-1591309827</t>
  </si>
  <si>
    <t>-455457196</t>
  </si>
  <si>
    <t>-70772199</t>
  </si>
  <si>
    <t>2,520*1,8</t>
  </si>
  <si>
    <t>274326231</t>
  </si>
  <si>
    <t>Základové pasy ze ŽB pro prostředí s mrazovými cykly tř. C 25/30</t>
  </si>
  <si>
    <t>79315250</t>
  </si>
  <si>
    <t>"zákl.pás"(10,55)*0,3*0,8</t>
  </si>
  <si>
    <t>"ztracené bednění-výplň"(10,5)*0,25*0,2</t>
  </si>
  <si>
    <t>2743660019R</t>
  </si>
  <si>
    <t>Výztuž základových pasů z betonářské oceli 10 216 prům.10mm</t>
  </si>
  <si>
    <t>-383435707</t>
  </si>
  <si>
    <t>"odhad"40</t>
  </si>
  <si>
    <t>348101110</t>
  </si>
  <si>
    <t>Osazení vrat a vrátek k oplocení na sloupky zděné nebo betonové plochy do 2 m2</t>
  </si>
  <si>
    <t>-1659913651</t>
  </si>
  <si>
    <t>"použita stávající demont. branka"1</t>
  </si>
  <si>
    <t>348101120</t>
  </si>
  <si>
    <t>Osazení vrat a vrátek k oplocení na sloupky zděné nebo betonové plochy do 4 m2</t>
  </si>
  <si>
    <t>-29865239</t>
  </si>
  <si>
    <t>"použita stávající demont. brany"1</t>
  </si>
  <si>
    <t>3482112199R</t>
  </si>
  <si>
    <t>Zdivo plotových zdí z prvků pro ztracené bednění</t>
  </si>
  <si>
    <t>1502711090</t>
  </si>
  <si>
    <t>"rozměr - 0,25*0,2*0,5"45</t>
  </si>
  <si>
    <t>348941112</t>
  </si>
  <si>
    <t>Osazování rámového oplocení na MC v rámu 2500 mm</t>
  </si>
  <si>
    <t>735952783</t>
  </si>
  <si>
    <t>10,5</t>
  </si>
  <si>
    <t>9660038109R</t>
  </si>
  <si>
    <t>Úpravy oplocení s příčníky a dřevěnými sloupky z prken a latí</t>
  </si>
  <si>
    <t>428900465</t>
  </si>
  <si>
    <t>"předpoklad- drobné úpravy dř.prvků oploceví např. krácení , seřízutí..."10,5</t>
  </si>
  <si>
    <t>9660051119R</t>
  </si>
  <si>
    <t>Rozebrání a odstranění sloupku oplocení  osazenými do betonových konstrukcí</t>
  </si>
  <si>
    <t>-1974462057</t>
  </si>
  <si>
    <t>966072811</t>
  </si>
  <si>
    <t>Rozebrání rámového oplocení na ocelové sloupky výšky do 2m</t>
  </si>
  <si>
    <t>-1886363785</t>
  </si>
  <si>
    <t>"předpoklad-uschov.u majitelů"10,5</t>
  </si>
  <si>
    <t>966073810</t>
  </si>
  <si>
    <t>Rozebrání vrat a vrátek k oplocení plochy do 2 m2</t>
  </si>
  <si>
    <t>-355790634</t>
  </si>
  <si>
    <t>"předpoklad -uschov. u majitelů"1</t>
  </si>
  <si>
    <t>966073811</t>
  </si>
  <si>
    <t>Rozebrání vrat a vrátek k oplocení plochy do 6 m2</t>
  </si>
  <si>
    <t>514252371</t>
  </si>
  <si>
    <t>997006512</t>
  </si>
  <si>
    <t>Vodorovné doprava suti s naložením a složením na skládku do 1 km</t>
  </si>
  <si>
    <t>-1791301728</t>
  </si>
  <si>
    <t>997006519</t>
  </si>
  <si>
    <t>Příplatek k vodorovnému přemístění suti na skládku ZKD 1 km přes 1 km</t>
  </si>
  <si>
    <t>1276584226</t>
  </si>
  <si>
    <t>997013801</t>
  </si>
  <si>
    <t>Poplatek za uložení stavebního betonového odpadu na skládce (skládkovné)</t>
  </si>
  <si>
    <t>-990715209</t>
  </si>
  <si>
    <t>998232131</t>
  </si>
  <si>
    <t>Přesun hmot pro oplocení z betonu monolitického v do 3 m</t>
  </si>
  <si>
    <t>-1535975863</t>
  </si>
  <si>
    <t>711341564R</t>
  </si>
  <si>
    <t>Provedení hydroizolace  pásy přitavením vč.materiálu</t>
  </si>
  <si>
    <t>217677372</t>
  </si>
  <si>
    <t>7629530029R</t>
  </si>
  <si>
    <t>Nátěr dřevěných prvků venkovních olejový dvojnásobný s očištěním vč.materiálu</t>
  </si>
  <si>
    <t>-450649279</t>
  </si>
  <si>
    <t>7893251109R</t>
  </si>
  <si>
    <t>Nátěr ocelových konstrukcí 1xzákladní+1xfinální vč.materiálu</t>
  </si>
  <si>
    <t>2078297899</t>
  </si>
  <si>
    <t>"odhad"3</t>
  </si>
  <si>
    <t>460620013</t>
  </si>
  <si>
    <t>Provizorní úprava terénu se zhutněním, v hornině tř 3</t>
  </si>
  <si>
    <t>-929851768</t>
  </si>
  <si>
    <t>SO 08.1 N - Veřejné osvětlení - montáž vedení nnk ...</t>
  </si>
  <si>
    <t>Mimostav. doprava</t>
  </si>
  <si>
    <t>Ostatní</t>
  </si>
  <si>
    <t>PEQA01A</t>
  </si>
  <si>
    <t>POLOZENI DRNU</t>
  </si>
  <si>
    <t>M2</t>
  </si>
  <si>
    <t>-198509807</t>
  </si>
  <si>
    <t>PEQA02A</t>
  </si>
  <si>
    <t>OSETI POVRCHU TRAVOU</t>
  </si>
  <si>
    <t>2121995455</t>
  </si>
  <si>
    <t>1*18 "Přepočtené koeficientem množství</t>
  </si>
  <si>
    <t>9870011700</t>
  </si>
  <si>
    <t>VYK&gt; SEMENO TRAVNI</t>
  </si>
  <si>
    <t>KG</t>
  </si>
  <si>
    <t>-2049410407</t>
  </si>
  <si>
    <t>SO 08.1 U - Veřejné osvětlení - montáž vedení nnk ...</t>
  </si>
  <si>
    <t>POB0001 -  REZ A-A Š. 350mm H.800mm, TRAVNÍ POROST</t>
  </si>
  <si>
    <t>PCCA31A</t>
  </si>
  <si>
    <t>KABEL CYKY-J 5X4 VOLNE ULOZENY</t>
  </si>
  <si>
    <t>1786203224</t>
  </si>
  <si>
    <t>1000013380</t>
  </si>
  <si>
    <t>KABEL CYKY-J 5X4 750V</t>
  </si>
  <si>
    <t>1695233540</t>
  </si>
  <si>
    <t>39*1,05 "Přepočtené koeficientem množství</t>
  </si>
  <si>
    <t>PELA40A</t>
  </si>
  <si>
    <t>TRUBKA KORUG. PE KORUFLEX 63/52 OHEBNA</t>
  </si>
  <si>
    <t>552638617</t>
  </si>
  <si>
    <t>1000174090</t>
  </si>
  <si>
    <t>TRUBKA KORUG.OHEBNA KORUFL. 63 CERNA 50M</t>
  </si>
  <si>
    <t>517344432</t>
  </si>
  <si>
    <t>PCHA40A</t>
  </si>
  <si>
    <t>PRIPL.NA ZATAH. KABELU V OCHRANNE TRUBCE</t>
  </si>
  <si>
    <t>-188584869</t>
  </si>
  <si>
    <t>PENA25A</t>
  </si>
  <si>
    <t>ZATAZENI LANA DO KANALKU-TVARNIC.TRASY</t>
  </si>
  <si>
    <t>75787448</t>
  </si>
  <si>
    <t>PEJA41A</t>
  </si>
  <si>
    <t>FOLIE VYSTRAZNA Z PVC ,SIRKA 33 CM</t>
  </si>
  <si>
    <t>-1888729511</t>
  </si>
  <si>
    <t>1000327780</t>
  </si>
  <si>
    <t>FOLIE VYSTR. BLESK 330/0,4 CERVENA 125M</t>
  </si>
  <si>
    <t>KS</t>
  </si>
  <si>
    <t>-335897808</t>
  </si>
  <si>
    <t>PECA52A</t>
  </si>
  <si>
    <t>VYKOP JAMY RUCNE,ZEMINA TRIDY 3-4</t>
  </si>
  <si>
    <t>M3</t>
  </si>
  <si>
    <t>1438293503</t>
  </si>
  <si>
    <t>PECA62A</t>
  </si>
  <si>
    <t>ZAHRN JAMY STROJNE-VE MESTE</t>
  </si>
  <si>
    <t>-1450209960</t>
  </si>
  <si>
    <t>PEDA22A</t>
  </si>
  <si>
    <t>VYKOP KABEL.RYHY 35X80 CM RUCNE,ZEM.TR.3</t>
  </si>
  <si>
    <t>-1322941376</t>
  </si>
  <si>
    <t>PEFA22A</t>
  </si>
  <si>
    <t>ZAHOZ KABEL.RYHY 35X80 CM RUCNE,ZEM.TR.3</t>
  </si>
  <si>
    <t>-191781870</t>
  </si>
  <si>
    <t>PEAA13A</t>
  </si>
  <si>
    <t>SEJMUTI DRNU</t>
  </si>
  <si>
    <t>-1760721350</t>
  </si>
  <si>
    <t>0,5*18 "Přepočtené koeficientem množství</t>
  </si>
  <si>
    <t>PEJA01A</t>
  </si>
  <si>
    <t>KAB.LOZE PISKOVE SIRE 35 CM,BEZ ZAKRYTI</t>
  </si>
  <si>
    <t>463246671</t>
  </si>
  <si>
    <t>9870020290</t>
  </si>
  <si>
    <t>VYK&gt; PISEK ZASYPOVY FR.0-4</t>
  </si>
  <si>
    <t>-391248348</t>
  </si>
  <si>
    <t>PEKA12A</t>
  </si>
  <si>
    <t>PROTLAK RIZENY DO 160MM VC.TRUBKY</t>
  </si>
  <si>
    <t>-154982543</t>
  </si>
  <si>
    <t>9870011940</t>
  </si>
  <si>
    <t>VYK&gt; TRUBKA PROTLAK PE100 SDR17 PR.160</t>
  </si>
  <si>
    <t>-571395256</t>
  </si>
  <si>
    <t>PENA22A</t>
  </si>
  <si>
    <t>ZAJISTENI KABELU PRI KRIZENI</t>
  </si>
  <si>
    <t>1815143730</t>
  </si>
  <si>
    <t>9870011600</t>
  </si>
  <si>
    <t>VYK&gt; REZIVO HRANOL JEHLICNATE DO120CM2</t>
  </si>
  <si>
    <t>-1216546970</t>
  </si>
  <si>
    <t>4*0,015 "Přepočtené koeficientem množství</t>
  </si>
  <si>
    <t>9870011610</t>
  </si>
  <si>
    <t>VYK&gt; REZIVO DESKOVE JEHLICNATE NEOPRAC</t>
  </si>
  <si>
    <t>1604478596</t>
  </si>
  <si>
    <t>9870011760</t>
  </si>
  <si>
    <t>VYK&gt; DRAT OCEL.PR.2.0 MEKKY</t>
  </si>
  <si>
    <t>-1842401038</t>
  </si>
  <si>
    <t>4*0,144 "Přepočtené koeficientem množství</t>
  </si>
  <si>
    <t>PENA21A</t>
  </si>
  <si>
    <t>ZAJISTENI KABELU PRI SOUBEHU</t>
  </si>
  <si>
    <t>-632833065</t>
  </si>
  <si>
    <t>559613875</t>
  </si>
  <si>
    <t>-418834676</t>
  </si>
  <si>
    <t>12*0,001 "Přepočtené koeficientem množství</t>
  </si>
  <si>
    <t>-1653687822</t>
  </si>
  <si>
    <t>PKAA19A</t>
  </si>
  <si>
    <t>NAKLADANI VYKOPKU DO 100M3,ZEM.1-4</t>
  </si>
  <si>
    <t>-862282279</t>
  </si>
  <si>
    <t>PEBA22A</t>
  </si>
  <si>
    <t>NASYP ZEMIN TR.1-2,SLOZENI,ROZPROSTRENI</t>
  </si>
  <si>
    <t>2069948137</t>
  </si>
  <si>
    <t>PCIA04A</t>
  </si>
  <si>
    <t>UKONC.A ZAP.VODICE 25MM2 SVORK.V ROZVAD.</t>
  </si>
  <si>
    <t>-774259397</t>
  </si>
  <si>
    <t>PCHA34A</t>
  </si>
  <si>
    <t>ZNACENI SJZ KABEL.TRAS+SOUBORU-STAV.VED.</t>
  </si>
  <si>
    <t>399266325</t>
  </si>
  <si>
    <t>1000055870</t>
  </si>
  <si>
    <t>STITEK PVC NA KABELU-359050</t>
  </si>
  <si>
    <t>-1253201179</t>
  </si>
  <si>
    <t>1000291130</t>
  </si>
  <si>
    <t>PASEK VAZACI KABEL. VPC 5/430 BAL-100KS</t>
  </si>
  <si>
    <t>BAL</t>
  </si>
  <si>
    <t>163914579</t>
  </si>
  <si>
    <t>4*0,01 "Přepočtené koeficientem množství</t>
  </si>
  <si>
    <t>9870011390</t>
  </si>
  <si>
    <t>VYK&gt; PENA MONTAZNI 750ML</t>
  </si>
  <si>
    <t>1511179402</t>
  </si>
  <si>
    <t>10230</t>
  </si>
  <si>
    <t>MONTÁŽNÍ PLOŠINA 8M</t>
  </si>
  <si>
    <t>HOD</t>
  </si>
  <si>
    <t>338472280</t>
  </si>
  <si>
    <t>PDQA08A</t>
  </si>
  <si>
    <t>1X NATER UZEMNENI NA POVRCHU ZELENOZLUTA</t>
  </si>
  <si>
    <t>1962553037</t>
  </si>
  <si>
    <t>9880003200</t>
  </si>
  <si>
    <t>OPT&gt;BARVA ALKYD.ROZP.S2013 ZELENA-VRCH1L</t>
  </si>
  <si>
    <t>L</t>
  </si>
  <si>
    <t>2052506979</t>
  </si>
  <si>
    <t>9880003300</t>
  </si>
  <si>
    <t>OPT&gt;BARVA ALKYD.ROZP.S2013 ZLUTA-VRCH 1L</t>
  </si>
  <si>
    <t>-744513635</t>
  </si>
  <si>
    <t>2*0,001 "Přepočtené koeficientem množství</t>
  </si>
  <si>
    <t>PDQA12A</t>
  </si>
  <si>
    <t>UZEM.V ZEMI-FEZN 30X4 V PODM.MEST.ZAST.</t>
  </si>
  <si>
    <t>1998198635</t>
  </si>
  <si>
    <t>1003632540</t>
  </si>
  <si>
    <t>PASKA ZEMNICI FEZN 30X4/48AM (BAL.25KG)</t>
  </si>
  <si>
    <t>-499748349</t>
  </si>
  <si>
    <t>1003634140</t>
  </si>
  <si>
    <t>SVORKA ZEMNICI SR 3A, SPOJ. PASEK-LANO</t>
  </si>
  <si>
    <t>-2094041915</t>
  </si>
  <si>
    <t>PDQA09A</t>
  </si>
  <si>
    <t>VYRAZENI HODNOTY UZEMNENI DO PASKY 30/4</t>
  </si>
  <si>
    <t>1218209451</t>
  </si>
  <si>
    <t>PDQA10A</t>
  </si>
  <si>
    <t>ZNACENI UZEMNENI FEZN 30/4 SMRST.TRUBICI</t>
  </si>
  <si>
    <t>539892967</t>
  </si>
  <si>
    <t>1003301650</t>
  </si>
  <si>
    <t>TRUBICE SMRST SR1F 25,4-12,7/1200 ZZ.</t>
  </si>
  <si>
    <t>1720868386</t>
  </si>
  <si>
    <t>9870011550</t>
  </si>
  <si>
    <t>VYK&gt; GUMOASFALT SA 12</t>
  </si>
  <si>
    <t>252165541</t>
  </si>
  <si>
    <t>PDQA64A</t>
  </si>
  <si>
    <t>OCHRANA PRECHODU ZEM-VZDUCH UZEM.PAS30/4</t>
  </si>
  <si>
    <t>764459636</t>
  </si>
  <si>
    <t>1000039080</t>
  </si>
  <si>
    <t>TRUBKA SMRST.RPK 40/16/1000  CERNA</t>
  </si>
  <si>
    <t>-1135836790</t>
  </si>
  <si>
    <t>2*0,5 "Přepočtené koeficientem množství</t>
  </si>
  <si>
    <t>10245</t>
  </si>
  <si>
    <t>KULATINA FEZN 10</t>
  </si>
  <si>
    <t>-1011410569</t>
  </si>
  <si>
    <t>PMEA65A</t>
  </si>
  <si>
    <t>ODSTRAN.VOZOVKY ASFALT. KRYT NAD VYKOPEM</t>
  </si>
  <si>
    <t>-1035922006</t>
  </si>
  <si>
    <t>9870020300</t>
  </si>
  <si>
    <t>VYK&gt; KOTOUC REZACI DIAMANT PR450ASFALT</t>
  </si>
  <si>
    <t>651205506</t>
  </si>
  <si>
    <t>PMEA66A</t>
  </si>
  <si>
    <t>ZRIZENI VOZOVKY ASFALT. KRYT NAD VYKOPEM</t>
  </si>
  <si>
    <t>494725455</t>
  </si>
  <si>
    <t>9870020030</t>
  </si>
  <si>
    <t>VYK&gt; KAMENIVO DRC.HRUBE FR.63-125 TR.B</t>
  </si>
  <si>
    <t>590804485</t>
  </si>
  <si>
    <t>3*217,5 "Přepočtené koeficientem množství</t>
  </si>
  <si>
    <t>9870020090</t>
  </si>
  <si>
    <t>VYK&gt; KAMENIVO DOLOM.DO BETONU FR.0-4VL</t>
  </si>
  <si>
    <t>16933645</t>
  </si>
  <si>
    <t>9870020130</t>
  </si>
  <si>
    <t>VYK&gt; STERKOPISEK FR.0-32 TR.C</t>
  </si>
  <si>
    <t>826408604</t>
  </si>
  <si>
    <t>3*200 "Přepočtené koeficientem množství</t>
  </si>
  <si>
    <t>9870020140</t>
  </si>
  <si>
    <t>VYK&gt; STERKODRT FR.0-63 TR.A</t>
  </si>
  <si>
    <t>686683137</t>
  </si>
  <si>
    <t>9870020180</t>
  </si>
  <si>
    <t>VYK&gt; LAK ASFALT.PENETRAL ALP SUD 160KG</t>
  </si>
  <si>
    <t>1646485700</t>
  </si>
  <si>
    <t>3*0,12 "Přepočtené koeficientem množství</t>
  </si>
  <si>
    <t>9870020190</t>
  </si>
  <si>
    <t>VYK&gt; ZALIVKA ASFALTOVA AZ BUBNY</t>
  </si>
  <si>
    <t>-81868955</t>
  </si>
  <si>
    <t>9870020320</t>
  </si>
  <si>
    <t>VYK&gt; PODKLAD Z KAMENIVA MECH.ZPEVN.MZK</t>
  </si>
  <si>
    <t>1501936055</t>
  </si>
  <si>
    <t>3*405 "Přepočtené koeficientem množství</t>
  </si>
  <si>
    <t>9870020350</t>
  </si>
  <si>
    <t>VYK&gt; ASFALT.BET.OBRUS.ACO11+ 50/70 TR1</t>
  </si>
  <si>
    <t>1343995400</t>
  </si>
  <si>
    <t>9870020360</t>
  </si>
  <si>
    <t>VYK&gt; ASFALT.BET.PODKL.ACP16S 50/70 TR1</t>
  </si>
  <si>
    <t>-1540923799</t>
  </si>
  <si>
    <t>3*116 "Přepočtené koeficientem množství</t>
  </si>
  <si>
    <t>9870020370</t>
  </si>
  <si>
    <t>VYK&gt; ASFALT.BET.LOZNI ACL16S+ 50/70TR1</t>
  </si>
  <si>
    <t>-481218990</t>
  </si>
  <si>
    <t>PMEA67A</t>
  </si>
  <si>
    <t>ODSTRAN. VOZOVKY ASFALT. KRYT MIMO VYKOP</t>
  </si>
  <si>
    <t>-440592252</t>
  </si>
  <si>
    <t>PMEA68A</t>
  </si>
  <si>
    <t>ZRIZENI VOZOVKY ASFALT. KRYT MIMO VYKOP</t>
  </si>
  <si>
    <t>-260999532</t>
  </si>
  <si>
    <t>1076552239</t>
  </si>
  <si>
    <t>1109154570</t>
  </si>
  <si>
    <t>-60870768</t>
  </si>
  <si>
    <t>-1302152480</t>
  </si>
  <si>
    <t>104589</t>
  </si>
  <si>
    <t>LED sv. char.5145/32LED/700mA/CW/71W</t>
  </si>
  <si>
    <t>-1774965141</t>
  </si>
  <si>
    <t>145780</t>
  </si>
  <si>
    <t>STOŽÁR 6M, VÝLOŽNÍK 1,5M, BETON ZÁKLAD</t>
  </si>
  <si>
    <t>-1445178136</t>
  </si>
  <si>
    <t>145785</t>
  </si>
  <si>
    <t>STOŽÁR 6M, BETONOVÝ ZÁKLAD</t>
  </si>
  <si>
    <t>-940464881</t>
  </si>
  <si>
    <t>102451</t>
  </si>
  <si>
    <t>ELEKTROVÝZBROJ STOŽÁRŮ</t>
  </si>
  <si>
    <t>-857151427</t>
  </si>
  <si>
    <t>SO 08.2 N - Veřejné osvětlení - vedlejší a ostatní ...</t>
  </si>
  <si>
    <t>Inženýrink DSO</t>
  </si>
  <si>
    <t>KČ</t>
  </si>
  <si>
    <t>-1079620304</t>
  </si>
  <si>
    <t>SO 08.2 U - Veřejné osvětlení - vedlejší a ostatní ...</t>
  </si>
  <si>
    <t>SO01 -  montáž vedení nnk VO, stožáry</t>
  </si>
  <si>
    <t xml:space="preserve">    1 -  II.+III. Provozní soubory a stavební objekty</t>
  </si>
  <si>
    <t xml:space="preserve">    2 -  VII. Ostatní náklady</t>
  </si>
  <si>
    <t xml:space="preserve">    3 -  IX. Jiné investice</t>
  </si>
  <si>
    <t>Příplatek na mechanizaci pro malé stavby</t>
  </si>
  <si>
    <t>349256776</t>
  </si>
  <si>
    <t>Doprava výkonového materiálu,odvoz zeminy</t>
  </si>
  <si>
    <t>-65232867</t>
  </si>
  <si>
    <t>Revize</t>
  </si>
  <si>
    <t>-506100113</t>
  </si>
  <si>
    <t>Hutnící zkoušky</t>
  </si>
  <si>
    <t>1833259847</t>
  </si>
  <si>
    <t>Manipulace,vypínání,diagnostika a činnost ČDS</t>
  </si>
  <si>
    <t>461557058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</si>
</sst>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  <protection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27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7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7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/>
      <protection/>
    </xf>
    <xf numFmtId="49" fontId="37" fillId="0" borderId="25" xfId="0" applyNumberFormat="1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167" fontId="37" fillId="0" borderId="25" xfId="0" applyNumberFormat="1" applyFont="1" applyBorder="1" applyAlignment="1" applyProtection="1">
      <alignment vertical="center"/>
      <protection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/>
    </xf>
    <xf numFmtId="4" fontId="37" fillId="0" borderId="25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vertical="center" wrapText="1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spans="2:71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spans="2:71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spans="2:71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22</v>
      </c>
      <c r="AO10" s="32"/>
      <c r="AP10" s="32"/>
      <c r="AQ10" s="30"/>
      <c r="BE10" s="38"/>
      <c r="BS10" s="23" t="s">
        <v>9</v>
      </c>
    </row>
    <row r="11" spans="2:71" ht="18.45" customHeight="1">
      <c r="B11" s="27"/>
      <c r="C11" s="32"/>
      <c r="D11" s="32"/>
      <c r="E11" s="34" t="s">
        <v>30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31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spans="2:71" ht="14.4" customHeight="1">
      <c r="B13" s="27"/>
      <c r="C13" s="32"/>
      <c r="D13" s="39" t="s">
        <v>32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33</v>
      </c>
      <c r="AO13" s="32"/>
      <c r="AP13" s="32"/>
      <c r="AQ13" s="30"/>
      <c r="BE13" s="38"/>
      <c r="BS13" s="23" t="s">
        <v>9</v>
      </c>
    </row>
    <row r="14" spans="2:71" ht="13.5">
      <c r="B14" s="27"/>
      <c r="C14" s="32"/>
      <c r="D14" s="32"/>
      <c r="E14" s="41" t="s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32"/>
      <c r="AM14" s="32"/>
      <c r="AN14" s="41" t="s">
        <v>33</v>
      </c>
      <c r="AO14" s="32"/>
      <c r="AP14" s="32"/>
      <c r="AQ14" s="30"/>
      <c r="BE14" s="38"/>
      <c r="BS14" s="23" t="s">
        <v>9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34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22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35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31</v>
      </c>
      <c r="AL17" s="32"/>
      <c r="AM17" s="32"/>
      <c r="AN17" s="34" t="s">
        <v>22</v>
      </c>
      <c r="AO17" s="32"/>
      <c r="AP17" s="32"/>
      <c r="AQ17" s="30"/>
      <c r="BE17" s="38"/>
      <c r="BS17" s="23" t="s">
        <v>36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spans="2:71" ht="14.4" customHeight="1">
      <c r="B19" s="27"/>
      <c r="C19" s="32"/>
      <c r="D19" s="39" t="s">
        <v>37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22</v>
      </c>
      <c r="AO19" s="32"/>
      <c r="AP19" s="32"/>
      <c r="AQ19" s="30"/>
      <c r="BE19" s="38"/>
      <c r="BS19" s="23" t="s">
        <v>9</v>
      </c>
    </row>
    <row r="20" spans="2:57" ht="18.45" customHeight="1">
      <c r="B20" s="27"/>
      <c r="C20" s="32"/>
      <c r="D20" s="32"/>
      <c r="E20" s="34" t="s">
        <v>38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31</v>
      </c>
      <c r="AL20" s="32"/>
      <c r="AM20" s="32"/>
      <c r="AN20" s="34" t="s">
        <v>22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39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16.5" customHeight="1">
      <c r="B23" s="27"/>
      <c r="C23" s="32"/>
      <c r="D23" s="32"/>
      <c r="E23" s="43" t="s">
        <v>22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40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41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ROUND(AG99,2)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42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43</v>
      </c>
      <c r="E31" s="54"/>
      <c r="F31" s="55" t="s">
        <v>44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45</v>
      </c>
      <c r="U31" s="54"/>
      <c r="V31" s="54"/>
      <c r="W31" s="58">
        <f>ROUND(AZ87+SUM(CD100:CD104),2)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ROUND(AV87+SUM(BY100:BY104),2)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46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45</v>
      </c>
      <c r="U32" s="54"/>
      <c r="V32" s="54"/>
      <c r="W32" s="58">
        <f>ROUND(BA87+SUM(CE100:CE104),2)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ROUND(AW87+SUM(BZ100:BZ104),2)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47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45</v>
      </c>
      <c r="U33" s="54"/>
      <c r="V33" s="54"/>
      <c r="W33" s="58">
        <f>ROUND(BB87+SUM(CF100:CF104),2)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48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45</v>
      </c>
      <c r="U34" s="54"/>
      <c r="V34" s="54"/>
      <c r="W34" s="58">
        <f>ROUND(BC87+SUM(CG100:CG104),2)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49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45</v>
      </c>
      <c r="U35" s="54"/>
      <c r="V35" s="54"/>
      <c r="W35" s="58">
        <f>ROUND(BD87+SUM(CH100:CH104),2)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50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51</v>
      </c>
      <c r="U37" s="62"/>
      <c r="V37" s="62"/>
      <c r="W37" s="62"/>
      <c r="X37" s="64" t="s">
        <v>52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53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54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55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56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55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56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57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58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55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56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55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56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59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2019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Aktualizace - Novostavba chodníkového tělěsa na ul. Butovická II.etapa Chodníky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>Studénka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IF(AN8="","",AN8)</f>
        <v>20. 11. 2017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>Město Studénka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34</v>
      </c>
      <c r="AJ82" s="48"/>
      <c r="AK82" s="48"/>
      <c r="AL82" s="48"/>
      <c r="AM82" s="83" t="str">
        <f>IF(E17="","",E17)</f>
        <v xml:space="preserve"> </v>
      </c>
      <c r="AN82" s="83"/>
      <c r="AO82" s="83"/>
      <c r="AP82" s="83"/>
      <c r="AQ82" s="49"/>
      <c r="AS82" s="92" t="s">
        <v>60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pans="2:56" s="1" customFormat="1" ht="13.5">
      <c r="B83" s="47"/>
      <c r="C83" s="39" t="s">
        <v>32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37</v>
      </c>
      <c r="AJ83" s="48"/>
      <c r="AK83" s="48"/>
      <c r="AL83" s="48"/>
      <c r="AM83" s="83" t="str">
        <f>IF(E20="","",E20)</f>
        <v xml:space="preserve">Project Work s.r.o. 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pans="2:56" s="1" customFormat="1" ht="29.25" customHeight="1">
      <c r="B85" s="47"/>
      <c r="C85" s="102" t="s">
        <v>61</v>
      </c>
      <c r="D85" s="103"/>
      <c r="E85" s="103"/>
      <c r="F85" s="103"/>
      <c r="G85" s="103"/>
      <c r="H85" s="104"/>
      <c r="I85" s="105" t="s">
        <v>62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63</v>
      </c>
      <c r="AH85" s="103"/>
      <c r="AI85" s="103"/>
      <c r="AJ85" s="103"/>
      <c r="AK85" s="103"/>
      <c r="AL85" s="103"/>
      <c r="AM85" s="103"/>
      <c r="AN85" s="105" t="s">
        <v>64</v>
      </c>
      <c r="AO85" s="103"/>
      <c r="AP85" s="106"/>
      <c r="AQ85" s="49"/>
      <c r="AS85" s="107" t="s">
        <v>65</v>
      </c>
      <c r="AT85" s="108" t="s">
        <v>66</v>
      </c>
      <c r="AU85" s="108" t="s">
        <v>67</v>
      </c>
      <c r="AV85" s="108" t="s">
        <v>68</v>
      </c>
      <c r="AW85" s="108" t="s">
        <v>69</v>
      </c>
      <c r="AX85" s="108" t="s">
        <v>70</v>
      </c>
      <c r="AY85" s="108" t="s">
        <v>71</v>
      </c>
      <c r="AZ85" s="108" t="s">
        <v>72</v>
      </c>
      <c r="BA85" s="108" t="s">
        <v>73</v>
      </c>
      <c r="BB85" s="108" t="s">
        <v>74</v>
      </c>
      <c r="BC85" s="108" t="s">
        <v>75</v>
      </c>
      <c r="BD85" s="109" t="s">
        <v>76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11" t="s">
        <v>77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ROUND(SUM(AG88:AG97),2)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ROUND(SUM(AS88:AS97),2)</f>
        <v>0</v>
      </c>
      <c r="AT87" s="116">
        <f>ROUND(SUM(AV87:AW87),2)</f>
        <v>0</v>
      </c>
      <c r="AU87" s="117">
        <f>ROUND(SUM(AU88:AU97),5)</f>
        <v>0</v>
      </c>
      <c r="AV87" s="116">
        <f>ROUND(AZ87*L31,2)</f>
        <v>0</v>
      </c>
      <c r="AW87" s="116">
        <f>ROUND(BA87*L32,2)</f>
        <v>0</v>
      </c>
      <c r="AX87" s="116">
        <f>ROUND(BB87*L31,2)</f>
        <v>0</v>
      </c>
      <c r="AY87" s="116">
        <f>ROUND(BC87*L32,2)</f>
        <v>0</v>
      </c>
      <c r="AZ87" s="116">
        <f>ROUND(SUM(AZ88:AZ97),2)</f>
        <v>0</v>
      </c>
      <c r="BA87" s="116">
        <f>ROUND(SUM(BA88:BA97),2)</f>
        <v>0</v>
      </c>
      <c r="BB87" s="116">
        <f>ROUND(SUM(BB88:BB97),2)</f>
        <v>0</v>
      </c>
      <c r="BC87" s="116">
        <f>ROUND(SUM(BC88:BC97),2)</f>
        <v>0</v>
      </c>
      <c r="BD87" s="118">
        <f>ROUND(SUM(BD88:BD97),2)</f>
        <v>0</v>
      </c>
      <c r="BS87" s="119" t="s">
        <v>78</v>
      </c>
      <c r="BT87" s="119" t="s">
        <v>79</v>
      </c>
      <c r="BU87" s="120" t="s">
        <v>80</v>
      </c>
      <c r="BV87" s="119" t="s">
        <v>81</v>
      </c>
      <c r="BW87" s="119" t="s">
        <v>82</v>
      </c>
      <c r="BX87" s="119" t="s">
        <v>83</v>
      </c>
    </row>
    <row r="88" spans="1:76" s="5" customFormat="1" ht="31.5" customHeight="1">
      <c r="A88" s="121" t="s">
        <v>84</v>
      </c>
      <c r="B88" s="122"/>
      <c r="C88" s="123"/>
      <c r="D88" s="124" t="s">
        <v>85</v>
      </c>
      <c r="E88" s="124"/>
      <c r="F88" s="124"/>
      <c r="G88" s="124"/>
      <c r="H88" s="124"/>
      <c r="I88" s="125"/>
      <c r="J88" s="124" t="s">
        <v>86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'SO 01 N - Chodník'!M30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'SO 01 N - Chodník'!M28</f>
        <v>0</v>
      </c>
      <c r="AT88" s="129">
        <f>ROUND(SUM(AV88:AW88),2)</f>
        <v>0</v>
      </c>
      <c r="AU88" s="130">
        <f>'SO 01 N - Chodník'!W129</f>
        <v>0</v>
      </c>
      <c r="AV88" s="129">
        <f>'SO 01 N - Chodník'!M32</f>
        <v>0</v>
      </c>
      <c r="AW88" s="129">
        <f>'SO 01 N - Chodník'!M33</f>
        <v>0</v>
      </c>
      <c r="AX88" s="129">
        <f>'SO 01 N - Chodník'!M34</f>
        <v>0</v>
      </c>
      <c r="AY88" s="129">
        <f>'SO 01 N - Chodník'!M35</f>
        <v>0</v>
      </c>
      <c r="AZ88" s="129">
        <f>'SO 01 N - Chodník'!H32</f>
        <v>0</v>
      </c>
      <c r="BA88" s="129">
        <f>'SO 01 N - Chodník'!H33</f>
        <v>0</v>
      </c>
      <c r="BB88" s="129">
        <f>'SO 01 N - Chodník'!H34</f>
        <v>0</v>
      </c>
      <c r="BC88" s="129">
        <f>'SO 01 N - Chodník'!H35</f>
        <v>0</v>
      </c>
      <c r="BD88" s="131">
        <f>'SO 01 N - Chodník'!H36</f>
        <v>0</v>
      </c>
      <c r="BT88" s="132" t="s">
        <v>87</v>
      </c>
      <c r="BV88" s="132" t="s">
        <v>81</v>
      </c>
      <c r="BW88" s="132" t="s">
        <v>88</v>
      </c>
      <c r="BX88" s="132" t="s">
        <v>82</v>
      </c>
    </row>
    <row r="89" spans="1:76" s="5" customFormat="1" ht="31.5" customHeight="1">
      <c r="A89" s="121" t="s">
        <v>84</v>
      </c>
      <c r="B89" s="122"/>
      <c r="C89" s="123"/>
      <c r="D89" s="124" t="s">
        <v>89</v>
      </c>
      <c r="E89" s="124"/>
      <c r="F89" s="124"/>
      <c r="G89" s="124"/>
      <c r="H89" s="124"/>
      <c r="I89" s="125"/>
      <c r="J89" s="124" t="s">
        <v>86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6">
        <f>'SO 01 U - Chodník'!M30</f>
        <v>0</v>
      </c>
      <c r="AH89" s="125"/>
      <c r="AI89" s="125"/>
      <c r="AJ89" s="125"/>
      <c r="AK89" s="125"/>
      <c r="AL89" s="125"/>
      <c r="AM89" s="125"/>
      <c r="AN89" s="126">
        <f>SUM(AG89,AT89)</f>
        <v>0</v>
      </c>
      <c r="AO89" s="125"/>
      <c r="AP89" s="125"/>
      <c r="AQ89" s="127"/>
      <c r="AS89" s="128">
        <f>'SO 01 U - Chodník'!M28</f>
        <v>0</v>
      </c>
      <c r="AT89" s="129">
        <f>ROUND(SUM(AV89:AW89),2)</f>
        <v>0</v>
      </c>
      <c r="AU89" s="130">
        <f>'SO 01 U - Chodník'!W126</f>
        <v>0</v>
      </c>
      <c r="AV89" s="129">
        <f>'SO 01 U - Chodník'!M32</f>
        <v>0</v>
      </c>
      <c r="AW89" s="129">
        <f>'SO 01 U - Chodník'!M33</f>
        <v>0</v>
      </c>
      <c r="AX89" s="129">
        <f>'SO 01 U - Chodník'!M34</f>
        <v>0</v>
      </c>
      <c r="AY89" s="129">
        <f>'SO 01 U - Chodník'!M35</f>
        <v>0</v>
      </c>
      <c r="AZ89" s="129">
        <f>'SO 01 U - Chodník'!H32</f>
        <v>0</v>
      </c>
      <c r="BA89" s="129">
        <f>'SO 01 U - Chodník'!H33</f>
        <v>0</v>
      </c>
      <c r="BB89" s="129">
        <f>'SO 01 U - Chodník'!H34</f>
        <v>0</v>
      </c>
      <c r="BC89" s="129">
        <f>'SO 01 U - Chodník'!H35</f>
        <v>0</v>
      </c>
      <c r="BD89" s="131">
        <f>'SO 01 U - Chodník'!H36</f>
        <v>0</v>
      </c>
      <c r="BT89" s="132" t="s">
        <v>87</v>
      </c>
      <c r="BV89" s="132" t="s">
        <v>81</v>
      </c>
      <c r="BW89" s="132" t="s">
        <v>90</v>
      </c>
      <c r="BX89" s="132" t="s">
        <v>82</v>
      </c>
    </row>
    <row r="90" spans="1:76" s="5" customFormat="1" ht="47.25" customHeight="1">
      <c r="A90" s="121" t="s">
        <v>84</v>
      </c>
      <c r="B90" s="122"/>
      <c r="C90" s="123"/>
      <c r="D90" s="124" t="s">
        <v>91</v>
      </c>
      <c r="E90" s="124"/>
      <c r="F90" s="124"/>
      <c r="G90" s="124"/>
      <c r="H90" s="124"/>
      <c r="I90" s="125"/>
      <c r="J90" s="124" t="s">
        <v>92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6">
        <f>'SO 02 N - Novostavba chod...'!M30</f>
        <v>0</v>
      </c>
      <c r="AH90" s="125"/>
      <c r="AI90" s="125"/>
      <c r="AJ90" s="125"/>
      <c r="AK90" s="125"/>
      <c r="AL90" s="125"/>
      <c r="AM90" s="125"/>
      <c r="AN90" s="126">
        <f>SUM(AG90,AT90)</f>
        <v>0</v>
      </c>
      <c r="AO90" s="125"/>
      <c r="AP90" s="125"/>
      <c r="AQ90" s="127"/>
      <c r="AS90" s="128">
        <f>'SO 02 N - Novostavba chod...'!M28</f>
        <v>0</v>
      </c>
      <c r="AT90" s="129">
        <f>ROUND(SUM(AV90:AW90),2)</f>
        <v>0</v>
      </c>
      <c r="AU90" s="130">
        <f>'SO 02 N - Novostavba chod...'!W122</f>
        <v>0</v>
      </c>
      <c r="AV90" s="129">
        <f>'SO 02 N - Novostavba chod...'!M32</f>
        <v>0</v>
      </c>
      <c r="AW90" s="129">
        <f>'SO 02 N - Novostavba chod...'!M33</f>
        <v>0</v>
      </c>
      <c r="AX90" s="129">
        <f>'SO 02 N - Novostavba chod...'!M34</f>
        <v>0</v>
      </c>
      <c r="AY90" s="129">
        <f>'SO 02 N - Novostavba chod...'!M35</f>
        <v>0</v>
      </c>
      <c r="AZ90" s="129">
        <f>'SO 02 N - Novostavba chod...'!H32</f>
        <v>0</v>
      </c>
      <c r="BA90" s="129">
        <f>'SO 02 N - Novostavba chod...'!H33</f>
        <v>0</v>
      </c>
      <c r="BB90" s="129">
        <f>'SO 02 N - Novostavba chod...'!H34</f>
        <v>0</v>
      </c>
      <c r="BC90" s="129">
        <f>'SO 02 N - Novostavba chod...'!H35</f>
        <v>0</v>
      </c>
      <c r="BD90" s="131">
        <f>'SO 02 N - Novostavba chod...'!H36</f>
        <v>0</v>
      </c>
      <c r="BT90" s="132" t="s">
        <v>87</v>
      </c>
      <c r="BV90" s="132" t="s">
        <v>81</v>
      </c>
      <c r="BW90" s="132" t="s">
        <v>93</v>
      </c>
      <c r="BX90" s="132" t="s">
        <v>82</v>
      </c>
    </row>
    <row r="91" spans="1:76" s="5" customFormat="1" ht="47.25" customHeight="1">
      <c r="A91" s="121" t="s">
        <v>84</v>
      </c>
      <c r="B91" s="122"/>
      <c r="C91" s="123"/>
      <c r="D91" s="124" t="s">
        <v>94</v>
      </c>
      <c r="E91" s="124"/>
      <c r="F91" s="124"/>
      <c r="G91" s="124"/>
      <c r="H91" s="124"/>
      <c r="I91" s="125"/>
      <c r="J91" s="124" t="s">
        <v>92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6">
        <f>'SO 02 U - Novostavba chod...'!M30</f>
        <v>0</v>
      </c>
      <c r="AH91" s="125"/>
      <c r="AI91" s="125"/>
      <c r="AJ91" s="125"/>
      <c r="AK91" s="125"/>
      <c r="AL91" s="125"/>
      <c r="AM91" s="125"/>
      <c r="AN91" s="126">
        <f>SUM(AG91,AT91)</f>
        <v>0</v>
      </c>
      <c r="AO91" s="125"/>
      <c r="AP91" s="125"/>
      <c r="AQ91" s="127"/>
      <c r="AS91" s="128">
        <f>'SO 02 U - Novostavba chod...'!M28</f>
        <v>0</v>
      </c>
      <c r="AT91" s="129">
        <f>ROUND(SUM(AV91:AW91),2)</f>
        <v>0</v>
      </c>
      <c r="AU91" s="130">
        <f>'SO 02 U - Novostavba chod...'!W123</f>
        <v>0</v>
      </c>
      <c r="AV91" s="129">
        <f>'SO 02 U - Novostavba chod...'!M32</f>
        <v>0</v>
      </c>
      <c r="AW91" s="129">
        <f>'SO 02 U - Novostavba chod...'!M33</f>
        <v>0</v>
      </c>
      <c r="AX91" s="129">
        <f>'SO 02 U - Novostavba chod...'!M34</f>
        <v>0</v>
      </c>
      <c r="AY91" s="129">
        <f>'SO 02 U - Novostavba chod...'!M35</f>
        <v>0</v>
      </c>
      <c r="AZ91" s="129">
        <f>'SO 02 U - Novostavba chod...'!H32</f>
        <v>0</v>
      </c>
      <c r="BA91" s="129">
        <f>'SO 02 U - Novostavba chod...'!H33</f>
        <v>0</v>
      </c>
      <c r="BB91" s="129">
        <f>'SO 02 U - Novostavba chod...'!H34</f>
        <v>0</v>
      </c>
      <c r="BC91" s="129">
        <f>'SO 02 U - Novostavba chod...'!H35</f>
        <v>0</v>
      </c>
      <c r="BD91" s="131">
        <f>'SO 02 U - Novostavba chod...'!H36</f>
        <v>0</v>
      </c>
      <c r="BT91" s="132" t="s">
        <v>87</v>
      </c>
      <c r="BV91" s="132" t="s">
        <v>81</v>
      </c>
      <c r="BW91" s="132" t="s">
        <v>95</v>
      </c>
      <c r="BX91" s="132" t="s">
        <v>82</v>
      </c>
    </row>
    <row r="92" spans="1:76" s="5" customFormat="1" ht="31.5" customHeight="1">
      <c r="A92" s="121" t="s">
        <v>84</v>
      </c>
      <c r="B92" s="122"/>
      <c r="C92" s="123"/>
      <c r="D92" s="124" t="s">
        <v>96</v>
      </c>
      <c r="E92" s="124"/>
      <c r="F92" s="124"/>
      <c r="G92" s="124"/>
      <c r="H92" s="124"/>
      <c r="I92" s="125"/>
      <c r="J92" s="124" t="s">
        <v>97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6">
        <f>'SO 04 N - Dešťová kanalizace'!M30</f>
        <v>0</v>
      </c>
      <c r="AH92" s="125"/>
      <c r="AI92" s="125"/>
      <c r="AJ92" s="125"/>
      <c r="AK92" s="125"/>
      <c r="AL92" s="125"/>
      <c r="AM92" s="125"/>
      <c r="AN92" s="126">
        <f>SUM(AG92,AT92)</f>
        <v>0</v>
      </c>
      <c r="AO92" s="125"/>
      <c r="AP92" s="125"/>
      <c r="AQ92" s="127"/>
      <c r="AS92" s="128">
        <f>'SO 04 N - Dešťová kanalizace'!M28</f>
        <v>0</v>
      </c>
      <c r="AT92" s="129">
        <f>ROUND(SUM(AV92:AW92),2)</f>
        <v>0</v>
      </c>
      <c r="AU92" s="130">
        <f>'SO 04 N - Dešťová kanalizace'!W124</f>
        <v>0</v>
      </c>
      <c r="AV92" s="129">
        <f>'SO 04 N - Dešťová kanalizace'!M32</f>
        <v>0</v>
      </c>
      <c r="AW92" s="129">
        <f>'SO 04 N - Dešťová kanalizace'!M33</f>
        <v>0</v>
      </c>
      <c r="AX92" s="129">
        <f>'SO 04 N - Dešťová kanalizace'!M34</f>
        <v>0</v>
      </c>
      <c r="AY92" s="129">
        <f>'SO 04 N - Dešťová kanalizace'!M35</f>
        <v>0</v>
      </c>
      <c r="AZ92" s="129">
        <f>'SO 04 N - Dešťová kanalizace'!H32</f>
        <v>0</v>
      </c>
      <c r="BA92" s="129">
        <f>'SO 04 N - Dešťová kanalizace'!H33</f>
        <v>0</v>
      </c>
      <c r="BB92" s="129">
        <f>'SO 04 N - Dešťová kanalizace'!H34</f>
        <v>0</v>
      </c>
      <c r="BC92" s="129">
        <f>'SO 04 N - Dešťová kanalizace'!H35</f>
        <v>0</v>
      </c>
      <c r="BD92" s="131">
        <f>'SO 04 N - Dešťová kanalizace'!H36</f>
        <v>0</v>
      </c>
      <c r="BT92" s="132" t="s">
        <v>87</v>
      </c>
      <c r="BV92" s="132" t="s">
        <v>81</v>
      </c>
      <c r="BW92" s="132" t="s">
        <v>98</v>
      </c>
      <c r="BX92" s="132" t="s">
        <v>82</v>
      </c>
    </row>
    <row r="93" spans="1:76" s="5" customFormat="1" ht="31.5" customHeight="1">
      <c r="A93" s="121" t="s">
        <v>84</v>
      </c>
      <c r="B93" s="122"/>
      <c r="C93" s="123"/>
      <c r="D93" s="124" t="s">
        <v>99</v>
      </c>
      <c r="E93" s="124"/>
      <c r="F93" s="124"/>
      <c r="G93" s="124"/>
      <c r="H93" s="124"/>
      <c r="I93" s="125"/>
      <c r="J93" s="124" t="s">
        <v>100</v>
      </c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6">
        <f>'SO 06 N - Úpravy oplocení'!M30</f>
        <v>0</v>
      </c>
      <c r="AH93" s="125"/>
      <c r="AI93" s="125"/>
      <c r="AJ93" s="125"/>
      <c r="AK93" s="125"/>
      <c r="AL93" s="125"/>
      <c r="AM93" s="125"/>
      <c r="AN93" s="126">
        <f>SUM(AG93,AT93)</f>
        <v>0</v>
      </c>
      <c r="AO93" s="125"/>
      <c r="AP93" s="125"/>
      <c r="AQ93" s="127"/>
      <c r="AS93" s="128">
        <f>'SO 06 N - Úpravy oplocení'!M28</f>
        <v>0</v>
      </c>
      <c r="AT93" s="129">
        <f>ROUND(SUM(AV93:AW93),2)</f>
        <v>0</v>
      </c>
      <c r="AU93" s="130">
        <f>'SO 06 N - Úpravy oplocení'!W128</f>
        <v>0</v>
      </c>
      <c r="AV93" s="129">
        <f>'SO 06 N - Úpravy oplocení'!M32</f>
        <v>0</v>
      </c>
      <c r="AW93" s="129">
        <f>'SO 06 N - Úpravy oplocení'!M33</f>
        <v>0</v>
      </c>
      <c r="AX93" s="129">
        <f>'SO 06 N - Úpravy oplocení'!M34</f>
        <v>0</v>
      </c>
      <c r="AY93" s="129">
        <f>'SO 06 N - Úpravy oplocení'!M35</f>
        <v>0</v>
      </c>
      <c r="AZ93" s="129">
        <f>'SO 06 N - Úpravy oplocení'!H32</f>
        <v>0</v>
      </c>
      <c r="BA93" s="129">
        <f>'SO 06 N - Úpravy oplocení'!H33</f>
        <v>0</v>
      </c>
      <c r="BB93" s="129">
        <f>'SO 06 N - Úpravy oplocení'!H34</f>
        <v>0</v>
      </c>
      <c r="BC93" s="129">
        <f>'SO 06 N - Úpravy oplocení'!H35</f>
        <v>0</v>
      </c>
      <c r="BD93" s="131">
        <f>'SO 06 N - Úpravy oplocení'!H36</f>
        <v>0</v>
      </c>
      <c r="BT93" s="132" t="s">
        <v>87</v>
      </c>
      <c r="BV93" s="132" t="s">
        <v>81</v>
      </c>
      <c r="BW93" s="132" t="s">
        <v>101</v>
      </c>
      <c r="BX93" s="132" t="s">
        <v>82</v>
      </c>
    </row>
    <row r="94" spans="1:76" s="5" customFormat="1" ht="47.25" customHeight="1">
      <c r="A94" s="121" t="s">
        <v>84</v>
      </c>
      <c r="B94" s="122"/>
      <c r="C94" s="123"/>
      <c r="D94" s="124" t="s">
        <v>102</v>
      </c>
      <c r="E94" s="124"/>
      <c r="F94" s="124"/>
      <c r="G94" s="124"/>
      <c r="H94" s="124"/>
      <c r="I94" s="125"/>
      <c r="J94" s="124" t="s">
        <v>103</v>
      </c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6">
        <f>'SO 08.1 N - Veřejné osvět...'!M30</f>
        <v>0</v>
      </c>
      <c r="AH94" s="125"/>
      <c r="AI94" s="125"/>
      <c r="AJ94" s="125"/>
      <c r="AK94" s="125"/>
      <c r="AL94" s="125"/>
      <c r="AM94" s="125"/>
      <c r="AN94" s="126">
        <f>SUM(AG94,AT94)</f>
        <v>0</v>
      </c>
      <c r="AO94" s="125"/>
      <c r="AP94" s="125"/>
      <c r="AQ94" s="127"/>
      <c r="AS94" s="128">
        <f>'SO 08.1 N - Veřejné osvět...'!M28</f>
        <v>0</v>
      </c>
      <c r="AT94" s="129">
        <f>ROUND(SUM(AV94:AW94),2)</f>
        <v>0</v>
      </c>
      <c r="AU94" s="130">
        <f>'SO 08.1 N - Veřejné osvět...'!W115</f>
        <v>0</v>
      </c>
      <c r="AV94" s="129">
        <f>'SO 08.1 N - Veřejné osvět...'!M32</f>
        <v>0</v>
      </c>
      <c r="AW94" s="129">
        <f>'SO 08.1 N - Veřejné osvět...'!M33</f>
        <v>0</v>
      </c>
      <c r="AX94" s="129">
        <f>'SO 08.1 N - Veřejné osvět...'!M34</f>
        <v>0</v>
      </c>
      <c r="AY94" s="129">
        <f>'SO 08.1 N - Veřejné osvět...'!M35</f>
        <v>0</v>
      </c>
      <c r="AZ94" s="129">
        <f>'SO 08.1 N - Veřejné osvět...'!H32</f>
        <v>0</v>
      </c>
      <c r="BA94" s="129">
        <f>'SO 08.1 N - Veřejné osvět...'!H33</f>
        <v>0</v>
      </c>
      <c r="BB94" s="129">
        <f>'SO 08.1 N - Veřejné osvět...'!H34</f>
        <v>0</v>
      </c>
      <c r="BC94" s="129">
        <f>'SO 08.1 N - Veřejné osvět...'!H35</f>
        <v>0</v>
      </c>
      <c r="BD94" s="131">
        <f>'SO 08.1 N - Veřejné osvět...'!H36</f>
        <v>0</v>
      </c>
      <c r="BT94" s="132" t="s">
        <v>87</v>
      </c>
      <c r="BV94" s="132" t="s">
        <v>81</v>
      </c>
      <c r="BW94" s="132" t="s">
        <v>104</v>
      </c>
      <c r="BX94" s="132" t="s">
        <v>82</v>
      </c>
    </row>
    <row r="95" spans="1:76" s="5" customFormat="1" ht="47.25" customHeight="1">
      <c r="A95" s="121" t="s">
        <v>84</v>
      </c>
      <c r="B95" s="122"/>
      <c r="C95" s="123"/>
      <c r="D95" s="124" t="s">
        <v>105</v>
      </c>
      <c r="E95" s="124"/>
      <c r="F95" s="124"/>
      <c r="G95" s="124"/>
      <c r="H95" s="124"/>
      <c r="I95" s="125"/>
      <c r="J95" s="124" t="s">
        <v>103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'SO 08.1 U - Veřejné osvět...'!M30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/>
      <c r="AS95" s="128">
        <f>'SO 08.1 U - Veřejné osvět...'!M28</f>
        <v>0</v>
      </c>
      <c r="AT95" s="129">
        <f>ROUND(SUM(AV95:AW95),2)</f>
        <v>0</v>
      </c>
      <c r="AU95" s="130">
        <f>'SO 08.1 U - Veřejné osvět...'!W116</f>
        <v>0</v>
      </c>
      <c r="AV95" s="129">
        <f>'SO 08.1 U - Veřejné osvět...'!M32</f>
        <v>0</v>
      </c>
      <c r="AW95" s="129">
        <f>'SO 08.1 U - Veřejné osvět...'!M33</f>
        <v>0</v>
      </c>
      <c r="AX95" s="129">
        <f>'SO 08.1 U - Veřejné osvět...'!M34</f>
        <v>0</v>
      </c>
      <c r="AY95" s="129">
        <f>'SO 08.1 U - Veřejné osvět...'!M35</f>
        <v>0</v>
      </c>
      <c r="AZ95" s="129">
        <f>'SO 08.1 U - Veřejné osvět...'!H32</f>
        <v>0</v>
      </c>
      <c r="BA95" s="129">
        <f>'SO 08.1 U - Veřejné osvět...'!H33</f>
        <v>0</v>
      </c>
      <c r="BB95" s="129">
        <f>'SO 08.1 U - Veřejné osvět...'!H34</f>
        <v>0</v>
      </c>
      <c r="BC95" s="129">
        <f>'SO 08.1 U - Veřejné osvět...'!H35</f>
        <v>0</v>
      </c>
      <c r="BD95" s="131">
        <f>'SO 08.1 U - Veřejné osvět...'!H36</f>
        <v>0</v>
      </c>
      <c r="BT95" s="132" t="s">
        <v>87</v>
      </c>
      <c r="BV95" s="132" t="s">
        <v>81</v>
      </c>
      <c r="BW95" s="132" t="s">
        <v>106</v>
      </c>
      <c r="BX95" s="132" t="s">
        <v>82</v>
      </c>
    </row>
    <row r="96" spans="1:76" s="5" customFormat="1" ht="47.25" customHeight="1">
      <c r="A96" s="121" t="s">
        <v>84</v>
      </c>
      <c r="B96" s="122"/>
      <c r="C96" s="123"/>
      <c r="D96" s="124" t="s">
        <v>107</v>
      </c>
      <c r="E96" s="124"/>
      <c r="F96" s="124"/>
      <c r="G96" s="124"/>
      <c r="H96" s="124"/>
      <c r="I96" s="125"/>
      <c r="J96" s="124" t="s">
        <v>108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'SO 08.2 N - Veřejné osvět...'!M30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/>
      <c r="AS96" s="128">
        <f>'SO 08.2 N - Veřejné osvět...'!M28</f>
        <v>0</v>
      </c>
      <c r="AT96" s="129">
        <f>ROUND(SUM(AV96:AW96),2)</f>
        <v>0</v>
      </c>
      <c r="AU96" s="130">
        <f>'SO 08.2 N - Veřejné osvět...'!W115</f>
        <v>0</v>
      </c>
      <c r="AV96" s="129">
        <f>'SO 08.2 N - Veřejné osvět...'!M32</f>
        <v>0</v>
      </c>
      <c r="AW96" s="129">
        <f>'SO 08.2 N - Veřejné osvět...'!M33</f>
        <v>0</v>
      </c>
      <c r="AX96" s="129">
        <f>'SO 08.2 N - Veřejné osvět...'!M34</f>
        <v>0</v>
      </c>
      <c r="AY96" s="129">
        <f>'SO 08.2 N - Veřejné osvět...'!M35</f>
        <v>0</v>
      </c>
      <c r="AZ96" s="129">
        <f>'SO 08.2 N - Veřejné osvět...'!H32</f>
        <v>0</v>
      </c>
      <c r="BA96" s="129">
        <f>'SO 08.2 N - Veřejné osvět...'!H33</f>
        <v>0</v>
      </c>
      <c r="BB96" s="129">
        <f>'SO 08.2 N - Veřejné osvět...'!H34</f>
        <v>0</v>
      </c>
      <c r="BC96" s="129">
        <f>'SO 08.2 N - Veřejné osvět...'!H35</f>
        <v>0</v>
      </c>
      <c r="BD96" s="131">
        <f>'SO 08.2 N - Veřejné osvět...'!H36</f>
        <v>0</v>
      </c>
      <c r="BT96" s="132" t="s">
        <v>87</v>
      </c>
      <c r="BV96" s="132" t="s">
        <v>81</v>
      </c>
      <c r="BW96" s="132" t="s">
        <v>109</v>
      </c>
      <c r="BX96" s="132" t="s">
        <v>82</v>
      </c>
    </row>
    <row r="97" spans="1:76" s="5" customFormat="1" ht="47.25" customHeight="1">
      <c r="A97" s="121" t="s">
        <v>84</v>
      </c>
      <c r="B97" s="122"/>
      <c r="C97" s="123"/>
      <c r="D97" s="124" t="s">
        <v>110</v>
      </c>
      <c r="E97" s="124"/>
      <c r="F97" s="124"/>
      <c r="G97" s="124"/>
      <c r="H97" s="124"/>
      <c r="I97" s="125"/>
      <c r="J97" s="124" t="s">
        <v>108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'SO 08.2 U - Veřejné osvět...'!M30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/>
      <c r="AS97" s="133">
        <f>'SO 08.2 U - Veřejné osvět...'!M28</f>
        <v>0</v>
      </c>
      <c r="AT97" s="134">
        <f>ROUND(SUM(AV97:AW97),2)</f>
        <v>0</v>
      </c>
      <c r="AU97" s="135">
        <f>'SO 08.2 U - Veřejné osvět...'!W119</f>
        <v>0</v>
      </c>
      <c r="AV97" s="134">
        <f>'SO 08.2 U - Veřejné osvět...'!M32</f>
        <v>0</v>
      </c>
      <c r="AW97" s="134">
        <f>'SO 08.2 U - Veřejné osvět...'!M33</f>
        <v>0</v>
      </c>
      <c r="AX97" s="134">
        <f>'SO 08.2 U - Veřejné osvět...'!M34</f>
        <v>0</v>
      </c>
      <c r="AY97" s="134">
        <f>'SO 08.2 U - Veřejné osvět...'!M35</f>
        <v>0</v>
      </c>
      <c r="AZ97" s="134">
        <f>'SO 08.2 U - Veřejné osvět...'!H32</f>
        <v>0</v>
      </c>
      <c r="BA97" s="134">
        <f>'SO 08.2 U - Veřejné osvět...'!H33</f>
        <v>0</v>
      </c>
      <c r="BB97" s="134">
        <f>'SO 08.2 U - Veřejné osvět...'!H34</f>
        <v>0</v>
      </c>
      <c r="BC97" s="134">
        <f>'SO 08.2 U - Veřejné osvět...'!H35</f>
        <v>0</v>
      </c>
      <c r="BD97" s="136">
        <f>'SO 08.2 U - Veřejné osvět...'!H36</f>
        <v>0</v>
      </c>
      <c r="BT97" s="132" t="s">
        <v>87</v>
      </c>
      <c r="BV97" s="132" t="s">
        <v>81</v>
      </c>
      <c r="BW97" s="132" t="s">
        <v>111</v>
      </c>
      <c r="BX97" s="132" t="s">
        <v>82</v>
      </c>
    </row>
    <row r="98" spans="2:43" ht="13.5">
      <c r="B98" s="27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0"/>
    </row>
    <row r="99" spans="2:48" s="1" customFormat="1" ht="30" customHeight="1">
      <c r="B99" s="47"/>
      <c r="C99" s="111" t="s">
        <v>112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114">
        <f>ROUND(SUM(AG100:AG103),2)</f>
        <v>0</v>
      </c>
      <c r="AH99" s="114"/>
      <c r="AI99" s="114"/>
      <c r="AJ99" s="114"/>
      <c r="AK99" s="114"/>
      <c r="AL99" s="114"/>
      <c r="AM99" s="114"/>
      <c r="AN99" s="114">
        <f>ROUND(SUM(AN100:AN103),2)</f>
        <v>0</v>
      </c>
      <c r="AO99" s="114"/>
      <c r="AP99" s="114"/>
      <c r="AQ99" s="49"/>
      <c r="AS99" s="107" t="s">
        <v>113</v>
      </c>
      <c r="AT99" s="108" t="s">
        <v>114</v>
      </c>
      <c r="AU99" s="108" t="s">
        <v>43</v>
      </c>
      <c r="AV99" s="109" t="s">
        <v>66</v>
      </c>
    </row>
    <row r="100" spans="2:89" s="1" customFormat="1" ht="19.9" customHeight="1">
      <c r="B100" s="47"/>
      <c r="C100" s="48"/>
      <c r="D100" s="137" t="s">
        <v>115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138">
        <f>ROUND(AG87*AS100,2)</f>
        <v>0</v>
      </c>
      <c r="AH100" s="139"/>
      <c r="AI100" s="139"/>
      <c r="AJ100" s="139"/>
      <c r="AK100" s="139"/>
      <c r="AL100" s="139"/>
      <c r="AM100" s="139"/>
      <c r="AN100" s="139">
        <f>ROUND(AG100+AV100,2)</f>
        <v>0</v>
      </c>
      <c r="AO100" s="139"/>
      <c r="AP100" s="139"/>
      <c r="AQ100" s="49"/>
      <c r="AS100" s="140">
        <v>0</v>
      </c>
      <c r="AT100" s="141" t="s">
        <v>116</v>
      </c>
      <c r="AU100" s="141" t="s">
        <v>44</v>
      </c>
      <c r="AV100" s="142">
        <f>ROUND(IF(AU100="základní",AG100*L31,IF(AU100="snížená",AG100*L32,0)),2)</f>
        <v>0</v>
      </c>
      <c r="BV100" s="23" t="s">
        <v>117</v>
      </c>
      <c r="BY100" s="143">
        <f>IF(AU100="základní",AV100,0)</f>
        <v>0</v>
      </c>
      <c r="BZ100" s="143">
        <f>IF(AU100="snížená",AV100,0)</f>
        <v>0</v>
      </c>
      <c r="CA100" s="143">
        <v>0</v>
      </c>
      <c r="CB100" s="143">
        <v>0</v>
      </c>
      <c r="CC100" s="143">
        <v>0</v>
      </c>
      <c r="CD100" s="143">
        <f>IF(AU100="základní",AG100,0)</f>
        <v>0</v>
      </c>
      <c r="CE100" s="143">
        <f>IF(AU100="snížená",AG100,0)</f>
        <v>0</v>
      </c>
      <c r="CF100" s="143">
        <f>IF(AU100="zákl. přenesená",AG100,0)</f>
        <v>0</v>
      </c>
      <c r="CG100" s="143">
        <f>IF(AU100="sníž. přenesená",AG100,0)</f>
        <v>0</v>
      </c>
      <c r="CH100" s="143">
        <f>IF(AU100="nulová",AG100,0)</f>
        <v>0</v>
      </c>
      <c r="CI100" s="23">
        <f>IF(AU100="základní",1,IF(AU100="snížená",2,IF(AU100="zákl. přenesená",4,IF(AU100="sníž. přenesená",5,3))))</f>
        <v>1</v>
      </c>
      <c r="CJ100" s="23">
        <f>IF(AT100="stavební čast",1,IF(88100="investiční čast",2,3))</f>
        <v>1</v>
      </c>
      <c r="CK100" s="23" t="str">
        <f>IF(D100="Vyplň vlastní","","x")</f>
        <v>x</v>
      </c>
    </row>
    <row r="101" spans="2:89" s="1" customFormat="1" ht="19.9" customHeight="1">
      <c r="B101" s="47"/>
      <c r="C101" s="48"/>
      <c r="D101" s="144" t="s">
        <v>118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48"/>
      <c r="AD101" s="48"/>
      <c r="AE101" s="48"/>
      <c r="AF101" s="48"/>
      <c r="AG101" s="138">
        <f>AG87*AS101</f>
        <v>0</v>
      </c>
      <c r="AH101" s="139"/>
      <c r="AI101" s="139"/>
      <c r="AJ101" s="139"/>
      <c r="AK101" s="139"/>
      <c r="AL101" s="139"/>
      <c r="AM101" s="139"/>
      <c r="AN101" s="139">
        <f>AG101+AV101</f>
        <v>0</v>
      </c>
      <c r="AO101" s="139"/>
      <c r="AP101" s="139"/>
      <c r="AQ101" s="49"/>
      <c r="AS101" s="145">
        <v>0</v>
      </c>
      <c r="AT101" s="146" t="s">
        <v>116</v>
      </c>
      <c r="AU101" s="146" t="s">
        <v>44</v>
      </c>
      <c r="AV101" s="147">
        <f>ROUND(IF(AU101="nulová",0,IF(OR(AU101="základní",AU101="zákl. přenesená"),AG101*L31,AG101*L32)),2)</f>
        <v>0</v>
      </c>
      <c r="BV101" s="23" t="s">
        <v>119</v>
      </c>
      <c r="BY101" s="143">
        <f>IF(AU101="základní",AV101,0)</f>
        <v>0</v>
      </c>
      <c r="BZ101" s="143">
        <f>IF(AU101="snížená",AV101,0)</f>
        <v>0</v>
      </c>
      <c r="CA101" s="143">
        <f>IF(AU101="zákl. přenesená",AV101,0)</f>
        <v>0</v>
      </c>
      <c r="CB101" s="143">
        <f>IF(AU101="sníž. přenesená",AV101,0)</f>
        <v>0</v>
      </c>
      <c r="CC101" s="143">
        <f>IF(AU101="nulová",AV101,0)</f>
        <v>0</v>
      </c>
      <c r="CD101" s="143">
        <f>IF(AU101="základní",AG101,0)</f>
        <v>0</v>
      </c>
      <c r="CE101" s="143">
        <f>IF(AU101="snížená",AG101,0)</f>
        <v>0</v>
      </c>
      <c r="CF101" s="143">
        <f>IF(AU101="zákl. přenesená",AG101,0)</f>
        <v>0</v>
      </c>
      <c r="CG101" s="143">
        <f>IF(AU101="sníž. přenesená",AG101,0)</f>
        <v>0</v>
      </c>
      <c r="CH101" s="143">
        <f>IF(AU101="nulová",AG101,0)</f>
        <v>0</v>
      </c>
      <c r="CI101" s="23">
        <f>IF(AU101="základní",1,IF(AU101="snížená",2,IF(AU101="zákl. přenesená",4,IF(AU101="sníž. přenesená",5,3))))</f>
        <v>1</v>
      </c>
      <c r="CJ101" s="23">
        <f>IF(AT101="stavební čast",1,IF(88101="investiční čast",2,3))</f>
        <v>1</v>
      </c>
      <c r="CK101" s="23" t="str">
        <f>IF(D101="Vyplň vlastní","","x")</f>
        <v/>
      </c>
    </row>
    <row r="102" spans="2:89" s="1" customFormat="1" ht="19.9" customHeight="1">
      <c r="B102" s="47"/>
      <c r="C102" s="48"/>
      <c r="D102" s="144" t="s">
        <v>118</v>
      </c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48"/>
      <c r="AD102" s="48"/>
      <c r="AE102" s="48"/>
      <c r="AF102" s="48"/>
      <c r="AG102" s="138">
        <f>AG87*AS102</f>
        <v>0</v>
      </c>
      <c r="AH102" s="139"/>
      <c r="AI102" s="139"/>
      <c r="AJ102" s="139"/>
      <c r="AK102" s="139"/>
      <c r="AL102" s="139"/>
      <c r="AM102" s="139"/>
      <c r="AN102" s="139">
        <f>AG102+AV102</f>
        <v>0</v>
      </c>
      <c r="AO102" s="139"/>
      <c r="AP102" s="139"/>
      <c r="AQ102" s="49"/>
      <c r="AS102" s="145">
        <v>0</v>
      </c>
      <c r="AT102" s="146" t="s">
        <v>116</v>
      </c>
      <c r="AU102" s="146" t="s">
        <v>44</v>
      </c>
      <c r="AV102" s="147">
        <f>ROUND(IF(AU102="nulová",0,IF(OR(AU102="základní",AU102="zákl. přenesená"),AG102*L31,AG102*L32)),2)</f>
        <v>0</v>
      </c>
      <c r="BV102" s="23" t="s">
        <v>119</v>
      </c>
      <c r="BY102" s="143">
        <f>IF(AU102="základní",AV102,0)</f>
        <v>0</v>
      </c>
      <c r="BZ102" s="143">
        <f>IF(AU102="snížená",AV102,0)</f>
        <v>0</v>
      </c>
      <c r="CA102" s="143">
        <f>IF(AU102="zákl. přenesená",AV102,0)</f>
        <v>0</v>
      </c>
      <c r="CB102" s="143">
        <f>IF(AU102="sníž. přenesená",AV102,0)</f>
        <v>0</v>
      </c>
      <c r="CC102" s="143">
        <f>IF(AU102="nulová",AV102,0)</f>
        <v>0</v>
      </c>
      <c r="CD102" s="143">
        <f>IF(AU102="základní",AG102,0)</f>
        <v>0</v>
      </c>
      <c r="CE102" s="143">
        <f>IF(AU102="snížená",AG102,0)</f>
        <v>0</v>
      </c>
      <c r="CF102" s="143">
        <f>IF(AU102="zákl. přenesená",AG102,0)</f>
        <v>0</v>
      </c>
      <c r="CG102" s="143">
        <f>IF(AU102="sníž. přenesená",AG102,0)</f>
        <v>0</v>
      </c>
      <c r="CH102" s="143">
        <f>IF(AU102="nulová",AG102,0)</f>
        <v>0</v>
      </c>
      <c r="CI102" s="23">
        <f>IF(AU102="základní",1,IF(AU102="snížená",2,IF(AU102="zákl. přenesená",4,IF(AU102="sníž. přenesená",5,3))))</f>
        <v>1</v>
      </c>
      <c r="CJ102" s="23">
        <f>IF(AT102="stavební čast",1,IF(88102="investiční čast",2,3))</f>
        <v>1</v>
      </c>
      <c r="CK102" s="23" t="str">
        <f>IF(D102="Vyplň vlastní","","x")</f>
        <v/>
      </c>
    </row>
    <row r="103" spans="2:89" s="1" customFormat="1" ht="19.9" customHeight="1">
      <c r="B103" s="47"/>
      <c r="C103" s="48"/>
      <c r="D103" s="144" t="s">
        <v>118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48"/>
      <c r="AD103" s="48"/>
      <c r="AE103" s="48"/>
      <c r="AF103" s="48"/>
      <c r="AG103" s="138">
        <f>AG87*AS103</f>
        <v>0</v>
      </c>
      <c r="AH103" s="139"/>
      <c r="AI103" s="139"/>
      <c r="AJ103" s="139"/>
      <c r="AK103" s="139"/>
      <c r="AL103" s="139"/>
      <c r="AM103" s="139"/>
      <c r="AN103" s="139">
        <f>AG103+AV103</f>
        <v>0</v>
      </c>
      <c r="AO103" s="139"/>
      <c r="AP103" s="139"/>
      <c r="AQ103" s="49"/>
      <c r="AS103" s="148">
        <v>0</v>
      </c>
      <c r="AT103" s="149" t="s">
        <v>116</v>
      </c>
      <c r="AU103" s="149" t="s">
        <v>44</v>
      </c>
      <c r="AV103" s="150">
        <f>ROUND(IF(AU103="nulová",0,IF(OR(AU103="základní",AU103="zákl. přenesená"),AG103*L31,AG103*L32)),2)</f>
        <v>0</v>
      </c>
      <c r="BV103" s="23" t="s">
        <v>119</v>
      </c>
      <c r="BY103" s="143">
        <f>IF(AU103="základní",AV103,0)</f>
        <v>0</v>
      </c>
      <c r="BZ103" s="143">
        <f>IF(AU103="snížená",AV103,0)</f>
        <v>0</v>
      </c>
      <c r="CA103" s="143">
        <f>IF(AU103="zákl. přenesená",AV103,0)</f>
        <v>0</v>
      </c>
      <c r="CB103" s="143">
        <f>IF(AU103="sníž. přenesená",AV103,0)</f>
        <v>0</v>
      </c>
      <c r="CC103" s="143">
        <f>IF(AU103="nulová",AV103,0)</f>
        <v>0</v>
      </c>
      <c r="CD103" s="143">
        <f>IF(AU103="základní",AG103,0)</f>
        <v>0</v>
      </c>
      <c r="CE103" s="143">
        <f>IF(AU103="snížená",AG103,0)</f>
        <v>0</v>
      </c>
      <c r="CF103" s="143">
        <f>IF(AU103="zákl. přenesená",AG103,0)</f>
        <v>0</v>
      </c>
      <c r="CG103" s="143">
        <f>IF(AU103="sníž. přenesená",AG103,0)</f>
        <v>0</v>
      </c>
      <c r="CH103" s="143">
        <f>IF(AU103="nulová",AG103,0)</f>
        <v>0</v>
      </c>
      <c r="CI103" s="23">
        <f>IF(AU103="základní",1,IF(AU103="snížená",2,IF(AU103="zákl. přenesená",4,IF(AU103="sníž. přenesená",5,3))))</f>
        <v>1</v>
      </c>
      <c r="CJ103" s="23">
        <f>IF(AT103="stavební čast",1,IF(88103="investiční čast",2,3))</f>
        <v>1</v>
      </c>
      <c r="CK103" s="23" t="str">
        <f>IF(D103="Vyplň vlastní","","x")</f>
        <v/>
      </c>
    </row>
    <row r="104" spans="2:43" s="1" customFormat="1" ht="10.8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9"/>
    </row>
    <row r="105" spans="2:43" s="1" customFormat="1" ht="30" customHeight="1">
      <c r="B105" s="47"/>
      <c r="C105" s="151" t="s">
        <v>120</v>
      </c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3">
        <f>ROUND(AG87+AG99,2)</f>
        <v>0</v>
      </c>
      <c r="AH105" s="153"/>
      <c r="AI105" s="153"/>
      <c r="AJ105" s="153"/>
      <c r="AK105" s="153"/>
      <c r="AL105" s="153"/>
      <c r="AM105" s="153"/>
      <c r="AN105" s="153">
        <f>AN87+AN99</f>
        <v>0</v>
      </c>
      <c r="AO105" s="153"/>
      <c r="AP105" s="153"/>
      <c r="AQ105" s="49"/>
    </row>
    <row r="106" spans="2:43" s="1" customFormat="1" ht="6.95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8"/>
    </row>
  </sheetData>
  <sheetProtection password="CC35" sheet="1" objects="1" scenarios="1" formatColumns="0" formatRows="0"/>
  <mergeCells count="94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AG87:AM87"/>
    <mergeCell ref="AN87:AP87"/>
    <mergeCell ref="AG99:AM99"/>
    <mergeCell ref="AN99:AP99"/>
    <mergeCell ref="AG105:AM105"/>
    <mergeCell ref="AN105:AP105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1 N - Chodník'!C2" display="/"/>
    <hyperlink ref="A89" location="'SO 01 U - Chodník'!C2" display="/"/>
    <hyperlink ref="A90" location="'SO 02 N - Novostavba chod...'!C2" display="/"/>
    <hyperlink ref="A91" location="'SO 02 U - Novostavba chod...'!C2" display="/"/>
    <hyperlink ref="A92" location="'SO 04 N - Dešťová kanalizace'!C2" display="/"/>
    <hyperlink ref="A93" location="'SO 06 N - Úpravy oplocení'!C2" display="/"/>
    <hyperlink ref="A94" location="'SO 08.1 N - Veřejné osvět...'!C2" display="/"/>
    <hyperlink ref="A95" location="'SO 08.1 U - Veřejné osvět...'!C2" display="/"/>
    <hyperlink ref="A96" location="'SO 08.2 N - Veřejné osvět...'!C2" display="/"/>
    <hyperlink ref="A97" location="'SO 08.2 U - Veřejné osvě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109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Aktualizace - Novostavba chodníkového tělěsa na ul. Butovická II.etapa Chodníky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1679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35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20. 11. 2017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35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">
        <v>22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">
        <v>35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">
        <v>22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35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22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35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">
        <v>22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N90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42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62" t="s">
        <v>45</v>
      </c>
      <c r="H32" s="163">
        <f>(SUM(BE90:BE97)+SUM(BE115:BE116))</f>
        <v>0</v>
      </c>
      <c r="I32" s="48"/>
      <c r="J32" s="48"/>
      <c r="K32" s="48"/>
      <c r="L32" s="48"/>
      <c r="M32" s="163">
        <f>ROUND((SUM(BE90:BE97)+SUM(BE115:BE116)),2)*F32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62" t="s">
        <v>45</v>
      </c>
      <c r="H33" s="163">
        <f>(SUM(BF90:BF97)+SUM(BF115:BF116))</f>
        <v>0</v>
      </c>
      <c r="I33" s="48"/>
      <c r="J33" s="48"/>
      <c r="K33" s="48"/>
      <c r="L33" s="48"/>
      <c r="M33" s="163">
        <f>ROUND((SUM(BF90:BF97)+SUM(BF115:BF116)),2)*F33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62" t="s">
        <v>45</v>
      </c>
      <c r="H34" s="163">
        <f>(SUM(BG90:BG97)+SUM(BG115:BG116))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62" t="s">
        <v>45</v>
      </c>
      <c r="H35" s="163">
        <f>(SUM(BH90:BH97)+SUM(BH115:BH116))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62" t="s">
        <v>45</v>
      </c>
      <c r="H36" s="163">
        <f>(SUM(BI90:BI97)+SUM(BI115:BI116))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50</v>
      </c>
      <c r="E38" s="104"/>
      <c r="F38" s="104"/>
      <c r="G38" s="165" t="s">
        <v>51</v>
      </c>
      <c r="H38" s="166" t="s">
        <v>52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Aktualizace - Novostavba chodníkového tělěsa na ul. Butovická II.etapa Chodníky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SO 08.2 N - Veřejné osvětlení - vedlejší a ostatní ...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20. 11. 2017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34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 xml:space="preserve"> </v>
      </c>
      <c r="G84" s="48"/>
      <c r="H84" s="48"/>
      <c r="I84" s="48"/>
      <c r="J84" s="48"/>
      <c r="K84" s="39" t="s">
        <v>37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N115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1" customFormat="1" ht="21.8" customHeight="1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  <c r="T89" s="172"/>
      <c r="U89" s="172"/>
    </row>
    <row r="90" spans="2:21" s="1" customFormat="1" ht="29.25" customHeight="1">
      <c r="B90" s="47"/>
      <c r="C90" s="174" t="s">
        <v>150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175">
        <f>ROUND(N91+N92+N93+N94+N95+N96,2)</f>
        <v>0</v>
      </c>
      <c r="O90" s="186"/>
      <c r="P90" s="186"/>
      <c r="Q90" s="186"/>
      <c r="R90" s="49"/>
      <c r="T90" s="187"/>
      <c r="U90" s="188" t="s">
        <v>43</v>
      </c>
    </row>
    <row r="91" spans="2:65" s="1" customFormat="1" ht="18" customHeight="1">
      <c r="B91" s="47"/>
      <c r="C91" s="48"/>
      <c r="D91" s="144" t="s">
        <v>151</v>
      </c>
      <c r="E91" s="137"/>
      <c r="F91" s="137"/>
      <c r="G91" s="137"/>
      <c r="H91" s="137"/>
      <c r="I91" s="48"/>
      <c r="J91" s="48"/>
      <c r="K91" s="48"/>
      <c r="L91" s="48"/>
      <c r="M91" s="48"/>
      <c r="N91" s="138">
        <f>ROUND(N88*T91,2)</f>
        <v>0</v>
      </c>
      <c r="O91" s="139"/>
      <c r="P91" s="139"/>
      <c r="Q91" s="139"/>
      <c r="R91" s="49"/>
      <c r="S91" s="189"/>
      <c r="T91" s="190"/>
      <c r="U91" s="191" t="s">
        <v>44</v>
      </c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92" t="s">
        <v>152</v>
      </c>
      <c r="AZ91" s="189"/>
      <c r="BA91" s="189"/>
      <c r="BB91" s="189"/>
      <c r="BC91" s="189"/>
      <c r="BD91" s="189"/>
      <c r="BE91" s="193">
        <f>IF(U91="základní",N91,0)</f>
        <v>0</v>
      </c>
      <c r="BF91" s="193">
        <f>IF(U91="snížená",N91,0)</f>
        <v>0</v>
      </c>
      <c r="BG91" s="193">
        <f>IF(U91="zákl. přenesená",N91,0)</f>
        <v>0</v>
      </c>
      <c r="BH91" s="193">
        <f>IF(U91="sníž. přenesená",N91,0)</f>
        <v>0</v>
      </c>
      <c r="BI91" s="193">
        <f>IF(U91="nulová",N91,0)</f>
        <v>0</v>
      </c>
      <c r="BJ91" s="192" t="s">
        <v>87</v>
      </c>
      <c r="BK91" s="189"/>
      <c r="BL91" s="189"/>
      <c r="BM91" s="189"/>
    </row>
    <row r="92" spans="2:65" s="1" customFormat="1" ht="18" customHeight="1">
      <c r="B92" s="47"/>
      <c r="C92" s="48"/>
      <c r="D92" s="144" t="s">
        <v>1452</v>
      </c>
      <c r="E92" s="137"/>
      <c r="F92" s="137"/>
      <c r="G92" s="137"/>
      <c r="H92" s="137"/>
      <c r="I92" s="48"/>
      <c r="J92" s="48"/>
      <c r="K92" s="48"/>
      <c r="L92" s="48"/>
      <c r="M92" s="48"/>
      <c r="N92" s="138">
        <f>ROUND(N88*T92,2)</f>
        <v>0</v>
      </c>
      <c r="O92" s="139"/>
      <c r="P92" s="139"/>
      <c r="Q92" s="139"/>
      <c r="R92" s="49"/>
      <c r="S92" s="189"/>
      <c r="T92" s="190"/>
      <c r="U92" s="191" t="s">
        <v>44</v>
      </c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92" t="s">
        <v>152</v>
      </c>
      <c r="AZ92" s="189"/>
      <c r="BA92" s="189"/>
      <c r="BB92" s="189"/>
      <c r="BC92" s="189"/>
      <c r="BD92" s="189"/>
      <c r="BE92" s="193">
        <f>IF(U92="základní",N92,0)</f>
        <v>0</v>
      </c>
      <c r="BF92" s="193">
        <f>IF(U92="snížená",N92,0)</f>
        <v>0</v>
      </c>
      <c r="BG92" s="193">
        <f>IF(U92="zákl. přenesená",N92,0)</f>
        <v>0</v>
      </c>
      <c r="BH92" s="193">
        <f>IF(U92="sníž. přenesená",N92,0)</f>
        <v>0</v>
      </c>
      <c r="BI92" s="193">
        <f>IF(U92="nulová",N92,0)</f>
        <v>0</v>
      </c>
      <c r="BJ92" s="192" t="s">
        <v>87</v>
      </c>
      <c r="BK92" s="189"/>
      <c r="BL92" s="189"/>
      <c r="BM92" s="189"/>
    </row>
    <row r="93" spans="2:65" s="1" customFormat="1" ht="18" customHeight="1">
      <c r="B93" s="47"/>
      <c r="C93" s="48"/>
      <c r="D93" s="144" t="s">
        <v>154</v>
      </c>
      <c r="E93" s="137"/>
      <c r="F93" s="137"/>
      <c r="G93" s="137"/>
      <c r="H93" s="137"/>
      <c r="I93" s="48"/>
      <c r="J93" s="48"/>
      <c r="K93" s="48"/>
      <c r="L93" s="48"/>
      <c r="M93" s="48"/>
      <c r="N93" s="138">
        <f>ROUND(N88*T93,2)</f>
        <v>0</v>
      </c>
      <c r="O93" s="139"/>
      <c r="P93" s="139"/>
      <c r="Q93" s="139"/>
      <c r="R93" s="49"/>
      <c r="S93" s="189"/>
      <c r="T93" s="190"/>
      <c r="U93" s="191" t="s">
        <v>44</v>
      </c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92" t="s">
        <v>152</v>
      </c>
      <c r="AZ93" s="189"/>
      <c r="BA93" s="189"/>
      <c r="BB93" s="189"/>
      <c r="BC93" s="189"/>
      <c r="BD93" s="189"/>
      <c r="BE93" s="193">
        <f>IF(U93="základní",N93,0)</f>
        <v>0</v>
      </c>
      <c r="BF93" s="193">
        <f>IF(U93="snížená",N93,0)</f>
        <v>0</v>
      </c>
      <c r="BG93" s="193">
        <f>IF(U93="zákl. přenesená",N93,0)</f>
        <v>0</v>
      </c>
      <c r="BH93" s="193">
        <f>IF(U93="sníž. přenesená",N93,0)</f>
        <v>0</v>
      </c>
      <c r="BI93" s="193">
        <f>IF(U93="nulová",N93,0)</f>
        <v>0</v>
      </c>
      <c r="BJ93" s="192" t="s">
        <v>87</v>
      </c>
      <c r="BK93" s="189"/>
      <c r="BL93" s="189"/>
      <c r="BM93" s="189"/>
    </row>
    <row r="94" spans="2:65" s="1" customFormat="1" ht="18" customHeight="1">
      <c r="B94" s="47"/>
      <c r="C94" s="48"/>
      <c r="D94" s="144" t="s">
        <v>155</v>
      </c>
      <c r="E94" s="137"/>
      <c r="F94" s="137"/>
      <c r="G94" s="137"/>
      <c r="H94" s="137"/>
      <c r="I94" s="48"/>
      <c r="J94" s="48"/>
      <c r="K94" s="48"/>
      <c r="L94" s="48"/>
      <c r="M94" s="48"/>
      <c r="N94" s="138">
        <f>ROUND(N88*T94,2)</f>
        <v>0</v>
      </c>
      <c r="O94" s="139"/>
      <c r="P94" s="139"/>
      <c r="Q94" s="139"/>
      <c r="R94" s="49"/>
      <c r="S94" s="189"/>
      <c r="T94" s="190"/>
      <c r="U94" s="191" t="s">
        <v>44</v>
      </c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92" t="s">
        <v>152</v>
      </c>
      <c r="AZ94" s="189"/>
      <c r="BA94" s="189"/>
      <c r="BB94" s="189"/>
      <c r="BC94" s="189"/>
      <c r="BD94" s="189"/>
      <c r="BE94" s="193">
        <f>IF(U94="základní",N94,0)</f>
        <v>0</v>
      </c>
      <c r="BF94" s="193">
        <f>IF(U94="snížená",N94,0)</f>
        <v>0</v>
      </c>
      <c r="BG94" s="193">
        <f>IF(U94="zákl. přenesená",N94,0)</f>
        <v>0</v>
      </c>
      <c r="BH94" s="193">
        <f>IF(U94="sníž. přenesená",N94,0)</f>
        <v>0</v>
      </c>
      <c r="BI94" s="193">
        <f>IF(U94="nulová",N94,0)</f>
        <v>0</v>
      </c>
      <c r="BJ94" s="192" t="s">
        <v>87</v>
      </c>
      <c r="BK94" s="189"/>
      <c r="BL94" s="189"/>
      <c r="BM94" s="189"/>
    </row>
    <row r="95" spans="2:65" s="1" customFormat="1" ht="18" customHeight="1">
      <c r="B95" s="47"/>
      <c r="C95" s="48"/>
      <c r="D95" s="144" t="s">
        <v>1453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ROUND(N88*T95,2)</f>
        <v>0</v>
      </c>
      <c r="O95" s="139"/>
      <c r="P95" s="139"/>
      <c r="Q95" s="139"/>
      <c r="R95" s="49"/>
      <c r="S95" s="189"/>
      <c r="T95" s="190"/>
      <c r="U95" s="191" t="s">
        <v>44</v>
      </c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2" t="s">
        <v>152</v>
      </c>
      <c r="AZ95" s="189"/>
      <c r="BA95" s="189"/>
      <c r="BB95" s="189"/>
      <c r="BC95" s="189"/>
      <c r="BD95" s="189"/>
      <c r="BE95" s="193">
        <f>IF(U95="základní",N95,0)</f>
        <v>0</v>
      </c>
      <c r="BF95" s="193">
        <f>IF(U95="snížená",N95,0)</f>
        <v>0</v>
      </c>
      <c r="BG95" s="193">
        <f>IF(U95="zákl. přenesená",N95,0)</f>
        <v>0</v>
      </c>
      <c r="BH95" s="193">
        <f>IF(U95="sníž. přenesená",N95,0)</f>
        <v>0</v>
      </c>
      <c r="BI95" s="193">
        <f>IF(U95="nulová",N95,0)</f>
        <v>0</v>
      </c>
      <c r="BJ95" s="192" t="s">
        <v>87</v>
      </c>
      <c r="BK95" s="189"/>
      <c r="BL95" s="189"/>
      <c r="BM95" s="189"/>
    </row>
    <row r="96" spans="2:65" s="1" customFormat="1" ht="18" customHeight="1">
      <c r="B96" s="47"/>
      <c r="C96" s="48"/>
      <c r="D96" s="137" t="s">
        <v>157</v>
      </c>
      <c r="E96" s="48"/>
      <c r="F96" s="48"/>
      <c r="G96" s="48"/>
      <c r="H96" s="48"/>
      <c r="I96" s="48"/>
      <c r="J96" s="48"/>
      <c r="K96" s="48"/>
      <c r="L96" s="48"/>
      <c r="M96" s="48"/>
      <c r="N96" s="138">
        <f>ROUND(N88*T96,2)</f>
        <v>0</v>
      </c>
      <c r="O96" s="139"/>
      <c r="P96" s="139"/>
      <c r="Q96" s="139"/>
      <c r="R96" s="49"/>
      <c r="S96" s="189"/>
      <c r="T96" s="194"/>
      <c r="U96" s="195" t="s">
        <v>44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158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87</v>
      </c>
      <c r="BK96" s="189"/>
      <c r="BL96" s="189"/>
      <c r="BM96" s="189"/>
    </row>
    <row r="97" spans="2:21" s="1" customFormat="1" ht="13.5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  <c r="T97" s="172"/>
      <c r="U97" s="172"/>
    </row>
    <row r="98" spans="2:21" s="1" customFormat="1" ht="29.25" customHeight="1">
      <c r="B98" s="47"/>
      <c r="C98" s="151" t="s">
        <v>120</v>
      </c>
      <c r="D98" s="152"/>
      <c r="E98" s="152"/>
      <c r="F98" s="152"/>
      <c r="G98" s="152"/>
      <c r="H98" s="152"/>
      <c r="I98" s="152"/>
      <c r="J98" s="152"/>
      <c r="K98" s="152"/>
      <c r="L98" s="153">
        <f>ROUND(SUM(N88+N90),2)</f>
        <v>0</v>
      </c>
      <c r="M98" s="153"/>
      <c r="N98" s="153"/>
      <c r="O98" s="153"/>
      <c r="P98" s="153"/>
      <c r="Q98" s="153"/>
      <c r="R98" s="49"/>
      <c r="T98" s="172"/>
      <c r="U98" s="172"/>
    </row>
    <row r="99" spans="2:21" s="1" customFormat="1" ht="6.95" customHeight="1"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8"/>
      <c r="T99" s="172"/>
      <c r="U99" s="172"/>
    </row>
    <row r="103" spans="2:18" s="1" customFormat="1" ht="6.95" customHeight="1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1"/>
    </row>
    <row r="104" spans="2:18" s="1" customFormat="1" ht="36.95" customHeight="1">
      <c r="B104" s="47"/>
      <c r="C104" s="28" t="s">
        <v>159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9"/>
    </row>
    <row r="105" spans="2:18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</row>
    <row r="106" spans="2:18" s="1" customFormat="1" ht="30" customHeight="1">
      <c r="B106" s="47"/>
      <c r="C106" s="39" t="s">
        <v>19</v>
      </c>
      <c r="D106" s="48"/>
      <c r="E106" s="48"/>
      <c r="F106" s="156" t="str">
        <f>F6</f>
        <v>Aktualizace - Novostavba chodníkového tělěsa na ul. Butovická II.etapa Chodníky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48"/>
      <c r="R106" s="49"/>
    </row>
    <row r="107" spans="2:18" s="1" customFormat="1" ht="36.95" customHeight="1">
      <c r="B107" s="47"/>
      <c r="C107" s="86" t="s">
        <v>128</v>
      </c>
      <c r="D107" s="48"/>
      <c r="E107" s="48"/>
      <c r="F107" s="88" t="str">
        <f>F7</f>
        <v>SO 08.2 N - Veřejné osvětlení - vedlejší a ostatní ...</v>
      </c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</row>
    <row r="108" spans="2:18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1" customFormat="1" ht="18" customHeight="1">
      <c r="B109" s="47"/>
      <c r="C109" s="39" t="s">
        <v>24</v>
      </c>
      <c r="D109" s="48"/>
      <c r="E109" s="48"/>
      <c r="F109" s="34" t="str">
        <f>F9</f>
        <v xml:space="preserve"> </v>
      </c>
      <c r="G109" s="48"/>
      <c r="H109" s="48"/>
      <c r="I109" s="48"/>
      <c r="J109" s="48"/>
      <c r="K109" s="39" t="s">
        <v>26</v>
      </c>
      <c r="L109" s="48"/>
      <c r="M109" s="91" t="str">
        <f>IF(O9="","",O9)</f>
        <v>20. 11. 2017</v>
      </c>
      <c r="N109" s="91"/>
      <c r="O109" s="91"/>
      <c r="P109" s="91"/>
      <c r="Q109" s="48"/>
      <c r="R109" s="49"/>
    </row>
    <row r="110" spans="2:18" s="1" customFormat="1" ht="6.9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13.5">
      <c r="B111" s="47"/>
      <c r="C111" s="39" t="s">
        <v>28</v>
      </c>
      <c r="D111" s="48"/>
      <c r="E111" s="48"/>
      <c r="F111" s="34" t="str">
        <f>E12</f>
        <v xml:space="preserve"> </v>
      </c>
      <c r="G111" s="48"/>
      <c r="H111" s="48"/>
      <c r="I111" s="48"/>
      <c r="J111" s="48"/>
      <c r="K111" s="39" t="s">
        <v>34</v>
      </c>
      <c r="L111" s="48"/>
      <c r="M111" s="34" t="str">
        <f>E18</f>
        <v xml:space="preserve"> </v>
      </c>
      <c r="N111" s="34"/>
      <c r="O111" s="34"/>
      <c r="P111" s="34"/>
      <c r="Q111" s="34"/>
      <c r="R111" s="49"/>
    </row>
    <row r="112" spans="2:18" s="1" customFormat="1" ht="14.4" customHeight="1">
      <c r="B112" s="47"/>
      <c r="C112" s="39" t="s">
        <v>32</v>
      </c>
      <c r="D112" s="48"/>
      <c r="E112" s="48"/>
      <c r="F112" s="34" t="str">
        <f>IF(E15="","",E15)</f>
        <v xml:space="preserve"> </v>
      </c>
      <c r="G112" s="48"/>
      <c r="H112" s="48"/>
      <c r="I112" s="48"/>
      <c r="J112" s="48"/>
      <c r="K112" s="39" t="s">
        <v>37</v>
      </c>
      <c r="L112" s="48"/>
      <c r="M112" s="34" t="str">
        <f>E21</f>
        <v xml:space="preserve"> </v>
      </c>
      <c r="N112" s="34"/>
      <c r="O112" s="34"/>
      <c r="P112" s="34"/>
      <c r="Q112" s="34"/>
      <c r="R112" s="49"/>
    </row>
    <row r="113" spans="2:18" s="1" customFormat="1" ht="10.3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27" s="8" customFormat="1" ht="29.25" customHeight="1">
      <c r="B114" s="196"/>
      <c r="C114" s="197" t="s">
        <v>160</v>
      </c>
      <c r="D114" s="198" t="s">
        <v>161</v>
      </c>
      <c r="E114" s="198" t="s">
        <v>61</v>
      </c>
      <c r="F114" s="198" t="s">
        <v>162</v>
      </c>
      <c r="G114" s="198"/>
      <c r="H114" s="198"/>
      <c r="I114" s="198"/>
      <c r="J114" s="198" t="s">
        <v>163</v>
      </c>
      <c r="K114" s="198" t="s">
        <v>164</v>
      </c>
      <c r="L114" s="198" t="s">
        <v>165</v>
      </c>
      <c r="M114" s="198"/>
      <c r="N114" s="198" t="s">
        <v>133</v>
      </c>
      <c r="O114" s="198"/>
      <c r="P114" s="198"/>
      <c r="Q114" s="199"/>
      <c r="R114" s="200"/>
      <c r="T114" s="107" t="s">
        <v>166</v>
      </c>
      <c r="U114" s="108" t="s">
        <v>43</v>
      </c>
      <c r="V114" s="108" t="s">
        <v>167</v>
      </c>
      <c r="W114" s="108" t="s">
        <v>168</v>
      </c>
      <c r="X114" s="108" t="s">
        <v>169</v>
      </c>
      <c r="Y114" s="108" t="s">
        <v>170</v>
      </c>
      <c r="Z114" s="108" t="s">
        <v>171</v>
      </c>
      <c r="AA114" s="109" t="s">
        <v>172</v>
      </c>
    </row>
    <row r="115" spans="2:63" s="1" customFormat="1" ht="29.25" customHeight="1">
      <c r="B115" s="47"/>
      <c r="C115" s="111" t="s">
        <v>130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274">
        <f>BK115</f>
        <v>0</v>
      </c>
      <c r="O115" s="275"/>
      <c r="P115" s="275"/>
      <c r="Q115" s="275"/>
      <c r="R115" s="49"/>
      <c r="T115" s="110"/>
      <c r="U115" s="68"/>
      <c r="V115" s="68"/>
      <c r="W115" s="203">
        <f>SUM(W116:W117)</f>
        <v>0</v>
      </c>
      <c r="X115" s="68"/>
      <c r="Y115" s="203">
        <f>SUM(Y116:Y117)</f>
        <v>0</v>
      </c>
      <c r="Z115" s="68"/>
      <c r="AA115" s="204">
        <f>SUM(AA116:AA117)</f>
        <v>0</v>
      </c>
      <c r="AT115" s="23" t="s">
        <v>78</v>
      </c>
      <c r="AU115" s="23" t="s">
        <v>135</v>
      </c>
      <c r="BK115" s="205">
        <f>SUM(BK116:BK117)</f>
        <v>0</v>
      </c>
    </row>
    <row r="116" spans="2:65" s="1" customFormat="1" ht="16.5" customHeight="1">
      <c r="B116" s="47"/>
      <c r="C116" s="220" t="s">
        <v>87</v>
      </c>
      <c r="D116" s="220" t="s">
        <v>174</v>
      </c>
      <c r="E116" s="221" t="s">
        <v>233</v>
      </c>
      <c r="F116" s="222" t="s">
        <v>1680</v>
      </c>
      <c r="G116" s="222"/>
      <c r="H116" s="222"/>
      <c r="I116" s="222"/>
      <c r="J116" s="223" t="s">
        <v>1681</v>
      </c>
      <c r="K116" s="224">
        <v>1</v>
      </c>
      <c r="L116" s="225">
        <v>0</v>
      </c>
      <c r="M116" s="226"/>
      <c r="N116" s="227">
        <f>ROUND(L116*K116,2)</f>
        <v>0</v>
      </c>
      <c r="O116" s="227"/>
      <c r="P116" s="227"/>
      <c r="Q116" s="227"/>
      <c r="R116" s="49"/>
      <c r="T116" s="228" t="s">
        <v>22</v>
      </c>
      <c r="U116" s="57" t="s">
        <v>44</v>
      </c>
      <c r="V116" s="48"/>
      <c r="W116" s="229">
        <f>V116*K116</f>
        <v>0</v>
      </c>
      <c r="X116" s="229">
        <v>0</v>
      </c>
      <c r="Y116" s="229">
        <f>X116*K116</f>
        <v>0</v>
      </c>
      <c r="Z116" s="229">
        <v>0</v>
      </c>
      <c r="AA116" s="230">
        <f>Z116*K116</f>
        <v>0</v>
      </c>
      <c r="AR116" s="23" t="s">
        <v>178</v>
      </c>
      <c r="AT116" s="23" t="s">
        <v>174</v>
      </c>
      <c r="AU116" s="23" t="s">
        <v>79</v>
      </c>
      <c r="AY116" s="23" t="s">
        <v>173</v>
      </c>
      <c r="BE116" s="143">
        <f>IF(U116="základní",N116,0)</f>
        <v>0</v>
      </c>
      <c r="BF116" s="143">
        <f>IF(U116="snížená",N116,0)</f>
        <v>0</v>
      </c>
      <c r="BG116" s="143">
        <f>IF(U116="zákl. přenesená",N116,0)</f>
        <v>0</v>
      </c>
      <c r="BH116" s="143">
        <f>IF(U116="sníž. přenesená",N116,0)</f>
        <v>0</v>
      </c>
      <c r="BI116" s="143">
        <f>IF(U116="nulová",N116,0)</f>
        <v>0</v>
      </c>
      <c r="BJ116" s="23" t="s">
        <v>87</v>
      </c>
      <c r="BK116" s="143">
        <f>ROUND(L116*K116,2)</f>
        <v>0</v>
      </c>
      <c r="BL116" s="23" t="s">
        <v>178</v>
      </c>
      <c r="BM116" s="23" t="s">
        <v>1682</v>
      </c>
    </row>
    <row r="117" spans="2:63" s="1" customFormat="1" ht="49.9" customHeight="1">
      <c r="B117" s="47"/>
      <c r="C117" s="48"/>
      <c r="D117" s="208" t="s">
        <v>590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272">
        <f>BK117</f>
        <v>0</v>
      </c>
      <c r="O117" s="273"/>
      <c r="P117" s="273"/>
      <c r="Q117" s="273"/>
      <c r="R117" s="49"/>
      <c r="T117" s="194"/>
      <c r="U117" s="73"/>
      <c r="V117" s="73"/>
      <c r="W117" s="73"/>
      <c r="X117" s="73"/>
      <c r="Y117" s="73"/>
      <c r="Z117" s="73"/>
      <c r="AA117" s="75"/>
      <c r="AT117" s="23" t="s">
        <v>78</v>
      </c>
      <c r="AU117" s="23" t="s">
        <v>79</v>
      </c>
      <c r="AY117" s="23" t="s">
        <v>591</v>
      </c>
      <c r="BK117" s="143">
        <v>0</v>
      </c>
    </row>
    <row r="118" spans="2:18" s="1" customFormat="1" ht="6.95" customHeight="1">
      <c r="B118" s="76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8"/>
    </row>
  </sheetData>
  <sheetProtection password="CC35" sheet="1" objects="1" scenarios="1" formatColumns="0" formatRows="0"/>
  <mergeCells count="6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90:Q90"/>
    <mergeCell ref="D91:H91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6:I116"/>
    <mergeCell ref="L116:M116"/>
    <mergeCell ref="N116:Q116"/>
    <mergeCell ref="N115:Q115"/>
    <mergeCell ref="N117:Q117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111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Aktualizace - Novostavba chodníkového tělěsa na ul. Butovická II.etapa Chodníky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1683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35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20. 11. 2017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35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">
        <v>22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">
        <v>35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">
        <v>22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35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22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35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">
        <v>22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N94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42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62" t="s">
        <v>45</v>
      </c>
      <c r="H32" s="163">
        <f>(SUM(BE94:BE101)+SUM(BE119:BE128))</f>
        <v>0</v>
      </c>
      <c r="I32" s="48"/>
      <c r="J32" s="48"/>
      <c r="K32" s="48"/>
      <c r="L32" s="48"/>
      <c r="M32" s="163">
        <f>ROUND((SUM(BE94:BE101)+SUM(BE119:BE128)),2)*F32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62" t="s">
        <v>45</v>
      </c>
      <c r="H33" s="163">
        <f>(SUM(BF94:BF101)+SUM(BF119:BF128))</f>
        <v>0</v>
      </c>
      <c r="I33" s="48"/>
      <c r="J33" s="48"/>
      <c r="K33" s="48"/>
      <c r="L33" s="48"/>
      <c r="M33" s="163">
        <f>ROUND((SUM(BF94:BF101)+SUM(BF119:BF128)),2)*F33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62" t="s">
        <v>45</v>
      </c>
      <c r="H34" s="163">
        <f>(SUM(BG94:BG101)+SUM(BG119:BG128))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62" t="s">
        <v>45</v>
      </c>
      <c r="H35" s="163">
        <f>(SUM(BH94:BH101)+SUM(BH119:BH128))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62" t="s">
        <v>45</v>
      </c>
      <c r="H36" s="163">
        <f>(SUM(BI94:BI101)+SUM(BI119:BI128))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50</v>
      </c>
      <c r="E38" s="104"/>
      <c r="F38" s="104"/>
      <c r="G38" s="165" t="s">
        <v>51</v>
      </c>
      <c r="H38" s="166" t="s">
        <v>52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Aktualizace - Novostavba chodníkového tělěsa na ul. Butovická II.etapa Chodníky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SO 08.2 U - Veřejné osvětlení - vedlejší a ostatní ...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20. 11. 2017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34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 xml:space="preserve"> </v>
      </c>
      <c r="G84" s="48"/>
      <c r="H84" s="48"/>
      <c r="I84" s="48"/>
      <c r="J84" s="48"/>
      <c r="K84" s="39" t="s">
        <v>37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N119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1684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N120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1685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N121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1686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N123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1687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N127</f>
        <v>0</v>
      </c>
      <c r="O92" s="183"/>
      <c r="P92" s="183"/>
      <c r="Q92" s="183"/>
      <c r="R92" s="184"/>
      <c r="T92" s="185"/>
      <c r="U92" s="185"/>
    </row>
    <row r="93" spans="2:21" s="1" customFormat="1" ht="21.8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  <c r="T93" s="172"/>
      <c r="U93" s="172"/>
    </row>
    <row r="94" spans="2:21" s="1" customFormat="1" ht="29.25" customHeight="1">
      <c r="B94" s="47"/>
      <c r="C94" s="174" t="s">
        <v>150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175">
        <f>ROUND(N95+N96+N97+N98+N99+N100,2)</f>
        <v>0</v>
      </c>
      <c r="O94" s="186"/>
      <c r="P94" s="186"/>
      <c r="Q94" s="186"/>
      <c r="R94" s="49"/>
      <c r="T94" s="187"/>
      <c r="U94" s="188" t="s">
        <v>43</v>
      </c>
    </row>
    <row r="95" spans="2:65" s="1" customFormat="1" ht="18" customHeight="1">
      <c r="B95" s="47"/>
      <c r="C95" s="48"/>
      <c r="D95" s="144" t="s">
        <v>151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ROUND(N88*T95,2)</f>
        <v>0</v>
      </c>
      <c r="O95" s="139"/>
      <c r="P95" s="139"/>
      <c r="Q95" s="139"/>
      <c r="R95" s="49"/>
      <c r="S95" s="189"/>
      <c r="T95" s="190"/>
      <c r="U95" s="191" t="s">
        <v>46</v>
      </c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2" t="s">
        <v>152</v>
      </c>
      <c r="AZ95" s="189"/>
      <c r="BA95" s="189"/>
      <c r="BB95" s="189"/>
      <c r="BC95" s="189"/>
      <c r="BD95" s="189"/>
      <c r="BE95" s="193">
        <f>IF(U95="základní",N95,0)</f>
        <v>0</v>
      </c>
      <c r="BF95" s="193">
        <f>IF(U95="snížená",N95,0)</f>
        <v>0</v>
      </c>
      <c r="BG95" s="193">
        <f>IF(U95="zákl. přenesená",N95,0)</f>
        <v>0</v>
      </c>
      <c r="BH95" s="193">
        <f>IF(U95="sníž. přenesená",N95,0)</f>
        <v>0</v>
      </c>
      <c r="BI95" s="193">
        <f>IF(U95="nulová",N95,0)</f>
        <v>0</v>
      </c>
      <c r="BJ95" s="192" t="s">
        <v>126</v>
      </c>
      <c r="BK95" s="189"/>
      <c r="BL95" s="189"/>
      <c r="BM95" s="189"/>
    </row>
    <row r="96" spans="2:65" s="1" customFormat="1" ht="18" customHeight="1">
      <c r="B96" s="47"/>
      <c r="C96" s="48"/>
      <c r="D96" s="144" t="s">
        <v>1452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ROUND(N88*T96,2)</f>
        <v>0</v>
      </c>
      <c r="O96" s="139"/>
      <c r="P96" s="139"/>
      <c r="Q96" s="139"/>
      <c r="R96" s="49"/>
      <c r="S96" s="189"/>
      <c r="T96" s="190"/>
      <c r="U96" s="191" t="s">
        <v>46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152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126</v>
      </c>
      <c r="BK96" s="189"/>
      <c r="BL96" s="189"/>
      <c r="BM96" s="189"/>
    </row>
    <row r="97" spans="2:65" s="1" customFormat="1" ht="18" customHeight="1">
      <c r="B97" s="47"/>
      <c r="C97" s="48"/>
      <c r="D97" s="144" t="s">
        <v>154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89"/>
      <c r="T97" s="190"/>
      <c r="U97" s="191" t="s">
        <v>46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152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126</v>
      </c>
      <c r="BK97" s="189"/>
      <c r="BL97" s="189"/>
      <c r="BM97" s="189"/>
    </row>
    <row r="98" spans="2:65" s="1" customFormat="1" ht="18" customHeight="1">
      <c r="B98" s="47"/>
      <c r="C98" s="48"/>
      <c r="D98" s="144" t="s">
        <v>155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89"/>
      <c r="T98" s="190"/>
      <c r="U98" s="191" t="s">
        <v>46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152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126</v>
      </c>
      <c r="BK98" s="189"/>
      <c r="BL98" s="189"/>
      <c r="BM98" s="189"/>
    </row>
    <row r="99" spans="2:65" s="1" customFormat="1" ht="18" customHeight="1">
      <c r="B99" s="47"/>
      <c r="C99" s="48"/>
      <c r="D99" s="144" t="s">
        <v>1453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152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126</v>
      </c>
      <c r="BK99" s="189"/>
      <c r="BL99" s="189"/>
      <c r="BM99" s="189"/>
    </row>
    <row r="100" spans="2:65" s="1" customFormat="1" ht="18" customHeight="1">
      <c r="B100" s="47"/>
      <c r="C100" s="48"/>
      <c r="D100" s="137" t="s">
        <v>157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4"/>
      <c r="U100" s="195" t="s">
        <v>46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158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126</v>
      </c>
      <c r="BK100" s="189"/>
      <c r="BL100" s="189"/>
      <c r="BM100" s="189"/>
    </row>
    <row r="101" spans="2:21" s="1" customFormat="1" ht="13.5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  <c r="T101" s="172"/>
      <c r="U101" s="172"/>
    </row>
    <row r="102" spans="2:21" s="1" customFormat="1" ht="29.25" customHeight="1">
      <c r="B102" s="47"/>
      <c r="C102" s="151" t="s">
        <v>120</v>
      </c>
      <c r="D102" s="152"/>
      <c r="E102" s="152"/>
      <c r="F102" s="152"/>
      <c r="G102" s="152"/>
      <c r="H102" s="152"/>
      <c r="I102" s="152"/>
      <c r="J102" s="152"/>
      <c r="K102" s="152"/>
      <c r="L102" s="153">
        <f>ROUND(SUM(N88+N94),2)</f>
        <v>0</v>
      </c>
      <c r="M102" s="153"/>
      <c r="N102" s="153"/>
      <c r="O102" s="153"/>
      <c r="P102" s="153"/>
      <c r="Q102" s="153"/>
      <c r="R102" s="49"/>
      <c r="T102" s="172"/>
      <c r="U102" s="172"/>
    </row>
    <row r="103" spans="2:21" s="1" customFormat="1" ht="6.95" customHeight="1"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8"/>
      <c r="T103" s="172"/>
      <c r="U103" s="172"/>
    </row>
    <row r="107" spans="2:18" s="1" customFormat="1" ht="6.95" customHeight="1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</row>
    <row r="108" spans="2:18" s="1" customFormat="1" ht="36.95" customHeight="1">
      <c r="B108" s="47"/>
      <c r="C108" s="28" t="s">
        <v>159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1" customFormat="1" ht="30" customHeight="1">
      <c r="B110" s="47"/>
      <c r="C110" s="39" t="s">
        <v>19</v>
      </c>
      <c r="D110" s="48"/>
      <c r="E110" s="48"/>
      <c r="F110" s="156" t="str">
        <f>F6</f>
        <v>Aktualizace - Novostavba chodníkového tělěsa na ul. Butovická II.etapa Chodníky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8"/>
      <c r="R110" s="49"/>
    </row>
    <row r="111" spans="2:18" s="1" customFormat="1" ht="36.95" customHeight="1">
      <c r="B111" s="47"/>
      <c r="C111" s="86" t="s">
        <v>128</v>
      </c>
      <c r="D111" s="48"/>
      <c r="E111" s="48"/>
      <c r="F111" s="88" t="str">
        <f>F7</f>
        <v>SO 08.2 U - Veřejné osvětlení - vedlejší a ostatní ...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18" customHeight="1">
      <c r="B113" s="47"/>
      <c r="C113" s="39" t="s">
        <v>24</v>
      </c>
      <c r="D113" s="48"/>
      <c r="E113" s="48"/>
      <c r="F113" s="34" t="str">
        <f>F9</f>
        <v xml:space="preserve"> </v>
      </c>
      <c r="G113" s="48"/>
      <c r="H113" s="48"/>
      <c r="I113" s="48"/>
      <c r="J113" s="48"/>
      <c r="K113" s="39" t="s">
        <v>26</v>
      </c>
      <c r="L113" s="48"/>
      <c r="M113" s="91" t="str">
        <f>IF(O9="","",O9)</f>
        <v>20. 11. 2017</v>
      </c>
      <c r="N113" s="91"/>
      <c r="O113" s="91"/>
      <c r="P113" s="91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3.5">
      <c r="B115" s="47"/>
      <c r="C115" s="39" t="s">
        <v>28</v>
      </c>
      <c r="D115" s="48"/>
      <c r="E115" s="48"/>
      <c r="F115" s="34" t="str">
        <f>E12</f>
        <v xml:space="preserve"> </v>
      </c>
      <c r="G115" s="48"/>
      <c r="H115" s="48"/>
      <c r="I115" s="48"/>
      <c r="J115" s="48"/>
      <c r="K115" s="39" t="s">
        <v>34</v>
      </c>
      <c r="L115" s="48"/>
      <c r="M115" s="34" t="str">
        <f>E18</f>
        <v xml:space="preserve"> </v>
      </c>
      <c r="N115" s="34"/>
      <c r="O115" s="34"/>
      <c r="P115" s="34"/>
      <c r="Q115" s="34"/>
      <c r="R115" s="49"/>
    </row>
    <row r="116" spans="2:18" s="1" customFormat="1" ht="14.4" customHeight="1">
      <c r="B116" s="47"/>
      <c r="C116" s="39" t="s">
        <v>32</v>
      </c>
      <c r="D116" s="48"/>
      <c r="E116" s="48"/>
      <c r="F116" s="34" t="str">
        <f>IF(E15="","",E15)</f>
        <v xml:space="preserve"> </v>
      </c>
      <c r="G116" s="48"/>
      <c r="H116" s="48"/>
      <c r="I116" s="48"/>
      <c r="J116" s="48"/>
      <c r="K116" s="39" t="s">
        <v>37</v>
      </c>
      <c r="L116" s="48"/>
      <c r="M116" s="34" t="str">
        <f>E21</f>
        <v xml:space="preserve"> </v>
      </c>
      <c r="N116" s="34"/>
      <c r="O116" s="34"/>
      <c r="P116" s="34"/>
      <c r="Q116" s="34"/>
      <c r="R116" s="49"/>
    </row>
    <row r="117" spans="2:18" s="1" customFormat="1" ht="10.3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27" s="8" customFormat="1" ht="29.25" customHeight="1">
      <c r="B118" s="196"/>
      <c r="C118" s="197" t="s">
        <v>160</v>
      </c>
      <c r="D118" s="198" t="s">
        <v>161</v>
      </c>
      <c r="E118" s="198" t="s">
        <v>61</v>
      </c>
      <c r="F118" s="198" t="s">
        <v>162</v>
      </c>
      <c r="G118" s="198"/>
      <c r="H118" s="198"/>
      <c r="I118" s="198"/>
      <c r="J118" s="198" t="s">
        <v>163</v>
      </c>
      <c r="K118" s="198" t="s">
        <v>164</v>
      </c>
      <c r="L118" s="198" t="s">
        <v>165</v>
      </c>
      <c r="M118" s="198"/>
      <c r="N118" s="198" t="s">
        <v>133</v>
      </c>
      <c r="O118" s="198"/>
      <c r="P118" s="198"/>
      <c r="Q118" s="199"/>
      <c r="R118" s="200"/>
      <c r="T118" s="107" t="s">
        <v>166</v>
      </c>
      <c r="U118" s="108" t="s">
        <v>43</v>
      </c>
      <c r="V118" s="108" t="s">
        <v>167</v>
      </c>
      <c r="W118" s="108" t="s">
        <v>168</v>
      </c>
      <c r="X118" s="108" t="s">
        <v>169</v>
      </c>
      <c r="Y118" s="108" t="s">
        <v>170</v>
      </c>
      <c r="Z118" s="108" t="s">
        <v>171</v>
      </c>
      <c r="AA118" s="109" t="s">
        <v>172</v>
      </c>
    </row>
    <row r="119" spans="2:63" s="1" customFormat="1" ht="29.25" customHeight="1">
      <c r="B119" s="47"/>
      <c r="C119" s="111" t="s">
        <v>130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201">
        <f>BK119</f>
        <v>0</v>
      </c>
      <c r="O119" s="202"/>
      <c r="P119" s="202"/>
      <c r="Q119" s="202"/>
      <c r="R119" s="49"/>
      <c r="T119" s="110"/>
      <c r="U119" s="68"/>
      <c r="V119" s="68"/>
      <c r="W119" s="203">
        <f>W120+W129</f>
        <v>0</v>
      </c>
      <c r="X119" s="68"/>
      <c r="Y119" s="203">
        <f>Y120+Y129</f>
        <v>0</v>
      </c>
      <c r="Z119" s="68"/>
      <c r="AA119" s="204">
        <f>AA120+AA129</f>
        <v>0</v>
      </c>
      <c r="AT119" s="23" t="s">
        <v>78</v>
      </c>
      <c r="AU119" s="23" t="s">
        <v>135</v>
      </c>
      <c r="BK119" s="205">
        <f>BK120+BK129</f>
        <v>0</v>
      </c>
    </row>
    <row r="120" spans="2:63" s="9" customFormat="1" ht="37.4" customHeight="1">
      <c r="B120" s="206"/>
      <c r="C120" s="207"/>
      <c r="D120" s="208" t="s">
        <v>1684</v>
      </c>
      <c r="E120" s="208"/>
      <c r="F120" s="208"/>
      <c r="G120" s="208"/>
      <c r="H120" s="208"/>
      <c r="I120" s="208"/>
      <c r="J120" s="208"/>
      <c r="K120" s="208"/>
      <c r="L120" s="208"/>
      <c r="M120" s="208"/>
      <c r="N120" s="209">
        <f>BK120</f>
        <v>0</v>
      </c>
      <c r="O120" s="179"/>
      <c r="P120" s="179"/>
      <c r="Q120" s="179"/>
      <c r="R120" s="210"/>
      <c r="T120" s="211"/>
      <c r="U120" s="207"/>
      <c r="V120" s="207"/>
      <c r="W120" s="212">
        <f>W121+W123+W127</f>
        <v>0</v>
      </c>
      <c r="X120" s="207"/>
      <c r="Y120" s="212">
        <f>Y121+Y123+Y127</f>
        <v>0</v>
      </c>
      <c r="Z120" s="207"/>
      <c r="AA120" s="213">
        <f>AA121+AA123+AA127</f>
        <v>0</v>
      </c>
      <c r="AR120" s="214" t="s">
        <v>87</v>
      </c>
      <c r="AT120" s="215" t="s">
        <v>78</v>
      </c>
      <c r="AU120" s="215" t="s">
        <v>79</v>
      </c>
      <c r="AY120" s="214" t="s">
        <v>173</v>
      </c>
      <c r="BK120" s="216">
        <f>BK121+BK123+BK127</f>
        <v>0</v>
      </c>
    </row>
    <row r="121" spans="2:63" s="9" customFormat="1" ht="19.9" customHeight="1">
      <c r="B121" s="206"/>
      <c r="C121" s="207"/>
      <c r="D121" s="217" t="s">
        <v>1685</v>
      </c>
      <c r="E121" s="217"/>
      <c r="F121" s="217"/>
      <c r="G121" s="217"/>
      <c r="H121" s="217"/>
      <c r="I121" s="217"/>
      <c r="J121" s="217"/>
      <c r="K121" s="217"/>
      <c r="L121" s="217"/>
      <c r="M121" s="217"/>
      <c r="N121" s="218">
        <f>BK121</f>
        <v>0</v>
      </c>
      <c r="O121" s="219"/>
      <c r="P121" s="219"/>
      <c r="Q121" s="219"/>
      <c r="R121" s="210"/>
      <c r="T121" s="211"/>
      <c r="U121" s="207"/>
      <c r="V121" s="207"/>
      <c r="W121" s="212">
        <f>W122</f>
        <v>0</v>
      </c>
      <c r="X121" s="207"/>
      <c r="Y121" s="212">
        <f>Y122</f>
        <v>0</v>
      </c>
      <c r="Z121" s="207"/>
      <c r="AA121" s="213">
        <f>AA122</f>
        <v>0</v>
      </c>
      <c r="AR121" s="214" t="s">
        <v>87</v>
      </c>
      <c r="AT121" s="215" t="s">
        <v>78</v>
      </c>
      <c r="AU121" s="215" t="s">
        <v>87</v>
      </c>
      <c r="AY121" s="214" t="s">
        <v>173</v>
      </c>
      <c r="BK121" s="216">
        <f>BK122</f>
        <v>0</v>
      </c>
    </row>
    <row r="122" spans="2:65" s="1" customFormat="1" ht="16.5" customHeight="1">
      <c r="B122" s="47"/>
      <c r="C122" s="220" t="s">
        <v>87</v>
      </c>
      <c r="D122" s="220" t="s">
        <v>174</v>
      </c>
      <c r="E122" s="221" t="s">
        <v>87</v>
      </c>
      <c r="F122" s="222" t="s">
        <v>1688</v>
      </c>
      <c r="G122" s="222"/>
      <c r="H122" s="222"/>
      <c r="I122" s="222"/>
      <c r="J122" s="223" t="s">
        <v>1681</v>
      </c>
      <c r="K122" s="224">
        <v>1</v>
      </c>
      <c r="L122" s="225">
        <v>0</v>
      </c>
      <c r="M122" s="226"/>
      <c r="N122" s="227">
        <f>ROUND(L122*K122,2)</f>
        <v>0</v>
      </c>
      <c r="O122" s="227"/>
      <c r="P122" s="227"/>
      <c r="Q122" s="227"/>
      <c r="R122" s="49"/>
      <c r="T122" s="228" t="s">
        <v>22</v>
      </c>
      <c r="U122" s="57" t="s">
        <v>44</v>
      </c>
      <c r="V122" s="48"/>
      <c r="W122" s="229">
        <f>V122*K122</f>
        <v>0</v>
      </c>
      <c r="X122" s="229">
        <v>0</v>
      </c>
      <c r="Y122" s="229">
        <f>X122*K122</f>
        <v>0</v>
      </c>
      <c r="Z122" s="229">
        <v>0</v>
      </c>
      <c r="AA122" s="230">
        <f>Z122*K122</f>
        <v>0</v>
      </c>
      <c r="AR122" s="23" t="s">
        <v>178</v>
      </c>
      <c r="AT122" s="23" t="s">
        <v>174</v>
      </c>
      <c r="AU122" s="23" t="s">
        <v>126</v>
      </c>
      <c r="AY122" s="23" t="s">
        <v>173</v>
      </c>
      <c r="BE122" s="143">
        <f>IF(U122="základní",N122,0)</f>
        <v>0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23" t="s">
        <v>87</v>
      </c>
      <c r="BK122" s="143">
        <f>ROUND(L122*K122,2)</f>
        <v>0</v>
      </c>
      <c r="BL122" s="23" t="s">
        <v>178</v>
      </c>
      <c r="BM122" s="23" t="s">
        <v>1689</v>
      </c>
    </row>
    <row r="123" spans="2:63" s="9" customFormat="1" ht="29.85" customHeight="1">
      <c r="B123" s="206"/>
      <c r="C123" s="207"/>
      <c r="D123" s="217" t="s">
        <v>1686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69">
        <f>BK123</f>
        <v>0</v>
      </c>
      <c r="O123" s="270"/>
      <c r="P123" s="270"/>
      <c r="Q123" s="270"/>
      <c r="R123" s="210"/>
      <c r="T123" s="211"/>
      <c r="U123" s="207"/>
      <c r="V123" s="207"/>
      <c r="W123" s="212">
        <f>SUM(W124:W126)</f>
        <v>0</v>
      </c>
      <c r="X123" s="207"/>
      <c r="Y123" s="212">
        <f>SUM(Y124:Y126)</f>
        <v>0</v>
      </c>
      <c r="Z123" s="207"/>
      <c r="AA123" s="213">
        <f>SUM(AA124:AA126)</f>
        <v>0</v>
      </c>
      <c r="AR123" s="214" t="s">
        <v>87</v>
      </c>
      <c r="AT123" s="215" t="s">
        <v>78</v>
      </c>
      <c r="AU123" s="215" t="s">
        <v>87</v>
      </c>
      <c r="AY123" s="214" t="s">
        <v>173</v>
      </c>
      <c r="BK123" s="216">
        <f>SUM(BK124:BK126)</f>
        <v>0</v>
      </c>
    </row>
    <row r="124" spans="2:65" s="1" customFormat="1" ht="16.5" customHeight="1">
      <c r="B124" s="47"/>
      <c r="C124" s="220" t="s">
        <v>126</v>
      </c>
      <c r="D124" s="220" t="s">
        <v>174</v>
      </c>
      <c r="E124" s="221" t="s">
        <v>188</v>
      </c>
      <c r="F124" s="222" t="s">
        <v>1690</v>
      </c>
      <c r="G124" s="222"/>
      <c r="H124" s="222"/>
      <c r="I124" s="222"/>
      <c r="J124" s="223" t="s">
        <v>1681</v>
      </c>
      <c r="K124" s="224">
        <v>1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44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178</v>
      </c>
      <c r="AT124" s="23" t="s">
        <v>174</v>
      </c>
      <c r="AU124" s="23" t="s">
        <v>126</v>
      </c>
      <c r="AY124" s="23" t="s">
        <v>173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87</v>
      </c>
      <c r="BK124" s="143">
        <f>ROUND(L124*K124,2)</f>
        <v>0</v>
      </c>
      <c r="BL124" s="23" t="s">
        <v>178</v>
      </c>
      <c r="BM124" s="23" t="s">
        <v>1691</v>
      </c>
    </row>
    <row r="125" spans="2:65" s="1" customFormat="1" ht="16.5" customHeight="1">
      <c r="B125" s="47"/>
      <c r="C125" s="220" t="s">
        <v>188</v>
      </c>
      <c r="D125" s="220" t="s">
        <v>174</v>
      </c>
      <c r="E125" s="221" t="s">
        <v>178</v>
      </c>
      <c r="F125" s="222" t="s">
        <v>1692</v>
      </c>
      <c r="G125" s="222"/>
      <c r="H125" s="222"/>
      <c r="I125" s="222"/>
      <c r="J125" s="223" t="s">
        <v>1681</v>
      </c>
      <c r="K125" s="224">
        <v>1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44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178</v>
      </c>
      <c r="AT125" s="23" t="s">
        <v>174</v>
      </c>
      <c r="AU125" s="23" t="s">
        <v>126</v>
      </c>
      <c r="AY125" s="23" t="s">
        <v>173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87</v>
      </c>
      <c r="BK125" s="143">
        <f>ROUND(L125*K125,2)</f>
        <v>0</v>
      </c>
      <c r="BL125" s="23" t="s">
        <v>178</v>
      </c>
      <c r="BM125" s="23" t="s">
        <v>1693</v>
      </c>
    </row>
    <row r="126" spans="2:65" s="1" customFormat="1" ht="16.5" customHeight="1">
      <c r="B126" s="47"/>
      <c r="C126" s="220" t="s">
        <v>178</v>
      </c>
      <c r="D126" s="220" t="s">
        <v>174</v>
      </c>
      <c r="E126" s="221" t="s">
        <v>227</v>
      </c>
      <c r="F126" s="222" t="s">
        <v>1694</v>
      </c>
      <c r="G126" s="222"/>
      <c r="H126" s="222"/>
      <c r="I126" s="222"/>
      <c r="J126" s="223" t="s">
        <v>1681</v>
      </c>
      <c r="K126" s="224">
        <v>1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44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178</v>
      </c>
      <c r="AT126" s="23" t="s">
        <v>174</v>
      </c>
      <c r="AU126" s="23" t="s">
        <v>126</v>
      </c>
      <c r="AY126" s="23" t="s">
        <v>173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87</v>
      </c>
      <c r="BK126" s="143">
        <f>ROUND(L126*K126,2)</f>
        <v>0</v>
      </c>
      <c r="BL126" s="23" t="s">
        <v>178</v>
      </c>
      <c r="BM126" s="23" t="s">
        <v>1695</v>
      </c>
    </row>
    <row r="127" spans="2:63" s="9" customFormat="1" ht="29.85" customHeight="1">
      <c r="B127" s="206"/>
      <c r="C127" s="207"/>
      <c r="D127" s="217" t="s">
        <v>1687</v>
      </c>
      <c r="E127" s="217"/>
      <c r="F127" s="217"/>
      <c r="G127" s="217"/>
      <c r="H127" s="217"/>
      <c r="I127" s="217"/>
      <c r="J127" s="217"/>
      <c r="K127" s="217"/>
      <c r="L127" s="217"/>
      <c r="M127" s="217"/>
      <c r="N127" s="269">
        <f>BK127</f>
        <v>0</v>
      </c>
      <c r="O127" s="270"/>
      <c r="P127" s="270"/>
      <c r="Q127" s="270"/>
      <c r="R127" s="210"/>
      <c r="T127" s="211"/>
      <c r="U127" s="207"/>
      <c r="V127" s="207"/>
      <c r="W127" s="212">
        <f>W128</f>
        <v>0</v>
      </c>
      <c r="X127" s="207"/>
      <c r="Y127" s="212">
        <f>Y128</f>
        <v>0</v>
      </c>
      <c r="Z127" s="207"/>
      <c r="AA127" s="213">
        <f>AA128</f>
        <v>0</v>
      </c>
      <c r="AR127" s="214" t="s">
        <v>87</v>
      </c>
      <c r="AT127" s="215" t="s">
        <v>78</v>
      </c>
      <c r="AU127" s="215" t="s">
        <v>87</v>
      </c>
      <c r="AY127" s="214" t="s">
        <v>173</v>
      </c>
      <c r="BK127" s="216">
        <f>BK128</f>
        <v>0</v>
      </c>
    </row>
    <row r="128" spans="2:65" s="1" customFormat="1" ht="25.5" customHeight="1">
      <c r="B128" s="47"/>
      <c r="C128" s="220" t="s">
        <v>196</v>
      </c>
      <c r="D128" s="220" t="s">
        <v>174</v>
      </c>
      <c r="E128" s="221" t="s">
        <v>240</v>
      </c>
      <c r="F128" s="222" t="s">
        <v>1696</v>
      </c>
      <c r="G128" s="222"/>
      <c r="H128" s="222"/>
      <c r="I128" s="222"/>
      <c r="J128" s="223" t="s">
        <v>1681</v>
      </c>
      <c r="K128" s="224">
        <v>1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44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178</v>
      </c>
      <c r="AT128" s="23" t="s">
        <v>174</v>
      </c>
      <c r="AU128" s="23" t="s">
        <v>126</v>
      </c>
      <c r="AY128" s="23" t="s">
        <v>173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87</v>
      </c>
      <c r="BK128" s="143">
        <f>ROUND(L128*K128,2)</f>
        <v>0</v>
      </c>
      <c r="BL128" s="23" t="s">
        <v>178</v>
      </c>
      <c r="BM128" s="23" t="s">
        <v>1697</v>
      </c>
    </row>
    <row r="129" spans="2:63" s="1" customFormat="1" ht="49.9" customHeight="1">
      <c r="B129" s="47"/>
      <c r="C129" s="48"/>
      <c r="D129" s="208" t="s">
        <v>590</v>
      </c>
      <c r="E129" s="48"/>
      <c r="F129" s="48"/>
      <c r="G129" s="48"/>
      <c r="H129" s="48"/>
      <c r="I129" s="48"/>
      <c r="J129" s="48"/>
      <c r="K129" s="48"/>
      <c r="L129" s="48"/>
      <c r="M129" s="48"/>
      <c r="N129" s="272">
        <f>BK129</f>
        <v>0</v>
      </c>
      <c r="O129" s="273"/>
      <c r="P129" s="273"/>
      <c r="Q129" s="273"/>
      <c r="R129" s="49"/>
      <c r="T129" s="194"/>
      <c r="U129" s="73"/>
      <c r="V129" s="73"/>
      <c r="W129" s="73"/>
      <c r="X129" s="73"/>
      <c r="Y129" s="73"/>
      <c r="Z129" s="73"/>
      <c r="AA129" s="75"/>
      <c r="AT129" s="23" t="s">
        <v>78</v>
      </c>
      <c r="AU129" s="23" t="s">
        <v>79</v>
      </c>
      <c r="AY129" s="23" t="s">
        <v>591</v>
      </c>
      <c r="BK129" s="143">
        <v>0</v>
      </c>
    </row>
    <row r="130" spans="2:18" s="1" customFormat="1" ht="6.95" customHeight="1"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8"/>
    </row>
  </sheetData>
  <sheetProtection password="CC35" sheet="1" objects="1" scenarios="1" formatColumns="0" formatRows="0"/>
  <mergeCells count="8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N119:Q119"/>
    <mergeCell ref="N120:Q120"/>
    <mergeCell ref="N121:Q121"/>
    <mergeCell ref="N123:Q123"/>
    <mergeCell ref="N127:Q127"/>
    <mergeCell ref="N129:Q12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3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Aktualizace - Novostavba chodníkového tělěsa na ul. Butovická II.etapa Chodníky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129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20. 11. 2017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Project Work s.r.o.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N104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42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62" t="s">
        <v>45</v>
      </c>
      <c r="H32" s="163">
        <f>(SUM(BE104:BE111)+SUM(BE129:BE336))</f>
        <v>0</v>
      </c>
      <c r="I32" s="48"/>
      <c r="J32" s="48"/>
      <c r="K32" s="48"/>
      <c r="L32" s="48"/>
      <c r="M32" s="163">
        <f>ROUND((SUM(BE104:BE111)+SUM(BE129:BE336)),2)*F32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62" t="s">
        <v>45</v>
      </c>
      <c r="H33" s="163">
        <f>(SUM(BF104:BF111)+SUM(BF129:BF336))</f>
        <v>0</v>
      </c>
      <c r="I33" s="48"/>
      <c r="J33" s="48"/>
      <c r="K33" s="48"/>
      <c r="L33" s="48"/>
      <c r="M33" s="163">
        <f>ROUND((SUM(BF104:BF111)+SUM(BF129:BF336)),2)*F33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62" t="s">
        <v>45</v>
      </c>
      <c r="H34" s="163">
        <f>(SUM(BG104:BG111)+SUM(BG129:BG336))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62" t="s">
        <v>45</v>
      </c>
      <c r="H35" s="163">
        <f>(SUM(BH104:BH111)+SUM(BH129:BH336))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62" t="s">
        <v>45</v>
      </c>
      <c r="H36" s="163">
        <f>(SUM(BI104:BI111)+SUM(BI129:BI336))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50</v>
      </c>
      <c r="E38" s="104"/>
      <c r="F38" s="104"/>
      <c r="G38" s="165" t="s">
        <v>51</v>
      </c>
      <c r="H38" s="166" t="s">
        <v>52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Aktualizace - Novostavba chodníkového tělěsa na ul. Butovická II.etapa Chodníky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SO 01 N - Chodník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Studénka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20. 11. 2017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Město Studénka</v>
      </c>
      <c r="G83" s="48"/>
      <c r="H83" s="48"/>
      <c r="I83" s="48"/>
      <c r="J83" s="48"/>
      <c r="K83" s="39" t="s">
        <v>34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 xml:space="preserve">Project Work s.r.o.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N129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136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N130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137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N131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138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N181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139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N184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140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N186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141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N189</f>
        <v>0</v>
      </c>
      <c r="O94" s="183"/>
      <c r="P94" s="183"/>
      <c r="Q94" s="183"/>
      <c r="R94" s="184"/>
      <c r="T94" s="185"/>
      <c r="U94" s="185"/>
    </row>
    <row r="95" spans="2:21" s="7" customFormat="1" ht="19.9" customHeight="1">
      <c r="B95" s="182"/>
      <c r="C95" s="183"/>
      <c r="D95" s="137" t="s">
        <v>142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N236</f>
        <v>0</v>
      </c>
      <c r="O95" s="183"/>
      <c r="P95" s="183"/>
      <c r="Q95" s="183"/>
      <c r="R95" s="184"/>
      <c r="T95" s="185"/>
      <c r="U95" s="185"/>
    </row>
    <row r="96" spans="2:21" s="7" customFormat="1" ht="19.9" customHeight="1">
      <c r="B96" s="182"/>
      <c r="C96" s="183"/>
      <c r="D96" s="137" t="s">
        <v>143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N249</f>
        <v>0</v>
      </c>
      <c r="O96" s="183"/>
      <c r="P96" s="183"/>
      <c r="Q96" s="183"/>
      <c r="R96" s="184"/>
      <c r="T96" s="185"/>
      <c r="U96" s="185"/>
    </row>
    <row r="97" spans="2:21" s="7" customFormat="1" ht="19.9" customHeight="1">
      <c r="B97" s="182"/>
      <c r="C97" s="183"/>
      <c r="D97" s="137" t="s">
        <v>144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N291</f>
        <v>0</v>
      </c>
      <c r="O97" s="183"/>
      <c r="P97" s="183"/>
      <c r="Q97" s="183"/>
      <c r="R97" s="184"/>
      <c r="T97" s="185"/>
      <c r="U97" s="185"/>
    </row>
    <row r="98" spans="2:21" s="7" customFormat="1" ht="19.9" customHeight="1">
      <c r="B98" s="182"/>
      <c r="C98" s="183"/>
      <c r="D98" s="137" t="s">
        <v>145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N305</f>
        <v>0</v>
      </c>
      <c r="O98" s="183"/>
      <c r="P98" s="183"/>
      <c r="Q98" s="183"/>
      <c r="R98" s="184"/>
      <c r="T98" s="185"/>
      <c r="U98" s="185"/>
    </row>
    <row r="99" spans="2:21" s="6" customFormat="1" ht="24.95" customHeight="1">
      <c r="B99" s="176"/>
      <c r="C99" s="177"/>
      <c r="D99" s="178" t="s">
        <v>146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79">
        <f>N307</f>
        <v>0</v>
      </c>
      <c r="O99" s="177"/>
      <c r="P99" s="177"/>
      <c r="Q99" s="177"/>
      <c r="R99" s="180"/>
      <c r="T99" s="181"/>
      <c r="U99" s="181"/>
    </row>
    <row r="100" spans="2:21" s="7" customFormat="1" ht="19.9" customHeight="1">
      <c r="B100" s="182"/>
      <c r="C100" s="183"/>
      <c r="D100" s="137" t="s">
        <v>147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N308</f>
        <v>0</v>
      </c>
      <c r="O100" s="183"/>
      <c r="P100" s="183"/>
      <c r="Q100" s="183"/>
      <c r="R100" s="184"/>
      <c r="T100" s="185"/>
      <c r="U100" s="185"/>
    </row>
    <row r="101" spans="2:21" s="7" customFormat="1" ht="19.9" customHeight="1">
      <c r="B101" s="182"/>
      <c r="C101" s="183"/>
      <c r="D101" s="137" t="s">
        <v>148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N319</f>
        <v>0</v>
      </c>
      <c r="O101" s="183"/>
      <c r="P101" s="183"/>
      <c r="Q101" s="183"/>
      <c r="R101" s="184"/>
      <c r="T101" s="185"/>
      <c r="U101" s="185"/>
    </row>
    <row r="102" spans="2:21" s="7" customFormat="1" ht="19.9" customHeight="1">
      <c r="B102" s="182"/>
      <c r="C102" s="183"/>
      <c r="D102" s="137" t="s">
        <v>149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N324</f>
        <v>0</v>
      </c>
      <c r="O102" s="183"/>
      <c r="P102" s="183"/>
      <c r="Q102" s="183"/>
      <c r="R102" s="184"/>
      <c r="T102" s="185"/>
      <c r="U102" s="185"/>
    </row>
    <row r="103" spans="2:21" s="1" customFormat="1" ht="21.8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/>
      <c r="T103" s="172"/>
      <c r="U103" s="172"/>
    </row>
    <row r="104" spans="2:21" s="1" customFormat="1" ht="29.25" customHeight="1">
      <c r="B104" s="47"/>
      <c r="C104" s="174" t="s">
        <v>150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175">
        <f>ROUND(N105+N106+N107+N108+N109+N110,2)</f>
        <v>0</v>
      </c>
      <c r="O104" s="186"/>
      <c r="P104" s="186"/>
      <c r="Q104" s="186"/>
      <c r="R104" s="49"/>
      <c r="T104" s="187"/>
      <c r="U104" s="188" t="s">
        <v>43</v>
      </c>
    </row>
    <row r="105" spans="2:65" s="1" customFormat="1" ht="18" customHeight="1">
      <c r="B105" s="47"/>
      <c r="C105" s="48"/>
      <c r="D105" s="144" t="s">
        <v>151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0"/>
      <c r="U105" s="191" t="s">
        <v>44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152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87</v>
      </c>
      <c r="BK105" s="189"/>
      <c r="BL105" s="189"/>
      <c r="BM105" s="189"/>
    </row>
    <row r="106" spans="2:65" s="1" customFormat="1" ht="18" customHeight="1">
      <c r="B106" s="47"/>
      <c r="C106" s="48"/>
      <c r="D106" s="144" t="s">
        <v>153</v>
      </c>
      <c r="E106" s="137"/>
      <c r="F106" s="137"/>
      <c r="G106" s="137"/>
      <c r="H106" s="137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89"/>
      <c r="T106" s="190"/>
      <c r="U106" s="191" t="s">
        <v>44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152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87</v>
      </c>
      <c r="BK106" s="189"/>
      <c r="BL106" s="189"/>
      <c r="BM106" s="189"/>
    </row>
    <row r="107" spans="2:65" s="1" customFormat="1" ht="18" customHeight="1">
      <c r="B107" s="47"/>
      <c r="C107" s="48"/>
      <c r="D107" s="144" t="s">
        <v>154</v>
      </c>
      <c r="E107" s="137"/>
      <c r="F107" s="137"/>
      <c r="G107" s="137"/>
      <c r="H107" s="137"/>
      <c r="I107" s="48"/>
      <c r="J107" s="48"/>
      <c r="K107" s="48"/>
      <c r="L107" s="48"/>
      <c r="M107" s="48"/>
      <c r="N107" s="138">
        <f>ROUND(N88*T107,2)</f>
        <v>0</v>
      </c>
      <c r="O107" s="139"/>
      <c r="P107" s="139"/>
      <c r="Q107" s="139"/>
      <c r="R107" s="49"/>
      <c r="S107" s="189"/>
      <c r="T107" s="190"/>
      <c r="U107" s="191" t="s">
        <v>44</v>
      </c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92" t="s">
        <v>152</v>
      </c>
      <c r="AZ107" s="189"/>
      <c r="BA107" s="189"/>
      <c r="BB107" s="189"/>
      <c r="BC107" s="189"/>
      <c r="BD107" s="189"/>
      <c r="BE107" s="193">
        <f>IF(U107="základní",N107,0)</f>
        <v>0</v>
      </c>
      <c r="BF107" s="193">
        <f>IF(U107="snížená",N107,0)</f>
        <v>0</v>
      </c>
      <c r="BG107" s="193">
        <f>IF(U107="zákl. přenesená",N107,0)</f>
        <v>0</v>
      </c>
      <c r="BH107" s="193">
        <f>IF(U107="sníž. přenesená",N107,0)</f>
        <v>0</v>
      </c>
      <c r="BI107" s="193">
        <f>IF(U107="nulová",N107,0)</f>
        <v>0</v>
      </c>
      <c r="BJ107" s="192" t="s">
        <v>87</v>
      </c>
      <c r="BK107" s="189"/>
      <c r="BL107" s="189"/>
      <c r="BM107" s="189"/>
    </row>
    <row r="108" spans="2:65" s="1" customFormat="1" ht="18" customHeight="1">
      <c r="B108" s="47"/>
      <c r="C108" s="48"/>
      <c r="D108" s="144" t="s">
        <v>155</v>
      </c>
      <c r="E108" s="137"/>
      <c r="F108" s="137"/>
      <c r="G108" s="137"/>
      <c r="H108" s="137"/>
      <c r="I108" s="48"/>
      <c r="J108" s="48"/>
      <c r="K108" s="48"/>
      <c r="L108" s="48"/>
      <c r="M108" s="48"/>
      <c r="N108" s="138">
        <f>ROUND(N88*T108,2)</f>
        <v>0</v>
      </c>
      <c r="O108" s="139"/>
      <c r="P108" s="139"/>
      <c r="Q108" s="139"/>
      <c r="R108" s="49"/>
      <c r="S108" s="189"/>
      <c r="T108" s="190"/>
      <c r="U108" s="191" t="s">
        <v>44</v>
      </c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92" t="s">
        <v>152</v>
      </c>
      <c r="AZ108" s="189"/>
      <c r="BA108" s="189"/>
      <c r="BB108" s="189"/>
      <c r="BC108" s="189"/>
      <c r="BD108" s="189"/>
      <c r="BE108" s="193">
        <f>IF(U108="základní",N108,0)</f>
        <v>0</v>
      </c>
      <c r="BF108" s="193">
        <f>IF(U108="snížená",N108,0)</f>
        <v>0</v>
      </c>
      <c r="BG108" s="193">
        <f>IF(U108="zákl. přenesená",N108,0)</f>
        <v>0</v>
      </c>
      <c r="BH108" s="193">
        <f>IF(U108="sníž. přenesená",N108,0)</f>
        <v>0</v>
      </c>
      <c r="BI108" s="193">
        <f>IF(U108="nulová",N108,0)</f>
        <v>0</v>
      </c>
      <c r="BJ108" s="192" t="s">
        <v>87</v>
      </c>
      <c r="BK108" s="189"/>
      <c r="BL108" s="189"/>
      <c r="BM108" s="189"/>
    </row>
    <row r="109" spans="2:65" s="1" customFormat="1" ht="18" customHeight="1">
      <c r="B109" s="47"/>
      <c r="C109" s="48"/>
      <c r="D109" s="144" t="s">
        <v>156</v>
      </c>
      <c r="E109" s="137"/>
      <c r="F109" s="137"/>
      <c r="G109" s="137"/>
      <c r="H109" s="137"/>
      <c r="I109" s="48"/>
      <c r="J109" s="48"/>
      <c r="K109" s="48"/>
      <c r="L109" s="48"/>
      <c r="M109" s="48"/>
      <c r="N109" s="138">
        <f>ROUND(N88*T109,2)</f>
        <v>0</v>
      </c>
      <c r="O109" s="139"/>
      <c r="P109" s="139"/>
      <c r="Q109" s="139"/>
      <c r="R109" s="49"/>
      <c r="S109" s="189"/>
      <c r="T109" s="190"/>
      <c r="U109" s="191" t="s">
        <v>44</v>
      </c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92" t="s">
        <v>152</v>
      </c>
      <c r="AZ109" s="189"/>
      <c r="BA109" s="189"/>
      <c r="BB109" s="189"/>
      <c r="BC109" s="189"/>
      <c r="BD109" s="189"/>
      <c r="BE109" s="193">
        <f>IF(U109="základní",N109,0)</f>
        <v>0</v>
      </c>
      <c r="BF109" s="193">
        <f>IF(U109="snížená",N109,0)</f>
        <v>0</v>
      </c>
      <c r="BG109" s="193">
        <f>IF(U109="zákl. přenesená",N109,0)</f>
        <v>0</v>
      </c>
      <c r="BH109" s="193">
        <f>IF(U109="sníž. přenesená",N109,0)</f>
        <v>0</v>
      </c>
      <c r="BI109" s="193">
        <f>IF(U109="nulová",N109,0)</f>
        <v>0</v>
      </c>
      <c r="BJ109" s="192" t="s">
        <v>87</v>
      </c>
      <c r="BK109" s="189"/>
      <c r="BL109" s="189"/>
      <c r="BM109" s="189"/>
    </row>
    <row r="110" spans="2:65" s="1" customFormat="1" ht="18" customHeight="1">
      <c r="B110" s="47"/>
      <c r="C110" s="48"/>
      <c r="D110" s="137" t="s">
        <v>157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138">
        <f>ROUND(N88*T110,2)</f>
        <v>0</v>
      </c>
      <c r="O110" s="139"/>
      <c r="P110" s="139"/>
      <c r="Q110" s="139"/>
      <c r="R110" s="49"/>
      <c r="S110" s="189"/>
      <c r="T110" s="194"/>
      <c r="U110" s="195" t="s">
        <v>44</v>
      </c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92" t="s">
        <v>158</v>
      </c>
      <c r="AZ110" s="189"/>
      <c r="BA110" s="189"/>
      <c r="BB110" s="189"/>
      <c r="BC110" s="189"/>
      <c r="BD110" s="189"/>
      <c r="BE110" s="193">
        <f>IF(U110="základní",N110,0)</f>
        <v>0</v>
      </c>
      <c r="BF110" s="193">
        <f>IF(U110="snížená",N110,0)</f>
        <v>0</v>
      </c>
      <c r="BG110" s="193">
        <f>IF(U110="zákl. přenesená",N110,0)</f>
        <v>0</v>
      </c>
      <c r="BH110" s="193">
        <f>IF(U110="sníž. přenesená",N110,0)</f>
        <v>0</v>
      </c>
      <c r="BI110" s="193">
        <f>IF(U110="nulová",N110,0)</f>
        <v>0</v>
      </c>
      <c r="BJ110" s="192" t="s">
        <v>87</v>
      </c>
      <c r="BK110" s="189"/>
      <c r="BL110" s="189"/>
      <c r="BM110" s="189"/>
    </row>
    <row r="111" spans="2:21" s="1" customFormat="1" ht="13.5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  <c r="T111" s="172"/>
      <c r="U111" s="172"/>
    </row>
    <row r="112" spans="2:21" s="1" customFormat="1" ht="29.25" customHeight="1">
      <c r="B112" s="47"/>
      <c r="C112" s="151" t="s">
        <v>120</v>
      </c>
      <c r="D112" s="152"/>
      <c r="E112" s="152"/>
      <c r="F112" s="152"/>
      <c r="G112" s="152"/>
      <c r="H112" s="152"/>
      <c r="I112" s="152"/>
      <c r="J112" s="152"/>
      <c r="K112" s="152"/>
      <c r="L112" s="153">
        <f>ROUND(SUM(N88+N104),2)</f>
        <v>0</v>
      </c>
      <c r="M112" s="153"/>
      <c r="N112" s="153"/>
      <c r="O112" s="153"/>
      <c r="P112" s="153"/>
      <c r="Q112" s="153"/>
      <c r="R112" s="49"/>
      <c r="T112" s="172"/>
      <c r="U112" s="172"/>
    </row>
    <row r="113" spans="2:21" s="1" customFormat="1" ht="6.95" customHeight="1"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8"/>
      <c r="T113" s="172"/>
      <c r="U113" s="172"/>
    </row>
    <row r="117" spans="2:18" s="1" customFormat="1" ht="6.95" customHeight="1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1"/>
    </row>
    <row r="118" spans="2:18" s="1" customFormat="1" ht="36.95" customHeight="1">
      <c r="B118" s="47"/>
      <c r="C118" s="28" t="s">
        <v>159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1" customFormat="1" ht="6.95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18" s="1" customFormat="1" ht="30" customHeight="1">
      <c r="B120" s="47"/>
      <c r="C120" s="39" t="s">
        <v>19</v>
      </c>
      <c r="D120" s="48"/>
      <c r="E120" s="48"/>
      <c r="F120" s="156" t="str">
        <f>F6</f>
        <v>Aktualizace - Novostavba chodníkového tělěsa na ul. Butovická II.etapa Chodníky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8"/>
      <c r="R120" s="49"/>
    </row>
    <row r="121" spans="2:18" s="1" customFormat="1" ht="36.95" customHeight="1">
      <c r="B121" s="47"/>
      <c r="C121" s="86" t="s">
        <v>128</v>
      </c>
      <c r="D121" s="48"/>
      <c r="E121" s="48"/>
      <c r="F121" s="88" t="str">
        <f>F7</f>
        <v>SO 01 N - Chodník</v>
      </c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18" s="1" customFormat="1" ht="6.95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</row>
    <row r="123" spans="2:18" s="1" customFormat="1" ht="18" customHeight="1">
      <c r="B123" s="47"/>
      <c r="C123" s="39" t="s">
        <v>24</v>
      </c>
      <c r="D123" s="48"/>
      <c r="E123" s="48"/>
      <c r="F123" s="34" t="str">
        <f>F9</f>
        <v>Studénka</v>
      </c>
      <c r="G123" s="48"/>
      <c r="H123" s="48"/>
      <c r="I123" s="48"/>
      <c r="J123" s="48"/>
      <c r="K123" s="39" t="s">
        <v>26</v>
      </c>
      <c r="L123" s="48"/>
      <c r="M123" s="91" t="str">
        <f>IF(O9="","",O9)</f>
        <v>20. 11. 2017</v>
      </c>
      <c r="N123" s="91"/>
      <c r="O123" s="91"/>
      <c r="P123" s="91"/>
      <c r="Q123" s="48"/>
      <c r="R123" s="49"/>
    </row>
    <row r="124" spans="2:18" s="1" customFormat="1" ht="6.95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9"/>
    </row>
    <row r="125" spans="2:18" s="1" customFormat="1" ht="13.5">
      <c r="B125" s="47"/>
      <c r="C125" s="39" t="s">
        <v>28</v>
      </c>
      <c r="D125" s="48"/>
      <c r="E125" s="48"/>
      <c r="F125" s="34" t="str">
        <f>E12</f>
        <v>Město Studénka</v>
      </c>
      <c r="G125" s="48"/>
      <c r="H125" s="48"/>
      <c r="I125" s="48"/>
      <c r="J125" s="48"/>
      <c r="K125" s="39" t="s">
        <v>34</v>
      </c>
      <c r="L125" s="48"/>
      <c r="M125" s="34" t="str">
        <f>E18</f>
        <v xml:space="preserve"> </v>
      </c>
      <c r="N125" s="34"/>
      <c r="O125" s="34"/>
      <c r="P125" s="34"/>
      <c r="Q125" s="34"/>
      <c r="R125" s="49"/>
    </row>
    <row r="126" spans="2:18" s="1" customFormat="1" ht="14.4" customHeight="1">
      <c r="B126" s="47"/>
      <c r="C126" s="39" t="s">
        <v>32</v>
      </c>
      <c r="D126" s="48"/>
      <c r="E126" s="48"/>
      <c r="F126" s="34" t="str">
        <f>IF(E15="","",E15)</f>
        <v>Vyplň údaj</v>
      </c>
      <c r="G126" s="48"/>
      <c r="H126" s="48"/>
      <c r="I126" s="48"/>
      <c r="J126" s="48"/>
      <c r="K126" s="39" t="s">
        <v>37</v>
      </c>
      <c r="L126" s="48"/>
      <c r="M126" s="34" t="str">
        <f>E21</f>
        <v xml:space="preserve">Project Work s.r.o. </v>
      </c>
      <c r="N126" s="34"/>
      <c r="O126" s="34"/>
      <c r="P126" s="34"/>
      <c r="Q126" s="34"/>
      <c r="R126" s="49"/>
    </row>
    <row r="127" spans="2:18" s="1" customFormat="1" ht="10.3" customHeight="1"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9"/>
    </row>
    <row r="128" spans="2:27" s="8" customFormat="1" ht="29.25" customHeight="1">
      <c r="B128" s="196"/>
      <c r="C128" s="197" t="s">
        <v>160</v>
      </c>
      <c r="D128" s="198" t="s">
        <v>161</v>
      </c>
      <c r="E128" s="198" t="s">
        <v>61</v>
      </c>
      <c r="F128" s="198" t="s">
        <v>162</v>
      </c>
      <c r="G128" s="198"/>
      <c r="H128" s="198"/>
      <c r="I128" s="198"/>
      <c r="J128" s="198" t="s">
        <v>163</v>
      </c>
      <c r="K128" s="198" t="s">
        <v>164</v>
      </c>
      <c r="L128" s="198" t="s">
        <v>165</v>
      </c>
      <c r="M128" s="198"/>
      <c r="N128" s="198" t="s">
        <v>133</v>
      </c>
      <c r="O128" s="198"/>
      <c r="P128" s="198"/>
      <c r="Q128" s="199"/>
      <c r="R128" s="200"/>
      <c r="T128" s="107" t="s">
        <v>166</v>
      </c>
      <c r="U128" s="108" t="s">
        <v>43</v>
      </c>
      <c r="V128" s="108" t="s">
        <v>167</v>
      </c>
      <c r="W128" s="108" t="s">
        <v>168</v>
      </c>
      <c r="X128" s="108" t="s">
        <v>169</v>
      </c>
      <c r="Y128" s="108" t="s">
        <v>170</v>
      </c>
      <c r="Z128" s="108" t="s">
        <v>171</v>
      </c>
      <c r="AA128" s="109" t="s">
        <v>172</v>
      </c>
    </row>
    <row r="129" spans="2:63" s="1" customFormat="1" ht="29.25" customHeight="1">
      <c r="B129" s="47"/>
      <c r="C129" s="111" t="s">
        <v>130</v>
      </c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201">
        <f>BK129</f>
        <v>0</v>
      </c>
      <c r="O129" s="202"/>
      <c r="P129" s="202"/>
      <c r="Q129" s="202"/>
      <c r="R129" s="49"/>
      <c r="T129" s="110"/>
      <c r="U129" s="68"/>
      <c r="V129" s="68"/>
      <c r="W129" s="203">
        <f>W130+W307+W337</f>
        <v>0</v>
      </c>
      <c r="X129" s="68"/>
      <c r="Y129" s="203">
        <f>Y130+Y307+Y337</f>
        <v>48.80402686</v>
      </c>
      <c r="Z129" s="68"/>
      <c r="AA129" s="204">
        <f>AA130+AA307+AA337</f>
        <v>769.462824</v>
      </c>
      <c r="AT129" s="23" t="s">
        <v>78</v>
      </c>
      <c r="AU129" s="23" t="s">
        <v>135</v>
      </c>
      <c r="BK129" s="205">
        <f>BK130+BK307+BK337</f>
        <v>0</v>
      </c>
    </row>
    <row r="130" spans="2:63" s="9" customFormat="1" ht="37.4" customHeight="1">
      <c r="B130" s="206"/>
      <c r="C130" s="207"/>
      <c r="D130" s="208" t="s">
        <v>136</v>
      </c>
      <c r="E130" s="208"/>
      <c r="F130" s="208"/>
      <c r="G130" s="208"/>
      <c r="H130" s="208"/>
      <c r="I130" s="208"/>
      <c r="J130" s="208"/>
      <c r="K130" s="208"/>
      <c r="L130" s="208"/>
      <c r="M130" s="208"/>
      <c r="N130" s="209">
        <f>BK130</f>
        <v>0</v>
      </c>
      <c r="O130" s="179"/>
      <c r="P130" s="179"/>
      <c r="Q130" s="179"/>
      <c r="R130" s="210"/>
      <c r="T130" s="211"/>
      <c r="U130" s="207"/>
      <c r="V130" s="207"/>
      <c r="W130" s="212">
        <f>W131+W181+W184+W186+W189+W236+W249+W291+W305</f>
        <v>0</v>
      </c>
      <c r="X130" s="207"/>
      <c r="Y130" s="212">
        <f>Y131+Y181+Y184+Y186+Y189+Y236+Y249+Y291+Y305</f>
        <v>48.80402686</v>
      </c>
      <c r="Z130" s="207"/>
      <c r="AA130" s="213">
        <f>AA131+AA181+AA184+AA186+AA189+AA236+AA249+AA291+AA305</f>
        <v>769.462824</v>
      </c>
      <c r="AR130" s="214" t="s">
        <v>87</v>
      </c>
      <c r="AT130" s="215" t="s">
        <v>78</v>
      </c>
      <c r="AU130" s="215" t="s">
        <v>79</v>
      </c>
      <c r="AY130" s="214" t="s">
        <v>173</v>
      </c>
      <c r="BK130" s="216">
        <f>BK131+BK181+BK184+BK186+BK189+BK236+BK249+BK291+BK305</f>
        <v>0</v>
      </c>
    </row>
    <row r="131" spans="2:63" s="9" customFormat="1" ht="19.9" customHeight="1">
      <c r="B131" s="206"/>
      <c r="C131" s="207"/>
      <c r="D131" s="217" t="s">
        <v>137</v>
      </c>
      <c r="E131" s="217"/>
      <c r="F131" s="217"/>
      <c r="G131" s="217"/>
      <c r="H131" s="217"/>
      <c r="I131" s="217"/>
      <c r="J131" s="217"/>
      <c r="K131" s="217"/>
      <c r="L131" s="217"/>
      <c r="M131" s="217"/>
      <c r="N131" s="218">
        <f>BK131</f>
        <v>0</v>
      </c>
      <c r="O131" s="219"/>
      <c r="P131" s="219"/>
      <c r="Q131" s="219"/>
      <c r="R131" s="210"/>
      <c r="T131" s="211"/>
      <c r="U131" s="207"/>
      <c r="V131" s="207"/>
      <c r="W131" s="212">
        <f>SUM(W132:W180)</f>
        <v>0</v>
      </c>
      <c r="X131" s="207"/>
      <c r="Y131" s="212">
        <f>SUM(Y132:Y180)</f>
        <v>22.54527286</v>
      </c>
      <c r="Z131" s="207"/>
      <c r="AA131" s="213">
        <f>SUM(AA132:AA180)</f>
        <v>564.043824</v>
      </c>
      <c r="AR131" s="214" t="s">
        <v>87</v>
      </c>
      <c r="AT131" s="215" t="s">
        <v>78</v>
      </c>
      <c r="AU131" s="215" t="s">
        <v>87</v>
      </c>
      <c r="AY131" s="214" t="s">
        <v>173</v>
      </c>
      <c r="BK131" s="216">
        <f>SUM(BK132:BK180)</f>
        <v>0</v>
      </c>
    </row>
    <row r="132" spans="2:65" s="1" customFormat="1" ht="25.5" customHeight="1">
      <c r="B132" s="47"/>
      <c r="C132" s="220" t="s">
        <v>87</v>
      </c>
      <c r="D132" s="220" t="s">
        <v>174</v>
      </c>
      <c r="E132" s="221" t="s">
        <v>175</v>
      </c>
      <c r="F132" s="222" t="s">
        <v>176</v>
      </c>
      <c r="G132" s="222"/>
      <c r="H132" s="222"/>
      <c r="I132" s="222"/>
      <c r="J132" s="223" t="s">
        <v>177</v>
      </c>
      <c r="K132" s="224">
        <v>6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44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0.24</v>
      </c>
      <c r="AA132" s="230">
        <f>Z132*K132</f>
        <v>1.44</v>
      </c>
      <c r="AR132" s="23" t="s">
        <v>178</v>
      </c>
      <c r="AT132" s="23" t="s">
        <v>174</v>
      </c>
      <c r="AU132" s="23" t="s">
        <v>126</v>
      </c>
      <c r="AY132" s="23" t="s">
        <v>173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87</v>
      </c>
      <c r="BK132" s="143">
        <f>ROUND(L132*K132,2)</f>
        <v>0</v>
      </c>
      <c r="BL132" s="23" t="s">
        <v>178</v>
      </c>
      <c r="BM132" s="23" t="s">
        <v>179</v>
      </c>
    </row>
    <row r="133" spans="2:51" s="10" customFormat="1" ht="16.5" customHeight="1">
      <c r="B133" s="231"/>
      <c r="C133" s="232"/>
      <c r="D133" s="232"/>
      <c r="E133" s="233" t="s">
        <v>22</v>
      </c>
      <c r="F133" s="234" t="s">
        <v>180</v>
      </c>
      <c r="G133" s="235"/>
      <c r="H133" s="235"/>
      <c r="I133" s="235"/>
      <c r="J133" s="232"/>
      <c r="K133" s="236">
        <v>6</v>
      </c>
      <c r="L133" s="232"/>
      <c r="M133" s="232"/>
      <c r="N133" s="232"/>
      <c r="O133" s="232"/>
      <c r="P133" s="232"/>
      <c r="Q133" s="232"/>
      <c r="R133" s="237"/>
      <c r="T133" s="238"/>
      <c r="U133" s="232"/>
      <c r="V133" s="232"/>
      <c r="W133" s="232"/>
      <c r="X133" s="232"/>
      <c r="Y133" s="232"/>
      <c r="Z133" s="232"/>
      <c r="AA133" s="239"/>
      <c r="AT133" s="240" t="s">
        <v>181</v>
      </c>
      <c r="AU133" s="240" t="s">
        <v>126</v>
      </c>
      <c r="AV133" s="10" t="s">
        <v>126</v>
      </c>
      <c r="AW133" s="10" t="s">
        <v>36</v>
      </c>
      <c r="AX133" s="10" t="s">
        <v>79</v>
      </c>
      <c r="AY133" s="240" t="s">
        <v>173</v>
      </c>
    </row>
    <row r="134" spans="2:51" s="11" customFormat="1" ht="16.5" customHeight="1">
      <c r="B134" s="241"/>
      <c r="C134" s="242"/>
      <c r="D134" s="242"/>
      <c r="E134" s="243" t="s">
        <v>22</v>
      </c>
      <c r="F134" s="244" t="s">
        <v>182</v>
      </c>
      <c r="G134" s="242"/>
      <c r="H134" s="242"/>
      <c r="I134" s="242"/>
      <c r="J134" s="242"/>
      <c r="K134" s="245">
        <v>6</v>
      </c>
      <c r="L134" s="242"/>
      <c r="M134" s="242"/>
      <c r="N134" s="242"/>
      <c r="O134" s="242"/>
      <c r="P134" s="242"/>
      <c r="Q134" s="242"/>
      <c r="R134" s="246"/>
      <c r="T134" s="247"/>
      <c r="U134" s="242"/>
      <c r="V134" s="242"/>
      <c r="W134" s="242"/>
      <c r="X134" s="242"/>
      <c r="Y134" s="242"/>
      <c r="Z134" s="242"/>
      <c r="AA134" s="248"/>
      <c r="AT134" s="249" t="s">
        <v>181</v>
      </c>
      <c r="AU134" s="249" t="s">
        <v>126</v>
      </c>
      <c r="AV134" s="11" t="s">
        <v>178</v>
      </c>
      <c r="AW134" s="11" t="s">
        <v>36</v>
      </c>
      <c r="AX134" s="11" t="s">
        <v>87</v>
      </c>
      <c r="AY134" s="249" t="s">
        <v>173</v>
      </c>
    </row>
    <row r="135" spans="2:65" s="1" customFormat="1" ht="25.5" customHeight="1">
      <c r="B135" s="47"/>
      <c r="C135" s="220" t="s">
        <v>126</v>
      </c>
      <c r="D135" s="220" t="s">
        <v>174</v>
      </c>
      <c r="E135" s="221" t="s">
        <v>183</v>
      </c>
      <c r="F135" s="222" t="s">
        <v>184</v>
      </c>
      <c r="G135" s="222"/>
      <c r="H135" s="222"/>
      <c r="I135" s="222"/>
      <c r="J135" s="223" t="s">
        <v>177</v>
      </c>
      <c r="K135" s="224">
        <v>49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44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0.29</v>
      </c>
      <c r="AA135" s="230">
        <f>Z135*K135</f>
        <v>14.209999999999999</v>
      </c>
      <c r="AR135" s="23" t="s">
        <v>178</v>
      </c>
      <c r="AT135" s="23" t="s">
        <v>174</v>
      </c>
      <c r="AU135" s="23" t="s">
        <v>126</v>
      </c>
      <c r="AY135" s="23" t="s">
        <v>173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87</v>
      </c>
      <c r="BK135" s="143">
        <f>ROUND(L135*K135,2)</f>
        <v>0</v>
      </c>
      <c r="BL135" s="23" t="s">
        <v>178</v>
      </c>
      <c r="BM135" s="23" t="s">
        <v>185</v>
      </c>
    </row>
    <row r="136" spans="2:51" s="12" customFormat="1" ht="16.5" customHeight="1">
      <c r="B136" s="250"/>
      <c r="C136" s="251"/>
      <c r="D136" s="251"/>
      <c r="E136" s="252" t="s">
        <v>22</v>
      </c>
      <c r="F136" s="253" t="s">
        <v>186</v>
      </c>
      <c r="G136" s="254"/>
      <c r="H136" s="254"/>
      <c r="I136" s="254"/>
      <c r="J136" s="251"/>
      <c r="K136" s="252" t="s">
        <v>22</v>
      </c>
      <c r="L136" s="251"/>
      <c r="M136" s="251"/>
      <c r="N136" s="251"/>
      <c r="O136" s="251"/>
      <c r="P136" s="251"/>
      <c r="Q136" s="251"/>
      <c r="R136" s="255"/>
      <c r="T136" s="256"/>
      <c r="U136" s="251"/>
      <c r="V136" s="251"/>
      <c r="W136" s="251"/>
      <c r="X136" s="251"/>
      <c r="Y136" s="251"/>
      <c r="Z136" s="251"/>
      <c r="AA136" s="257"/>
      <c r="AT136" s="258" t="s">
        <v>181</v>
      </c>
      <c r="AU136" s="258" t="s">
        <v>126</v>
      </c>
      <c r="AV136" s="12" t="s">
        <v>87</v>
      </c>
      <c r="AW136" s="12" t="s">
        <v>36</v>
      </c>
      <c r="AX136" s="12" t="s">
        <v>79</v>
      </c>
      <c r="AY136" s="258" t="s">
        <v>173</v>
      </c>
    </row>
    <row r="137" spans="2:51" s="10" customFormat="1" ht="16.5" customHeight="1">
      <c r="B137" s="231"/>
      <c r="C137" s="232"/>
      <c r="D137" s="232"/>
      <c r="E137" s="233" t="s">
        <v>22</v>
      </c>
      <c r="F137" s="259" t="s">
        <v>187</v>
      </c>
      <c r="G137" s="232"/>
      <c r="H137" s="232"/>
      <c r="I137" s="232"/>
      <c r="J137" s="232"/>
      <c r="K137" s="236">
        <v>49</v>
      </c>
      <c r="L137" s="232"/>
      <c r="M137" s="232"/>
      <c r="N137" s="232"/>
      <c r="O137" s="232"/>
      <c r="P137" s="232"/>
      <c r="Q137" s="232"/>
      <c r="R137" s="237"/>
      <c r="T137" s="238"/>
      <c r="U137" s="232"/>
      <c r="V137" s="232"/>
      <c r="W137" s="232"/>
      <c r="X137" s="232"/>
      <c r="Y137" s="232"/>
      <c r="Z137" s="232"/>
      <c r="AA137" s="239"/>
      <c r="AT137" s="240" t="s">
        <v>181</v>
      </c>
      <c r="AU137" s="240" t="s">
        <v>126</v>
      </c>
      <c r="AV137" s="10" t="s">
        <v>126</v>
      </c>
      <c r="AW137" s="10" t="s">
        <v>36</v>
      </c>
      <c r="AX137" s="10" t="s">
        <v>79</v>
      </c>
      <c r="AY137" s="240" t="s">
        <v>173</v>
      </c>
    </row>
    <row r="138" spans="2:51" s="11" customFormat="1" ht="16.5" customHeight="1">
      <c r="B138" s="241"/>
      <c r="C138" s="242"/>
      <c r="D138" s="242"/>
      <c r="E138" s="243" t="s">
        <v>22</v>
      </c>
      <c r="F138" s="244" t="s">
        <v>182</v>
      </c>
      <c r="G138" s="242"/>
      <c r="H138" s="242"/>
      <c r="I138" s="242"/>
      <c r="J138" s="242"/>
      <c r="K138" s="245">
        <v>49</v>
      </c>
      <c r="L138" s="242"/>
      <c r="M138" s="242"/>
      <c r="N138" s="242"/>
      <c r="O138" s="242"/>
      <c r="P138" s="242"/>
      <c r="Q138" s="242"/>
      <c r="R138" s="246"/>
      <c r="T138" s="247"/>
      <c r="U138" s="242"/>
      <c r="V138" s="242"/>
      <c r="W138" s="242"/>
      <c r="X138" s="242"/>
      <c r="Y138" s="242"/>
      <c r="Z138" s="242"/>
      <c r="AA138" s="248"/>
      <c r="AT138" s="249" t="s">
        <v>181</v>
      </c>
      <c r="AU138" s="249" t="s">
        <v>126</v>
      </c>
      <c r="AV138" s="11" t="s">
        <v>178</v>
      </c>
      <c r="AW138" s="11" t="s">
        <v>36</v>
      </c>
      <c r="AX138" s="11" t="s">
        <v>87</v>
      </c>
      <c r="AY138" s="249" t="s">
        <v>173</v>
      </c>
    </row>
    <row r="139" spans="2:65" s="1" customFormat="1" ht="25.5" customHeight="1">
      <c r="B139" s="47"/>
      <c r="C139" s="220" t="s">
        <v>188</v>
      </c>
      <c r="D139" s="220" t="s">
        <v>174</v>
      </c>
      <c r="E139" s="221" t="s">
        <v>189</v>
      </c>
      <c r="F139" s="222" t="s">
        <v>190</v>
      </c>
      <c r="G139" s="222"/>
      <c r="H139" s="222"/>
      <c r="I139" s="222"/>
      <c r="J139" s="223" t="s">
        <v>177</v>
      </c>
      <c r="K139" s="224">
        <v>49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44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0.22</v>
      </c>
      <c r="AA139" s="230">
        <f>Z139*K139</f>
        <v>10.78</v>
      </c>
      <c r="AR139" s="23" t="s">
        <v>178</v>
      </c>
      <c r="AT139" s="23" t="s">
        <v>174</v>
      </c>
      <c r="AU139" s="23" t="s">
        <v>126</v>
      </c>
      <c r="AY139" s="23" t="s">
        <v>173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87</v>
      </c>
      <c r="BK139" s="143">
        <f>ROUND(L139*K139,2)</f>
        <v>0</v>
      </c>
      <c r="BL139" s="23" t="s">
        <v>178</v>
      </c>
      <c r="BM139" s="23" t="s">
        <v>191</v>
      </c>
    </row>
    <row r="140" spans="2:51" s="12" customFormat="1" ht="16.5" customHeight="1">
      <c r="B140" s="250"/>
      <c r="C140" s="251"/>
      <c r="D140" s="251"/>
      <c r="E140" s="252" t="s">
        <v>22</v>
      </c>
      <c r="F140" s="253" t="s">
        <v>186</v>
      </c>
      <c r="G140" s="254"/>
      <c r="H140" s="254"/>
      <c r="I140" s="254"/>
      <c r="J140" s="251"/>
      <c r="K140" s="252" t="s">
        <v>22</v>
      </c>
      <c r="L140" s="251"/>
      <c r="M140" s="251"/>
      <c r="N140" s="251"/>
      <c r="O140" s="251"/>
      <c r="P140" s="251"/>
      <c r="Q140" s="251"/>
      <c r="R140" s="255"/>
      <c r="T140" s="256"/>
      <c r="U140" s="251"/>
      <c r="V140" s="251"/>
      <c r="W140" s="251"/>
      <c r="X140" s="251"/>
      <c r="Y140" s="251"/>
      <c r="Z140" s="251"/>
      <c r="AA140" s="257"/>
      <c r="AT140" s="258" t="s">
        <v>181</v>
      </c>
      <c r="AU140" s="258" t="s">
        <v>126</v>
      </c>
      <c r="AV140" s="12" t="s">
        <v>87</v>
      </c>
      <c r="AW140" s="12" t="s">
        <v>36</v>
      </c>
      <c r="AX140" s="12" t="s">
        <v>79</v>
      </c>
      <c r="AY140" s="258" t="s">
        <v>173</v>
      </c>
    </row>
    <row r="141" spans="2:51" s="10" customFormat="1" ht="16.5" customHeight="1">
      <c r="B141" s="231"/>
      <c r="C141" s="232"/>
      <c r="D141" s="232"/>
      <c r="E141" s="233" t="s">
        <v>22</v>
      </c>
      <c r="F141" s="259" t="s">
        <v>187</v>
      </c>
      <c r="G141" s="232"/>
      <c r="H141" s="232"/>
      <c r="I141" s="232"/>
      <c r="J141" s="232"/>
      <c r="K141" s="236">
        <v>49</v>
      </c>
      <c r="L141" s="232"/>
      <c r="M141" s="232"/>
      <c r="N141" s="232"/>
      <c r="O141" s="232"/>
      <c r="P141" s="232"/>
      <c r="Q141" s="232"/>
      <c r="R141" s="237"/>
      <c r="T141" s="238"/>
      <c r="U141" s="232"/>
      <c r="V141" s="232"/>
      <c r="W141" s="232"/>
      <c r="X141" s="232"/>
      <c r="Y141" s="232"/>
      <c r="Z141" s="232"/>
      <c r="AA141" s="239"/>
      <c r="AT141" s="240" t="s">
        <v>181</v>
      </c>
      <c r="AU141" s="240" t="s">
        <v>126</v>
      </c>
      <c r="AV141" s="10" t="s">
        <v>126</v>
      </c>
      <c r="AW141" s="10" t="s">
        <v>36</v>
      </c>
      <c r="AX141" s="10" t="s">
        <v>79</v>
      </c>
      <c r="AY141" s="240" t="s">
        <v>173</v>
      </c>
    </row>
    <row r="142" spans="2:51" s="11" customFormat="1" ht="16.5" customHeight="1">
      <c r="B142" s="241"/>
      <c r="C142" s="242"/>
      <c r="D142" s="242"/>
      <c r="E142" s="243" t="s">
        <v>22</v>
      </c>
      <c r="F142" s="244" t="s">
        <v>182</v>
      </c>
      <c r="G142" s="242"/>
      <c r="H142" s="242"/>
      <c r="I142" s="242"/>
      <c r="J142" s="242"/>
      <c r="K142" s="245">
        <v>49</v>
      </c>
      <c r="L142" s="242"/>
      <c r="M142" s="242"/>
      <c r="N142" s="242"/>
      <c r="O142" s="242"/>
      <c r="P142" s="242"/>
      <c r="Q142" s="242"/>
      <c r="R142" s="246"/>
      <c r="T142" s="247"/>
      <c r="U142" s="242"/>
      <c r="V142" s="242"/>
      <c r="W142" s="242"/>
      <c r="X142" s="242"/>
      <c r="Y142" s="242"/>
      <c r="Z142" s="242"/>
      <c r="AA142" s="248"/>
      <c r="AT142" s="249" t="s">
        <v>181</v>
      </c>
      <c r="AU142" s="249" t="s">
        <v>126</v>
      </c>
      <c r="AV142" s="11" t="s">
        <v>178</v>
      </c>
      <c r="AW142" s="11" t="s">
        <v>36</v>
      </c>
      <c r="AX142" s="11" t="s">
        <v>87</v>
      </c>
      <c r="AY142" s="249" t="s">
        <v>173</v>
      </c>
    </row>
    <row r="143" spans="2:65" s="1" customFormat="1" ht="25.5" customHeight="1">
      <c r="B143" s="47"/>
      <c r="C143" s="220" t="s">
        <v>178</v>
      </c>
      <c r="D143" s="220" t="s">
        <v>174</v>
      </c>
      <c r="E143" s="221" t="s">
        <v>192</v>
      </c>
      <c r="F143" s="222" t="s">
        <v>193</v>
      </c>
      <c r="G143" s="222"/>
      <c r="H143" s="222"/>
      <c r="I143" s="222"/>
      <c r="J143" s="223" t="s">
        <v>177</v>
      </c>
      <c r="K143" s="224">
        <v>475.254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44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0.58</v>
      </c>
      <c r="AA143" s="230">
        <f>Z143*K143</f>
        <v>275.64732</v>
      </c>
      <c r="AR143" s="23" t="s">
        <v>178</v>
      </c>
      <c r="AT143" s="23" t="s">
        <v>174</v>
      </c>
      <c r="AU143" s="23" t="s">
        <v>126</v>
      </c>
      <c r="AY143" s="23" t="s">
        <v>173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87</v>
      </c>
      <c r="BK143" s="143">
        <f>ROUND(L143*K143,2)</f>
        <v>0</v>
      </c>
      <c r="BL143" s="23" t="s">
        <v>178</v>
      </c>
      <c r="BM143" s="23" t="s">
        <v>194</v>
      </c>
    </row>
    <row r="144" spans="2:51" s="10" customFormat="1" ht="16.5" customHeight="1">
      <c r="B144" s="231"/>
      <c r="C144" s="232"/>
      <c r="D144" s="232"/>
      <c r="E144" s="233" t="s">
        <v>22</v>
      </c>
      <c r="F144" s="234" t="s">
        <v>195</v>
      </c>
      <c r="G144" s="235"/>
      <c r="H144" s="235"/>
      <c r="I144" s="235"/>
      <c r="J144" s="232"/>
      <c r="K144" s="236">
        <v>475.254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181</v>
      </c>
      <c r="AU144" s="240" t="s">
        <v>126</v>
      </c>
      <c r="AV144" s="10" t="s">
        <v>126</v>
      </c>
      <c r="AW144" s="10" t="s">
        <v>36</v>
      </c>
      <c r="AX144" s="10" t="s">
        <v>79</v>
      </c>
      <c r="AY144" s="240" t="s">
        <v>173</v>
      </c>
    </row>
    <row r="145" spans="2:51" s="11" customFormat="1" ht="16.5" customHeight="1">
      <c r="B145" s="241"/>
      <c r="C145" s="242"/>
      <c r="D145" s="242"/>
      <c r="E145" s="243" t="s">
        <v>22</v>
      </c>
      <c r="F145" s="244" t="s">
        <v>182</v>
      </c>
      <c r="G145" s="242"/>
      <c r="H145" s="242"/>
      <c r="I145" s="242"/>
      <c r="J145" s="242"/>
      <c r="K145" s="245">
        <v>475.254</v>
      </c>
      <c r="L145" s="242"/>
      <c r="M145" s="242"/>
      <c r="N145" s="242"/>
      <c r="O145" s="242"/>
      <c r="P145" s="242"/>
      <c r="Q145" s="242"/>
      <c r="R145" s="246"/>
      <c r="T145" s="247"/>
      <c r="U145" s="242"/>
      <c r="V145" s="242"/>
      <c r="W145" s="242"/>
      <c r="X145" s="242"/>
      <c r="Y145" s="242"/>
      <c r="Z145" s="242"/>
      <c r="AA145" s="248"/>
      <c r="AT145" s="249" t="s">
        <v>181</v>
      </c>
      <c r="AU145" s="249" t="s">
        <v>126</v>
      </c>
      <c r="AV145" s="11" t="s">
        <v>178</v>
      </c>
      <c r="AW145" s="11" t="s">
        <v>36</v>
      </c>
      <c r="AX145" s="11" t="s">
        <v>87</v>
      </c>
      <c r="AY145" s="249" t="s">
        <v>173</v>
      </c>
    </row>
    <row r="146" spans="2:65" s="1" customFormat="1" ht="25.5" customHeight="1">
      <c r="B146" s="47"/>
      <c r="C146" s="220" t="s">
        <v>196</v>
      </c>
      <c r="D146" s="220" t="s">
        <v>174</v>
      </c>
      <c r="E146" s="221" t="s">
        <v>197</v>
      </c>
      <c r="F146" s="222" t="s">
        <v>198</v>
      </c>
      <c r="G146" s="222"/>
      <c r="H146" s="222"/>
      <c r="I146" s="222"/>
      <c r="J146" s="223" t="s">
        <v>177</v>
      </c>
      <c r="K146" s="224">
        <v>637.734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44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0.22</v>
      </c>
      <c r="AA146" s="230">
        <f>Z146*K146</f>
        <v>140.30148</v>
      </c>
      <c r="AR146" s="23" t="s">
        <v>178</v>
      </c>
      <c r="AT146" s="23" t="s">
        <v>174</v>
      </c>
      <c r="AU146" s="23" t="s">
        <v>126</v>
      </c>
      <c r="AY146" s="23" t="s">
        <v>173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87</v>
      </c>
      <c r="BK146" s="143">
        <f>ROUND(L146*K146,2)</f>
        <v>0</v>
      </c>
      <c r="BL146" s="23" t="s">
        <v>178</v>
      </c>
      <c r="BM146" s="23" t="s">
        <v>199</v>
      </c>
    </row>
    <row r="147" spans="2:51" s="10" customFormat="1" ht="16.5" customHeight="1">
      <c r="B147" s="231"/>
      <c r="C147" s="232"/>
      <c r="D147" s="232"/>
      <c r="E147" s="233" t="s">
        <v>22</v>
      </c>
      <c r="F147" s="234" t="s">
        <v>200</v>
      </c>
      <c r="G147" s="235"/>
      <c r="H147" s="235"/>
      <c r="I147" s="235"/>
      <c r="J147" s="232"/>
      <c r="K147" s="236">
        <v>637.734</v>
      </c>
      <c r="L147" s="232"/>
      <c r="M147" s="232"/>
      <c r="N147" s="232"/>
      <c r="O147" s="232"/>
      <c r="P147" s="232"/>
      <c r="Q147" s="232"/>
      <c r="R147" s="237"/>
      <c r="T147" s="238"/>
      <c r="U147" s="232"/>
      <c r="V147" s="232"/>
      <c r="W147" s="232"/>
      <c r="X147" s="232"/>
      <c r="Y147" s="232"/>
      <c r="Z147" s="232"/>
      <c r="AA147" s="239"/>
      <c r="AT147" s="240" t="s">
        <v>181</v>
      </c>
      <c r="AU147" s="240" t="s">
        <v>126</v>
      </c>
      <c r="AV147" s="10" t="s">
        <v>126</v>
      </c>
      <c r="AW147" s="10" t="s">
        <v>36</v>
      </c>
      <c r="AX147" s="10" t="s">
        <v>79</v>
      </c>
      <c r="AY147" s="240" t="s">
        <v>173</v>
      </c>
    </row>
    <row r="148" spans="2:51" s="11" customFormat="1" ht="16.5" customHeight="1">
      <c r="B148" s="241"/>
      <c r="C148" s="242"/>
      <c r="D148" s="242"/>
      <c r="E148" s="243" t="s">
        <v>22</v>
      </c>
      <c r="F148" s="244" t="s">
        <v>182</v>
      </c>
      <c r="G148" s="242"/>
      <c r="H148" s="242"/>
      <c r="I148" s="242"/>
      <c r="J148" s="242"/>
      <c r="K148" s="245">
        <v>637.734</v>
      </c>
      <c r="L148" s="242"/>
      <c r="M148" s="242"/>
      <c r="N148" s="242"/>
      <c r="O148" s="242"/>
      <c r="P148" s="242"/>
      <c r="Q148" s="242"/>
      <c r="R148" s="246"/>
      <c r="T148" s="247"/>
      <c r="U148" s="242"/>
      <c r="V148" s="242"/>
      <c r="W148" s="242"/>
      <c r="X148" s="242"/>
      <c r="Y148" s="242"/>
      <c r="Z148" s="242"/>
      <c r="AA148" s="248"/>
      <c r="AT148" s="249" t="s">
        <v>181</v>
      </c>
      <c r="AU148" s="249" t="s">
        <v>126</v>
      </c>
      <c r="AV148" s="11" t="s">
        <v>178</v>
      </c>
      <c r="AW148" s="11" t="s">
        <v>36</v>
      </c>
      <c r="AX148" s="11" t="s">
        <v>87</v>
      </c>
      <c r="AY148" s="249" t="s">
        <v>173</v>
      </c>
    </row>
    <row r="149" spans="2:65" s="1" customFormat="1" ht="38.25" customHeight="1">
      <c r="B149" s="47"/>
      <c r="C149" s="220" t="s">
        <v>201</v>
      </c>
      <c r="D149" s="220" t="s">
        <v>174</v>
      </c>
      <c r="E149" s="221" t="s">
        <v>202</v>
      </c>
      <c r="F149" s="222" t="s">
        <v>203</v>
      </c>
      <c r="G149" s="222"/>
      <c r="H149" s="222"/>
      <c r="I149" s="222"/>
      <c r="J149" s="223" t="s">
        <v>177</v>
      </c>
      <c r="K149" s="224">
        <v>475.254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44</v>
      </c>
      <c r="V149" s="48"/>
      <c r="W149" s="229">
        <f>V149*K149</f>
        <v>0</v>
      </c>
      <c r="X149" s="229">
        <v>9E-05</v>
      </c>
      <c r="Y149" s="229">
        <f>X149*K149</f>
        <v>0.04277286</v>
      </c>
      <c r="Z149" s="229">
        <v>0.256</v>
      </c>
      <c r="AA149" s="230">
        <f>Z149*K149</f>
        <v>121.665024</v>
      </c>
      <c r="AR149" s="23" t="s">
        <v>178</v>
      </c>
      <c r="AT149" s="23" t="s">
        <v>174</v>
      </c>
      <c r="AU149" s="23" t="s">
        <v>126</v>
      </c>
      <c r="AY149" s="23" t="s">
        <v>173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87</v>
      </c>
      <c r="BK149" s="143">
        <f>ROUND(L149*K149,2)</f>
        <v>0</v>
      </c>
      <c r="BL149" s="23" t="s">
        <v>178</v>
      </c>
      <c r="BM149" s="23" t="s">
        <v>204</v>
      </c>
    </row>
    <row r="150" spans="2:51" s="10" customFormat="1" ht="16.5" customHeight="1">
      <c r="B150" s="231"/>
      <c r="C150" s="232"/>
      <c r="D150" s="232"/>
      <c r="E150" s="233" t="s">
        <v>22</v>
      </c>
      <c r="F150" s="234" t="s">
        <v>205</v>
      </c>
      <c r="G150" s="235"/>
      <c r="H150" s="235"/>
      <c r="I150" s="235"/>
      <c r="J150" s="232"/>
      <c r="K150" s="236">
        <v>475.254</v>
      </c>
      <c r="L150" s="232"/>
      <c r="M150" s="232"/>
      <c r="N150" s="232"/>
      <c r="O150" s="232"/>
      <c r="P150" s="232"/>
      <c r="Q150" s="232"/>
      <c r="R150" s="237"/>
      <c r="T150" s="238"/>
      <c r="U150" s="232"/>
      <c r="V150" s="232"/>
      <c r="W150" s="232"/>
      <c r="X150" s="232"/>
      <c r="Y150" s="232"/>
      <c r="Z150" s="232"/>
      <c r="AA150" s="239"/>
      <c r="AT150" s="240" t="s">
        <v>181</v>
      </c>
      <c r="AU150" s="240" t="s">
        <v>126</v>
      </c>
      <c r="AV150" s="10" t="s">
        <v>126</v>
      </c>
      <c r="AW150" s="10" t="s">
        <v>36</v>
      </c>
      <c r="AX150" s="10" t="s">
        <v>79</v>
      </c>
      <c r="AY150" s="240" t="s">
        <v>173</v>
      </c>
    </row>
    <row r="151" spans="2:51" s="11" customFormat="1" ht="16.5" customHeight="1">
      <c r="B151" s="241"/>
      <c r="C151" s="242"/>
      <c r="D151" s="242"/>
      <c r="E151" s="243" t="s">
        <v>22</v>
      </c>
      <c r="F151" s="244" t="s">
        <v>182</v>
      </c>
      <c r="G151" s="242"/>
      <c r="H151" s="242"/>
      <c r="I151" s="242"/>
      <c r="J151" s="242"/>
      <c r="K151" s="245">
        <v>475.254</v>
      </c>
      <c r="L151" s="242"/>
      <c r="M151" s="242"/>
      <c r="N151" s="242"/>
      <c r="O151" s="242"/>
      <c r="P151" s="242"/>
      <c r="Q151" s="242"/>
      <c r="R151" s="246"/>
      <c r="T151" s="247"/>
      <c r="U151" s="242"/>
      <c r="V151" s="242"/>
      <c r="W151" s="242"/>
      <c r="X151" s="242"/>
      <c r="Y151" s="242"/>
      <c r="Z151" s="242"/>
      <c r="AA151" s="248"/>
      <c r="AT151" s="249" t="s">
        <v>181</v>
      </c>
      <c r="AU151" s="249" t="s">
        <v>126</v>
      </c>
      <c r="AV151" s="11" t="s">
        <v>178</v>
      </c>
      <c r="AW151" s="11" t="s">
        <v>36</v>
      </c>
      <c r="AX151" s="11" t="s">
        <v>87</v>
      </c>
      <c r="AY151" s="249" t="s">
        <v>173</v>
      </c>
    </row>
    <row r="152" spans="2:65" s="1" customFormat="1" ht="25.5" customHeight="1">
      <c r="B152" s="47"/>
      <c r="C152" s="220" t="s">
        <v>206</v>
      </c>
      <c r="D152" s="220" t="s">
        <v>174</v>
      </c>
      <c r="E152" s="221" t="s">
        <v>207</v>
      </c>
      <c r="F152" s="222" t="s">
        <v>208</v>
      </c>
      <c r="G152" s="222"/>
      <c r="H152" s="222"/>
      <c r="I152" s="222"/>
      <c r="J152" s="223" t="s">
        <v>209</v>
      </c>
      <c r="K152" s="224">
        <v>80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44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178</v>
      </c>
      <c r="AT152" s="23" t="s">
        <v>174</v>
      </c>
      <c r="AU152" s="23" t="s">
        <v>126</v>
      </c>
      <c r="AY152" s="23" t="s">
        <v>173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87</v>
      </c>
      <c r="BK152" s="143">
        <f>ROUND(L152*K152,2)</f>
        <v>0</v>
      </c>
      <c r="BL152" s="23" t="s">
        <v>178</v>
      </c>
      <c r="BM152" s="23" t="s">
        <v>210</v>
      </c>
    </row>
    <row r="153" spans="2:51" s="10" customFormat="1" ht="25.5" customHeight="1">
      <c r="B153" s="231"/>
      <c r="C153" s="232"/>
      <c r="D153" s="232"/>
      <c r="E153" s="233" t="s">
        <v>22</v>
      </c>
      <c r="F153" s="234" t="s">
        <v>211</v>
      </c>
      <c r="G153" s="235"/>
      <c r="H153" s="235"/>
      <c r="I153" s="235"/>
      <c r="J153" s="232"/>
      <c r="K153" s="236">
        <v>80</v>
      </c>
      <c r="L153" s="232"/>
      <c r="M153" s="232"/>
      <c r="N153" s="232"/>
      <c r="O153" s="232"/>
      <c r="P153" s="232"/>
      <c r="Q153" s="232"/>
      <c r="R153" s="237"/>
      <c r="T153" s="238"/>
      <c r="U153" s="232"/>
      <c r="V153" s="232"/>
      <c r="W153" s="232"/>
      <c r="X153" s="232"/>
      <c r="Y153" s="232"/>
      <c r="Z153" s="232"/>
      <c r="AA153" s="239"/>
      <c r="AT153" s="240" t="s">
        <v>181</v>
      </c>
      <c r="AU153" s="240" t="s">
        <v>126</v>
      </c>
      <c r="AV153" s="10" t="s">
        <v>126</v>
      </c>
      <c r="AW153" s="10" t="s">
        <v>36</v>
      </c>
      <c r="AX153" s="10" t="s">
        <v>79</v>
      </c>
      <c r="AY153" s="240" t="s">
        <v>173</v>
      </c>
    </row>
    <row r="154" spans="2:51" s="11" customFormat="1" ht="16.5" customHeight="1">
      <c r="B154" s="241"/>
      <c r="C154" s="242"/>
      <c r="D154" s="242"/>
      <c r="E154" s="243" t="s">
        <v>22</v>
      </c>
      <c r="F154" s="244" t="s">
        <v>182</v>
      </c>
      <c r="G154" s="242"/>
      <c r="H154" s="242"/>
      <c r="I154" s="242"/>
      <c r="J154" s="242"/>
      <c r="K154" s="245">
        <v>80</v>
      </c>
      <c r="L154" s="242"/>
      <c r="M154" s="242"/>
      <c r="N154" s="242"/>
      <c r="O154" s="242"/>
      <c r="P154" s="242"/>
      <c r="Q154" s="242"/>
      <c r="R154" s="246"/>
      <c r="T154" s="247"/>
      <c r="U154" s="242"/>
      <c r="V154" s="242"/>
      <c r="W154" s="242"/>
      <c r="X154" s="242"/>
      <c r="Y154" s="242"/>
      <c r="Z154" s="242"/>
      <c r="AA154" s="248"/>
      <c r="AT154" s="249" t="s">
        <v>181</v>
      </c>
      <c r="AU154" s="249" t="s">
        <v>126</v>
      </c>
      <c r="AV154" s="11" t="s">
        <v>178</v>
      </c>
      <c r="AW154" s="11" t="s">
        <v>36</v>
      </c>
      <c r="AX154" s="11" t="s">
        <v>87</v>
      </c>
      <c r="AY154" s="249" t="s">
        <v>173</v>
      </c>
    </row>
    <row r="155" spans="2:65" s="1" customFormat="1" ht="25.5" customHeight="1">
      <c r="B155" s="47"/>
      <c r="C155" s="220" t="s">
        <v>212</v>
      </c>
      <c r="D155" s="220" t="s">
        <v>174</v>
      </c>
      <c r="E155" s="221" t="s">
        <v>213</v>
      </c>
      <c r="F155" s="222" t="s">
        <v>214</v>
      </c>
      <c r="G155" s="222"/>
      <c r="H155" s="222"/>
      <c r="I155" s="222"/>
      <c r="J155" s="223" t="s">
        <v>209</v>
      </c>
      <c r="K155" s="224">
        <v>80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44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178</v>
      </c>
      <c r="AT155" s="23" t="s">
        <v>174</v>
      </c>
      <c r="AU155" s="23" t="s">
        <v>126</v>
      </c>
      <c r="AY155" s="23" t="s">
        <v>173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87</v>
      </c>
      <c r="BK155" s="143">
        <f>ROUND(L155*K155,2)</f>
        <v>0</v>
      </c>
      <c r="BL155" s="23" t="s">
        <v>178</v>
      </c>
      <c r="BM155" s="23" t="s">
        <v>215</v>
      </c>
    </row>
    <row r="156" spans="2:51" s="10" customFormat="1" ht="25.5" customHeight="1">
      <c r="B156" s="231"/>
      <c r="C156" s="232"/>
      <c r="D156" s="232"/>
      <c r="E156" s="233" t="s">
        <v>22</v>
      </c>
      <c r="F156" s="234" t="s">
        <v>216</v>
      </c>
      <c r="G156" s="235"/>
      <c r="H156" s="235"/>
      <c r="I156" s="235"/>
      <c r="J156" s="232"/>
      <c r="K156" s="236">
        <v>80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181</v>
      </c>
      <c r="AU156" s="240" t="s">
        <v>126</v>
      </c>
      <c r="AV156" s="10" t="s">
        <v>126</v>
      </c>
      <c r="AW156" s="10" t="s">
        <v>36</v>
      </c>
      <c r="AX156" s="10" t="s">
        <v>79</v>
      </c>
      <c r="AY156" s="240" t="s">
        <v>173</v>
      </c>
    </row>
    <row r="157" spans="2:51" s="11" customFormat="1" ht="16.5" customHeight="1">
      <c r="B157" s="241"/>
      <c r="C157" s="242"/>
      <c r="D157" s="242"/>
      <c r="E157" s="243" t="s">
        <v>22</v>
      </c>
      <c r="F157" s="244" t="s">
        <v>182</v>
      </c>
      <c r="G157" s="242"/>
      <c r="H157" s="242"/>
      <c r="I157" s="242"/>
      <c r="J157" s="242"/>
      <c r="K157" s="245">
        <v>80</v>
      </c>
      <c r="L157" s="242"/>
      <c r="M157" s="242"/>
      <c r="N157" s="242"/>
      <c r="O157" s="242"/>
      <c r="P157" s="242"/>
      <c r="Q157" s="242"/>
      <c r="R157" s="246"/>
      <c r="T157" s="247"/>
      <c r="U157" s="242"/>
      <c r="V157" s="242"/>
      <c r="W157" s="242"/>
      <c r="X157" s="242"/>
      <c r="Y157" s="242"/>
      <c r="Z157" s="242"/>
      <c r="AA157" s="248"/>
      <c r="AT157" s="249" t="s">
        <v>181</v>
      </c>
      <c r="AU157" s="249" t="s">
        <v>126</v>
      </c>
      <c r="AV157" s="11" t="s">
        <v>178</v>
      </c>
      <c r="AW157" s="11" t="s">
        <v>36</v>
      </c>
      <c r="AX157" s="11" t="s">
        <v>87</v>
      </c>
      <c r="AY157" s="249" t="s">
        <v>173</v>
      </c>
    </row>
    <row r="158" spans="2:65" s="1" customFormat="1" ht="25.5" customHeight="1">
      <c r="B158" s="47"/>
      <c r="C158" s="220" t="s">
        <v>217</v>
      </c>
      <c r="D158" s="220" t="s">
        <v>174</v>
      </c>
      <c r="E158" s="221" t="s">
        <v>218</v>
      </c>
      <c r="F158" s="222" t="s">
        <v>219</v>
      </c>
      <c r="G158" s="222"/>
      <c r="H158" s="222"/>
      <c r="I158" s="222"/>
      <c r="J158" s="223" t="s">
        <v>209</v>
      </c>
      <c r="K158" s="224">
        <v>80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44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178</v>
      </c>
      <c r="AT158" s="23" t="s">
        <v>174</v>
      </c>
      <c r="AU158" s="23" t="s">
        <v>126</v>
      </c>
      <c r="AY158" s="23" t="s">
        <v>173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87</v>
      </c>
      <c r="BK158" s="143">
        <f>ROUND(L158*K158,2)</f>
        <v>0</v>
      </c>
      <c r="BL158" s="23" t="s">
        <v>178</v>
      </c>
      <c r="BM158" s="23" t="s">
        <v>220</v>
      </c>
    </row>
    <row r="159" spans="2:51" s="10" customFormat="1" ht="25.5" customHeight="1">
      <c r="B159" s="231"/>
      <c r="C159" s="232"/>
      <c r="D159" s="232"/>
      <c r="E159" s="233" t="s">
        <v>22</v>
      </c>
      <c r="F159" s="234" t="s">
        <v>216</v>
      </c>
      <c r="G159" s="235"/>
      <c r="H159" s="235"/>
      <c r="I159" s="235"/>
      <c r="J159" s="232"/>
      <c r="K159" s="236">
        <v>80</v>
      </c>
      <c r="L159" s="232"/>
      <c r="M159" s="232"/>
      <c r="N159" s="232"/>
      <c r="O159" s="232"/>
      <c r="P159" s="232"/>
      <c r="Q159" s="232"/>
      <c r="R159" s="237"/>
      <c r="T159" s="238"/>
      <c r="U159" s="232"/>
      <c r="V159" s="232"/>
      <c r="W159" s="232"/>
      <c r="X159" s="232"/>
      <c r="Y159" s="232"/>
      <c r="Z159" s="232"/>
      <c r="AA159" s="239"/>
      <c r="AT159" s="240" t="s">
        <v>181</v>
      </c>
      <c r="AU159" s="240" t="s">
        <v>126</v>
      </c>
      <c r="AV159" s="10" t="s">
        <v>126</v>
      </c>
      <c r="AW159" s="10" t="s">
        <v>36</v>
      </c>
      <c r="AX159" s="10" t="s">
        <v>79</v>
      </c>
      <c r="AY159" s="240" t="s">
        <v>173</v>
      </c>
    </row>
    <row r="160" spans="2:51" s="11" customFormat="1" ht="16.5" customHeight="1">
      <c r="B160" s="241"/>
      <c r="C160" s="242"/>
      <c r="D160" s="242"/>
      <c r="E160" s="243" t="s">
        <v>22</v>
      </c>
      <c r="F160" s="244" t="s">
        <v>182</v>
      </c>
      <c r="G160" s="242"/>
      <c r="H160" s="242"/>
      <c r="I160" s="242"/>
      <c r="J160" s="242"/>
      <c r="K160" s="245">
        <v>80</v>
      </c>
      <c r="L160" s="242"/>
      <c r="M160" s="242"/>
      <c r="N160" s="242"/>
      <c r="O160" s="242"/>
      <c r="P160" s="242"/>
      <c r="Q160" s="242"/>
      <c r="R160" s="246"/>
      <c r="T160" s="247"/>
      <c r="U160" s="242"/>
      <c r="V160" s="242"/>
      <c r="W160" s="242"/>
      <c r="X160" s="242"/>
      <c r="Y160" s="242"/>
      <c r="Z160" s="242"/>
      <c r="AA160" s="248"/>
      <c r="AT160" s="249" t="s">
        <v>181</v>
      </c>
      <c r="AU160" s="249" t="s">
        <v>126</v>
      </c>
      <c r="AV160" s="11" t="s">
        <v>178</v>
      </c>
      <c r="AW160" s="11" t="s">
        <v>36</v>
      </c>
      <c r="AX160" s="11" t="s">
        <v>87</v>
      </c>
      <c r="AY160" s="249" t="s">
        <v>173</v>
      </c>
    </row>
    <row r="161" spans="2:65" s="1" customFormat="1" ht="38.25" customHeight="1">
      <c r="B161" s="47"/>
      <c r="C161" s="220" t="s">
        <v>221</v>
      </c>
      <c r="D161" s="220" t="s">
        <v>174</v>
      </c>
      <c r="E161" s="221" t="s">
        <v>222</v>
      </c>
      <c r="F161" s="222" t="s">
        <v>223</v>
      </c>
      <c r="G161" s="222"/>
      <c r="H161" s="222"/>
      <c r="I161" s="222"/>
      <c r="J161" s="223" t="s">
        <v>209</v>
      </c>
      <c r="K161" s="224">
        <v>1120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44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178</v>
      </c>
      <c r="AT161" s="23" t="s">
        <v>174</v>
      </c>
      <c r="AU161" s="23" t="s">
        <v>126</v>
      </c>
      <c r="AY161" s="23" t="s">
        <v>173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87</v>
      </c>
      <c r="BK161" s="143">
        <f>ROUND(L161*K161,2)</f>
        <v>0</v>
      </c>
      <c r="BL161" s="23" t="s">
        <v>178</v>
      </c>
      <c r="BM161" s="23" t="s">
        <v>224</v>
      </c>
    </row>
    <row r="162" spans="2:51" s="12" customFormat="1" ht="16.5" customHeight="1">
      <c r="B162" s="250"/>
      <c r="C162" s="251"/>
      <c r="D162" s="251"/>
      <c r="E162" s="252" t="s">
        <v>22</v>
      </c>
      <c r="F162" s="253" t="s">
        <v>225</v>
      </c>
      <c r="G162" s="254"/>
      <c r="H162" s="254"/>
      <c r="I162" s="254"/>
      <c r="J162" s="251"/>
      <c r="K162" s="252" t="s">
        <v>22</v>
      </c>
      <c r="L162" s="251"/>
      <c r="M162" s="251"/>
      <c r="N162" s="251"/>
      <c r="O162" s="251"/>
      <c r="P162" s="251"/>
      <c r="Q162" s="251"/>
      <c r="R162" s="255"/>
      <c r="T162" s="256"/>
      <c r="U162" s="251"/>
      <c r="V162" s="251"/>
      <c r="W162" s="251"/>
      <c r="X162" s="251"/>
      <c r="Y162" s="251"/>
      <c r="Z162" s="251"/>
      <c r="AA162" s="257"/>
      <c r="AT162" s="258" t="s">
        <v>181</v>
      </c>
      <c r="AU162" s="258" t="s">
        <v>126</v>
      </c>
      <c r="AV162" s="12" t="s">
        <v>87</v>
      </c>
      <c r="AW162" s="12" t="s">
        <v>36</v>
      </c>
      <c r="AX162" s="12" t="s">
        <v>79</v>
      </c>
      <c r="AY162" s="258" t="s">
        <v>173</v>
      </c>
    </row>
    <row r="163" spans="2:51" s="10" customFormat="1" ht="25.5" customHeight="1">
      <c r="B163" s="231"/>
      <c r="C163" s="232"/>
      <c r="D163" s="232"/>
      <c r="E163" s="233" t="s">
        <v>22</v>
      </c>
      <c r="F163" s="259" t="s">
        <v>226</v>
      </c>
      <c r="G163" s="232"/>
      <c r="H163" s="232"/>
      <c r="I163" s="232"/>
      <c r="J163" s="232"/>
      <c r="K163" s="236">
        <v>1120</v>
      </c>
      <c r="L163" s="232"/>
      <c r="M163" s="232"/>
      <c r="N163" s="232"/>
      <c r="O163" s="232"/>
      <c r="P163" s="232"/>
      <c r="Q163" s="232"/>
      <c r="R163" s="237"/>
      <c r="T163" s="238"/>
      <c r="U163" s="232"/>
      <c r="V163" s="232"/>
      <c r="W163" s="232"/>
      <c r="X163" s="232"/>
      <c r="Y163" s="232"/>
      <c r="Z163" s="232"/>
      <c r="AA163" s="239"/>
      <c r="AT163" s="240" t="s">
        <v>181</v>
      </c>
      <c r="AU163" s="240" t="s">
        <v>126</v>
      </c>
      <c r="AV163" s="10" t="s">
        <v>126</v>
      </c>
      <c r="AW163" s="10" t="s">
        <v>36</v>
      </c>
      <c r="AX163" s="10" t="s">
        <v>79</v>
      </c>
      <c r="AY163" s="240" t="s">
        <v>173</v>
      </c>
    </row>
    <row r="164" spans="2:51" s="11" customFormat="1" ht="16.5" customHeight="1">
      <c r="B164" s="241"/>
      <c r="C164" s="242"/>
      <c r="D164" s="242"/>
      <c r="E164" s="243" t="s">
        <v>22</v>
      </c>
      <c r="F164" s="244" t="s">
        <v>182</v>
      </c>
      <c r="G164" s="242"/>
      <c r="H164" s="242"/>
      <c r="I164" s="242"/>
      <c r="J164" s="242"/>
      <c r="K164" s="245">
        <v>1120</v>
      </c>
      <c r="L164" s="242"/>
      <c r="M164" s="242"/>
      <c r="N164" s="242"/>
      <c r="O164" s="242"/>
      <c r="P164" s="242"/>
      <c r="Q164" s="242"/>
      <c r="R164" s="246"/>
      <c r="T164" s="247"/>
      <c r="U164" s="242"/>
      <c r="V164" s="242"/>
      <c r="W164" s="242"/>
      <c r="X164" s="242"/>
      <c r="Y164" s="242"/>
      <c r="Z164" s="242"/>
      <c r="AA164" s="248"/>
      <c r="AT164" s="249" t="s">
        <v>181</v>
      </c>
      <c r="AU164" s="249" t="s">
        <v>126</v>
      </c>
      <c r="AV164" s="11" t="s">
        <v>178</v>
      </c>
      <c r="AW164" s="11" t="s">
        <v>36</v>
      </c>
      <c r="AX164" s="11" t="s">
        <v>87</v>
      </c>
      <c r="AY164" s="249" t="s">
        <v>173</v>
      </c>
    </row>
    <row r="165" spans="2:65" s="1" customFormat="1" ht="25.5" customHeight="1">
      <c r="B165" s="47"/>
      <c r="C165" s="220" t="s">
        <v>227</v>
      </c>
      <c r="D165" s="220" t="s">
        <v>174</v>
      </c>
      <c r="E165" s="221" t="s">
        <v>228</v>
      </c>
      <c r="F165" s="222" t="s">
        <v>229</v>
      </c>
      <c r="G165" s="222"/>
      <c r="H165" s="222"/>
      <c r="I165" s="222"/>
      <c r="J165" s="223" t="s">
        <v>230</v>
      </c>
      <c r="K165" s="224">
        <v>144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44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178</v>
      </c>
      <c r="AT165" s="23" t="s">
        <v>174</v>
      </c>
      <c r="AU165" s="23" t="s">
        <v>126</v>
      </c>
      <c r="AY165" s="23" t="s">
        <v>173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87</v>
      </c>
      <c r="BK165" s="143">
        <f>ROUND(L165*K165,2)</f>
        <v>0</v>
      </c>
      <c r="BL165" s="23" t="s">
        <v>178</v>
      </c>
      <c r="BM165" s="23" t="s">
        <v>231</v>
      </c>
    </row>
    <row r="166" spans="2:51" s="10" customFormat="1" ht="25.5" customHeight="1">
      <c r="B166" s="231"/>
      <c r="C166" s="232"/>
      <c r="D166" s="232"/>
      <c r="E166" s="233" t="s">
        <v>22</v>
      </c>
      <c r="F166" s="234" t="s">
        <v>232</v>
      </c>
      <c r="G166" s="235"/>
      <c r="H166" s="235"/>
      <c r="I166" s="235"/>
      <c r="J166" s="232"/>
      <c r="K166" s="236">
        <v>144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181</v>
      </c>
      <c r="AU166" s="240" t="s">
        <v>126</v>
      </c>
      <c r="AV166" s="10" t="s">
        <v>126</v>
      </c>
      <c r="AW166" s="10" t="s">
        <v>36</v>
      </c>
      <c r="AX166" s="10" t="s">
        <v>87</v>
      </c>
      <c r="AY166" s="240" t="s">
        <v>173</v>
      </c>
    </row>
    <row r="167" spans="2:65" s="1" customFormat="1" ht="25.5" customHeight="1">
      <c r="B167" s="47"/>
      <c r="C167" s="220" t="s">
        <v>233</v>
      </c>
      <c r="D167" s="220" t="s">
        <v>174</v>
      </c>
      <c r="E167" s="221" t="s">
        <v>234</v>
      </c>
      <c r="F167" s="222" t="s">
        <v>235</v>
      </c>
      <c r="G167" s="222"/>
      <c r="H167" s="222"/>
      <c r="I167" s="222"/>
      <c r="J167" s="223" t="s">
        <v>209</v>
      </c>
      <c r="K167" s="224">
        <v>201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44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178</v>
      </c>
      <c r="AT167" s="23" t="s">
        <v>174</v>
      </c>
      <c r="AU167" s="23" t="s">
        <v>126</v>
      </c>
      <c r="AY167" s="23" t="s">
        <v>173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87</v>
      </c>
      <c r="BK167" s="143">
        <f>ROUND(L167*K167,2)</f>
        <v>0</v>
      </c>
      <c r="BL167" s="23" t="s">
        <v>178</v>
      </c>
      <c r="BM167" s="23" t="s">
        <v>236</v>
      </c>
    </row>
    <row r="168" spans="2:51" s="10" customFormat="1" ht="25.5" customHeight="1">
      <c r="B168" s="231"/>
      <c r="C168" s="232"/>
      <c r="D168" s="232"/>
      <c r="E168" s="233" t="s">
        <v>22</v>
      </c>
      <c r="F168" s="234" t="s">
        <v>237</v>
      </c>
      <c r="G168" s="235"/>
      <c r="H168" s="235"/>
      <c r="I168" s="235"/>
      <c r="J168" s="232"/>
      <c r="K168" s="236">
        <v>80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181</v>
      </c>
      <c r="AU168" s="240" t="s">
        <v>126</v>
      </c>
      <c r="AV168" s="10" t="s">
        <v>126</v>
      </c>
      <c r="AW168" s="10" t="s">
        <v>36</v>
      </c>
      <c r="AX168" s="10" t="s">
        <v>79</v>
      </c>
      <c r="AY168" s="240" t="s">
        <v>173</v>
      </c>
    </row>
    <row r="169" spans="2:51" s="10" customFormat="1" ht="25.5" customHeight="1">
      <c r="B169" s="231"/>
      <c r="C169" s="232"/>
      <c r="D169" s="232"/>
      <c r="E169" s="233" t="s">
        <v>22</v>
      </c>
      <c r="F169" s="259" t="s">
        <v>238</v>
      </c>
      <c r="G169" s="232"/>
      <c r="H169" s="232"/>
      <c r="I169" s="232"/>
      <c r="J169" s="232"/>
      <c r="K169" s="236">
        <v>17</v>
      </c>
      <c r="L169" s="232"/>
      <c r="M169" s="232"/>
      <c r="N169" s="232"/>
      <c r="O169" s="232"/>
      <c r="P169" s="232"/>
      <c r="Q169" s="232"/>
      <c r="R169" s="237"/>
      <c r="T169" s="238"/>
      <c r="U169" s="232"/>
      <c r="V169" s="232"/>
      <c r="W169" s="232"/>
      <c r="X169" s="232"/>
      <c r="Y169" s="232"/>
      <c r="Z169" s="232"/>
      <c r="AA169" s="239"/>
      <c r="AT169" s="240" t="s">
        <v>181</v>
      </c>
      <c r="AU169" s="240" t="s">
        <v>126</v>
      </c>
      <c r="AV169" s="10" t="s">
        <v>126</v>
      </c>
      <c r="AW169" s="10" t="s">
        <v>36</v>
      </c>
      <c r="AX169" s="10" t="s">
        <v>79</v>
      </c>
      <c r="AY169" s="240" t="s">
        <v>173</v>
      </c>
    </row>
    <row r="170" spans="2:51" s="10" customFormat="1" ht="25.5" customHeight="1">
      <c r="B170" s="231"/>
      <c r="C170" s="232"/>
      <c r="D170" s="232"/>
      <c r="E170" s="233" t="s">
        <v>22</v>
      </c>
      <c r="F170" s="259" t="s">
        <v>239</v>
      </c>
      <c r="G170" s="232"/>
      <c r="H170" s="232"/>
      <c r="I170" s="232"/>
      <c r="J170" s="232"/>
      <c r="K170" s="236">
        <v>104</v>
      </c>
      <c r="L170" s="232"/>
      <c r="M170" s="232"/>
      <c r="N170" s="232"/>
      <c r="O170" s="232"/>
      <c r="P170" s="232"/>
      <c r="Q170" s="232"/>
      <c r="R170" s="237"/>
      <c r="T170" s="238"/>
      <c r="U170" s="232"/>
      <c r="V170" s="232"/>
      <c r="W170" s="232"/>
      <c r="X170" s="232"/>
      <c r="Y170" s="232"/>
      <c r="Z170" s="232"/>
      <c r="AA170" s="239"/>
      <c r="AT170" s="240" t="s">
        <v>181</v>
      </c>
      <c r="AU170" s="240" t="s">
        <v>126</v>
      </c>
      <c r="AV170" s="10" t="s">
        <v>126</v>
      </c>
      <c r="AW170" s="10" t="s">
        <v>36</v>
      </c>
      <c r="AX170" s="10" t="s">
        <v>79</v>
      </c>
      <c r="AY170" s="240" t="s">
        <v>173</v>
      </c>
    </row>
    <row r="171" spans="2:51" s="11" customFormat="1" ht="16.5" customHeight="1">
      <c r="B171" s="241"/>
      <c r="C171" s="242"/>
      <c r="D171" s="242"/>
      <c r="E171" s="243" t="s">
        <v>22</v>
      </c>
      <c r="F171" s="244" t="s">
        <v>182</v>
      </c>
      <c r="G171" s="242"/>
      <c r="H171" s="242"/>
      <c r="I171" s="242"/>
      <c r="J171" s="242"/>
      <c r="K171" s="245">
        <v>201</v>
      </c>
      <c r="L171" s="242"/>
      <c r="M171" s="242"/>
      <c r="N171" s="242"/>
      <c r="O171" s="242"/>
      <c r="P171" s="242"/>
      <c r="Q171" s="242"/>
      <c r="R171" s="246"/>
      <c r="T171" s="247"/>
      <c r="U171" s="242"/>
      <c r="V171" s="242"/>
      <c r="W171" s="242"/>
      <c r="X171" s="242"/>
      <c r="Y171" s="242"/>
      <c r="Z171" s="242"/>
      <c r="AA171" s="248"/>
      <c r="AT171" s="249" t="s">
        <v>181</v>
      </c>
      <c r="AU171" s="249" t="s">
        <v>126</v>
      </c>
      <c r="AV171" s="11" t="s">
        <v>178</v>
      </c>
      <c r="AW171" s="11" t="s">
        <v>36</v>
      </c>
      <c r="AX171" s="11" t="s">
        <v>87</v>
      </c>
      <c r="AY171" s="249" t="s">
        <v>173</v>
      </c>
    </row>
    <row r="172" spans="2:65" s="1" customFormat="1" ht="38.25" customHeight="1">
      <c r="B172" s="47"/>
      <c r="C172" s="220" t="s">
        <v>240</v>
      </c>
      <c r="D172" s="220" t="s">
        <v>174</v>
      </c>
      <c r="E172" s="221" t="s">
        <v>241</v>
      </c>
      <c r="F172" s="222" t="s">
        <v>242</v>
      </c>
      <c r="G172" s="222"/>
      <c r="H172" s="222"/>
      <c r="I172" s="222"/>
      <c r="J172" s="223" t="s">
        <v>177</v>
      </c>
      <c r="K172" s="224">
        <v>100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44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178</v>
      </c>
      <c r="AT172" s="23" t="s">
        <v>174</v>
      </c>
      <c r="AU172" s="23" t="s">
        <v>126</v>
      </c>
      <c r="AY172" s="23" t="s">
        <v>173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87</v>
      </c>
      <c r="BK172" s="143">
        <f>ROUND(L172*K172,2)</f>
        <v>0</v>
      </c>
      <c r="BL172" s="23" t="s">
        <v>178</v>
      </c>
      <c r="BM172" s="23" t="s">
        <v>243</v>
      </c>
    </row>
    <row r="173" spans="2:65" s="1" customFormat="1" ht="16.5" customHeight="1">
      <c r="B173" s="47"/>
      <c r="C173" s="260" t="s">
        <v>244</v>
      </c>
      <c r="D173" s="260" t="s">
        <v>245</v>
      </c>
      <c r="E173" s="261" t="s">
        <v>246</v>
      </c>
      <c r="F173" s="262" t="s">
        <v>247</v>
      </c>
      <c r="G173" s="262"/>
      <c r="H173" s="262"/>
      <c r="I173" s="262"/>
      <c r="J173" s="263" t="s">
        <v>230</v>
      </c>
      <c r="K173" s="264">
        <v>22.5</v>
      </c>
      <c r="L173" s="265">
        <v>0</v>
      </c>
      <c r="M173" s="266"/>
      <c r="N173" s="26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44</v>
      </c>
      <c r="V173" s="48"/>
      <c r="W173" s="229">
        <f>V173*K173</f>
        <v>0</v>
      </c>
      <c r="X173" s="229">
        <v>1</v>
      </c>
      <c r="Y173" s="229">
        <f>X173*K173</f>
        <v>22.5</v>
      </c>
      <c r="Z173" s="229">
        <v>0</v>
      </c>
      <c r="AA173" s="230">
        <f>Z173*K173</f>
        <v>0</v>
      </c>
      <c r="AR173" s="23" t="s">
        <v>212</v>
      </c>
      <c r="AT173" s="23" t="s">
        <v>245</v>
      </c>
      <c r="AU173" s="23" t="s">
        <v>126</v>
      </c>
      <c r="AY173" s="23" t="s">
        <v>173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87</v>
      </c>
      <c r="BK173" s="143">
        <f>ROUND(L173*K173,2)</f>
        <v>0</v>
      </c>
      <c r="BL173" s="23" t="s">
        <v>178</v>
      </c>
      <c r="BM173" s="23" t="s">
        <v>248</v>
      </c>
    </row>
    <row r="174" spans="2:51" s="10" customFormat="1" ht="16.5" customHeight="1">
      <c r="B174" s="231"/>
      <c r="C174" s="232"/>
      <c r="D174" s="232"/>
      <c r="E174" s="233" t="s">
        <v>22</v>
      </c>
      <c r="F174" s="234" t="s">
        <v>249</v>
      </c>
      <c r="G174" s="235"/>
      <c r="H174" s="235"/>
      <c r="I174" s="235"/>
      <c r="J174" s="232"/>
      <c r="K174" s="236">
        <v>22.5</v>
      </c>
      <c r="L174" s="232"/>
      <c r="M174" s="232"/>
      <c r="N174" s="232"/>
      <c r="O174" s="232"/>
      <c r="P174" s="232"/>
      <c r="Q174" s="232"/>
      <c r="R174" s="237"/>
      <c r="T174" s="238"/>
      <c r="U174" s="232"/>
      <c r="V174" s="232"/>
      <c r="W174" s="232"/>
      <c r="X174" s="232"/>
      <c r="Y174" s="232"/>
      <c r="Z174" s="232"/>
      <c r="AA174" s="239"/>
      <c r="AT174" s="240" t="s">
        <v>181</v>
      </c>
      <c r="AU174" s="240" t="s">
        <v>126</v>
      </c>
      <c r="AV174" s="10" t="s">
        <v>126</v>
      </c>
      <c r="AW174" s="10" t="s">
        <v>36</v>
      </c>
      <c r="AX174" s="10" t="s">
        <v>87</v>
      </c>
      <c r="AY174" s="240" t="s">
        <v>173</v>
      </c>
    </row>
    <row r="175" spans="2:65" s="1" customFormat="1" ht="38.25" customHeight="1">
      <c r="B175" s="47"/>
      <c r="C175" s="220" t="s">
        <v>11</v>
      </c>
      <c r="D175" s="220" t="s">
        <v>174</v>
      </c>
      <c r="E175" s="221" t="s">
        <v>250</v>
      </c>
      <c r="F175" s="222" t="s">
        <v>251</v>
      </c>
      <c r="G175" s="222"/>
      <c r="H175" s="222"/>
      <c r="I175" s="222"/>
      <c r="J175" s="223" t="s">
        <v>177</v>
      </c>
      <c r="K175" s="224">
        <v>100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44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178</v>
      </c>
      <c r="AT175" s="23" t="s">
        <v>174</v>
      </c>
      <c r="AU175" s="23" t="s">
        <v>126</v>
      </c>
      <c r="AY175" s="23" t="s">
        <v>173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87</v>
      </c>
      <c r="BK175" s="143">
        <f>ROUND(L175*K175,2)</f>
        <v>0</v>
      </c>
      <c r="BL175" s="23" t="s">
        <v>178</v>
      </c>
      <c r="BM175" s="23" t="s">
        <v>252</v>
      </c>
    </row>
    <row r="176" spans="2:65" s="1" customFormat="1" ht="16.5" customHeight="1">
      <c r="B176" s="47"/>
      <c r="C176" s="260" t="s">
        <v>253</v>
      </c>
      <c r="D176" s="260" t="s">
        <v>245</v>
      </c>
      <c r="E176" s="261" t="s">
        <v>254</v>
      </c>
      <c r="F176" s="262" t="s">
        <v>255</v>
      </c>
      <c r="G176" s="262"/>
      <c r="H176" s="262"/>
      <c r="I176" s="262"/>
      <c r="J176" s="263" t="s">
        <v>256</v>
      </c>
      <c r="K176" s="264">
        <v>2.5</v>
      </c>
      <c r="L176" s="265">
        <v>0</v>
      </c>
      <c r="M176" s="266"/>
      <c r="N176" s="26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44</v>
      </c>
      <c r="V176" s="48"/>
      <c r="W176" s="229">
        <f>V176*K176</f>
        <v>0</v>
      </c>
      <c r="X176" s="229">
        <v>0.001</v>
      </c>
      <c r="Y176" s="229">
        <f>X176*K176</f>
        <v>0.0025</v>
      </c>
      <c r="Z176" s="229">
        <v>0</v>
      </c>
      <c r="AA176" s="230">
        <f>Z176*K176</f>
        <v>0</v>
      </c>
      <c r="AR176" s="23" t="s">
        <v>212</v>
      </c>
      <c r="AT176" s="23" t="s">
        <v>245</v>
      </c>
      <c r="AU176" s="23" t="s">
        <v>126</v>
      </c>
      <c r="AY176" s="23" t="s">
        <v>173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87</v>
      </c>
      <c r="BK176" s="143">
        <f>ROUND(L176*K176,2)</f>
        <v>0</v>
      </c>
      <c r="BL176" s="23" t="s">
        <v>178</v>
      </c>
      <c r="BM176" s="23" t="s">
        <v>257</v>
      </c>
    </row>
    <row r="177" spans="2:51" s="10" customFormat="1" ht="16.5" customHeight="1">
      <c r="B177" s="231"/>
      <c r="C177" s="232"/>
      <c r="D177" s="232"/>
      <c r="E177" s="233" t="s">
        <v>22</v>
      </c>
      <c r="F177" s="234" t="s">
        <v>258</v>
      </c>
      <c r="G177" s="235"/>
      <c r="H177" s="235"/>
      <c r="I177" s="235"/>
      <c r="J177" s="232"/>
      <c r="K177" s="236">
        <v>2.5</v>
      </c>
      <c r="L177" s="232"/>
      <c r="M177" s="232"/>
      <c r="N177" s="232"/>
      <c r="O177" s="232"/>
      <c r="P177" s="232"/>
      <c r="Q177" s="232"/>
      <c r="R177" s="237"/>
      <c r="T177" s="238"/>
      <c r="U177" s="232"/>
      <c r="V177" s="232"/>
      <c r="W177" s="232"/>
      <c r="X177" s="232"/>
      <c r="Y177" s="232"/>
      <c r="Z177" s="232"/>
      <c r="AA177" s="239"/>
      <c r="AT177" s="240" t="s">
        <v>181</v>
      </c>
      <c r="AU177" s="240" t="s">
        <v>126</v>
      </c>
      <c r="AV177" s="10" t="s">
        <v>126</v>
      </c>
      <c r="AW177" s="10" t="s">
        <v>36</v>
      </c>
      <c r="AX177" s="10" t="s">
        <v>87</v>
      </c>
      <c r="AY177" s="240" t="s">
        <v>173</v>
      </c>
    </row>
    <row r="178" spans="2:65" s="1" customFormat="1" ht="16.5" customHeight="1">
      <c r="B178" s="47"/>
      <c r="C178" s="220" t="s">
        <v>259</v>
      </c>
      <c r="D178" s="220" t="s">
        <v>174</v>
      </c>
      <c r="E178" s="221" t="s">
        <v>260</v>
      </c>
      <c r="F178" s="222" t="s">
        <v>261</v>
      </c>
      <c r="G178" s="222"/>
      <c r="H178" s="222"/>
      <c r="I178" s="222"/>
      <c r="J178" s="223" t="s">
        <v>209</v>
      </c>
      <c r="K178" s="224">
        <v>1.5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44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178</v>
      </c>
      <c r="AT178" s="23" t="s">
        <v>174</v>
      </c>
      <c r="AU178" s="23" t="s">
        <v>126</v>
      </c>
      <c r="AY178" s="23" t="s">
        <v>173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87</v>
      </c>
      <c r="BK178" s="143">
        <f>ROUND(L178*K178,2)</f>
        <v>0</v>
      </c>
      <c r="BL178" s="23" t="s">
        <v>178</v>
      </c>
      <c r="BM178" s="23" t="s">
        <v>262</v>
      </c>
    </row>
    <row r="179" spans="2:51" s="10" customFormat="1" ht="16.5" customHeight="1">
      <c r="B179" s="231"/>
      <c r="C179" s="232"/>
      <c r="D179" s="232"/>
      <c r="E179" s="233" t="s">
        <v>22</v>
      </c>
      <c r="F179" s="234" t="s">
        <v>263</v>
      </c>
      <c r="G179" s="235"/>
      <c r="H179" s="235"/>
      <c r="I179" s="235"/>
      <c r="J179" s="232"/>
      <c r="K179" s="236">
        <v>0.5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181</v>
      </c>
      <c r="AU179" s="240" t="s">
        <v>126</v>
      </c>
      <c r="AV179" s="10" t="s">
        <v>126</v>
      </c>
      <c r="AW179" s="10" t="s">
        <v>36</v>
      </c>
      <c r="AX179" s="10" t="s">
        <v>87</v>
      </c>
      <c r="AY179" s="240" t="s">
        <v>173</v>
      </c>
    </row>
    <row r="180" spans="2:51" s="12" customFormat="1" ht="16.5" customHeight="1">
      <c r="B180" s="250"/>
      <c r="C180" s="251"/>
      <c r="D180" s="251"/>
      <c r="E180" s="252" t="s">
        <v>22</v>
      </c>
      <c r="F180" s="268" t="s">
        <v>264</v>
      </c>
      <c r="G180" s="251"/>
      <c r="H180" s="251"/>
      <c r="I180" s="251"/>
      <c r="J180" s="251"/>
      <c r="K180" s="252" t="s">
        <v>22</v>
      </c>
      <c r="L180" s="251"/>
      <c r="M180" s="251"/>
      <c r="N180" s="251"/>
      <c r="O180" s="251"/>
      <c r="P180" s="251"/>
      <c r="Q180" s="251"/>
      <c r="R180" s="255"/>
      <c r="T180" s="256"/>
      <c r="U180" s="251"/>
      <c r="V180" s="251"/>
      <c r="W180" s="251"/>
      <c r="X180" s="251"/>
      <c r="Y180" s="251"/>
      <c r="Z180" s="251"/>
      <c r="AA180" s="257"/>
      <c r="AT180" s="258" t="s">
        <v>181</v>
      </c>
      <c r="AU180" s="258" t="s">
        <v>126</v>
      </c>
      <c r="AV180" s="12" t="s">
        <v>87</v>
      </c>
      <c r="AW180" s="12" t="s">
        <v>36</v>
      </c>
      <c r="AX180" s="12" t="s">
        <v>79</v>
      </c>
      <c r="AY180" s="258" t="s">
        <v>173</v>
      </c>
    </row>
    <row r="181" spans="2:63" s="9" customFormat="1" ht="29.85" customHeight="1">
      <c r="B181" s="206"/>
      <c r="C181" s="207"/>
      <c r="D181" s="217" t="s">
        <v>138</v>
      </c>
      <c r="E181" s="217"/>
      <c r="F181" s="217"/>
      <c r="G181" s="217"/>
      <c r="H181" s="217"/>
      <c r="I181" s="217"/>
      <c r="J181" s="217"/>
      <c r="K181" s="217"/>
      <c r="L181" s="217"/>
      <c r="M181" s="217"/>
      <c r="N181" s="218">
        <f>BK181</f>
        <v>0</v>
      </c>
      <c r="O181" s="219"/>
      <c r="P181" s="219"/>
      <c r="Q181" s="219"/>
      <c r="R181" s="210"/>
      <c r="T181" s="211"/>
      <c r="U181" s="207"/>
      <c r="V181" s="207"/>
      <c r="W181" s="212">
        <f>SUM(W182:W183)</f>
        <v>0</v>
      </c>
      <c r="X181" s="207"/>
      <c r="Y181" s="212">
        <f>SUM(Y182:Y183)</f>
        <v>0</v>
      </c>
      <c r="Z181" s="207"/>
      <c r="AA181" s="213">
        <f>SUM(AA182:AA183)</f>
        <v>0</v>
      </c>
      <c r="AR181" s="214" t="s">
        <v>87</v>
      </c>
      <c r="AT181" s="215" t="s">
        <v>78</v>
      </c>
      <c r="AU181" s="215" t="s">
        <v>87</v>
      </c>
      <c r="AY181" s="214" t="s">
        <v>173</v>
      </c>
      <c r="BK181" s="216">
        <f>SUM(BK182:BK183)</f>
        <v>0</v>
      </c>
    </row>
    <row r="182" spans="2:65" s="1" customFormat="1" ht="25.5" customHeight="1">
      <c r="B182" s="47"/>
      <c r="C182" s="220" t="s">
        <v>265</v>
      </c>
      <c r="D182" s="220" t="s">
        <v>174</v>
      </c>
      <c r="E182" s="221" t="s">
        <v>266</v>
      </c>
      <c r="F182" s="222" t="s">
        <v>267</v>
      </c>
      <c r="G182" s="222"/>
      <c r="H182" s="222"/>
      <c r="I182" s="222"/>
      <c r="J182" s="223" t="s">
        <v>209</v>
      </c>
      <c r="K182" s="224">
        <v>0.041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44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178</v>
      </c>
      <c r="AT182" s="23" t="s">
        <v>174</v>
      </c>
      <c r="AU182" s="23" t="s">
        <v>126</v>
      </c>
      <c r="AY182" s="23" t="s">
        <v>173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87</v>
      </c>
      <c r="BK182" s="143">
        <f>ROUND(L182*K182,2)</f>
        <v>0</v>
      </c>
      <c r="BL182" s="23" t="s">
        <v>178</v>
      </c>
      <c r="BM182" s="23" t="s">
        <v>268</v>
      </c>
    </row>
    <row r="183" spans="2:51" s="10" customFormat="1" ht="16.5" customHeight="1">
      <c r="B183" s="231"/>
      <c r="C183" s="232"/>
      <c r="D183" s="232"/>
      <c r="E183" s="233" t="s">
        <v>22</v>
      </c>
      <c r="F183" s="234" t="s">
        <v>269</v>
      </c>
      <c r="G183" s="235"/>
      <c r="H183" s="235"/>
      <c r="I183" s="235"/>
      <c r="J183" s="232"/>
      <c r="K183" s="236">
        <v>0.041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181</v>
      </c>
      <c r="AU183" s="240" t="s">
        <v>126</v>
      </c>
      <c r="AV183" s="10" t="s">
        <v>126</v>
      </c>
      <c r="AW183" s="10" t="s">
        <v>36</v>
      </c>
      <c r="AX183" s="10" t="s">
        <v>87</v>
      </c>
      <c r="AY183" s="240" t="s">
        <v>173</v>
      </c>
    </row>
    <row r="184" spans="2:63" s="9" customFormat="1" ht="29.85" customHeight="1">
      <c r="B184" s="206"/>
      <c r="C184" s="207"/>
      <c r="D184" s="217" t="s">
        <v>139</v>
      </c>
      <c r="E184" s="217"/>
      <c r="F184" s="217"/>
      <c r="G184" s="217"/>
      <c r="H184" s="217"/>
      <c r="I184" s="217"/>
      <c r="J184" s="217"/>
      <c r="K184" s="217"/>
      <c r="L184" s="217"/>
      <c r="M184" s="217"/>
      <c r="N184" s="218">
        <f>BK184</f>
        <v>0</v>
      </c>
      <c r="O184" s="219"/>
      <c r="P184" s="219"/>
      <c r="Q184" s="219"/>
      <c r="R184" s="210"/>
      <c r="T184" s="211"/>
      <c r="U184" s="207"/>
      <c r="V184" s="207"/>
      <c r="W184" s="212">
        <f>W185</f>
        <v>0</v>
      </c>
      <c r="X184" s="207"/>
      <c r="Y184" s="212">
        <f>Y185</f>
        <v>0</v>
      </c>
      <c r="Z184" s="207"/>
      <c r="AA184" s="213">
        <f>AA185</f>
        <v>37.400000000000006</v>
      </c>
      <c r="AR184" s="214" t="s">
        <v>87</v>
      </c>
      <c r="AT184" s="215" t="s">
        <v>78</v>
      </c>
      <c r="AU184" s="215" t="s">
        <v>87</v>
      </c>
      <c r="AY184" s="214" t="s">
        <v>173</v>
      </c>
      <c r="BK184" s="216">
        <f>BK185</f>
        <v>0</v>
      </c>
    </row>
    <row r="185" spans="2:65" s="1" customFormat="1" ht="38.25" customHeight="1">
      <c r="B185" s="47"/>
      <c r="C185" s="220" t="s">
        <v>270</v>
      </c>
      <c r="D185" s="220" t="s">
        <v>174</v>
      </c>
      <c r="E185" s="221" t="s">
        <v>271</v>
      </c>
      <c r="F185" s="222" t="s">
        <v>272</v>
      </c>
      <c r="G185" s="222"/>
      <c r="H185" s="222"/>
      <c r="I185" s="222"/>
      <c r="J185" s="223" t="s">
        <v>273</v>
      </c>
      <c r="K185" s="224">
        <v>17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44</v>
      </c>
      <c r="V185" s="48"/>
      <c r="W185" s="229">
        <f>V185*K185</f>
        <v>0</v>
      </c>
      <c r="X185" s="229">
        <v>0</v>
      </c>
      <c r="Y185" s="229">
        <f>X185*K185</f>
        <v>0</v>
      </c>
      <c r="Z185" s="229">
        <v>2.2</v>
      </c>
      <c r="AA185" s="230">
        <f>Z185*K185</f>
        <v>37.400000000000006</v>
      </c>
      <c r="AR185" s="23" t="s">
        <v>178</v>
      </c>
      <c r="AT185" s="23" t="s">
        <v>174</v>
      </c>
      <c r="AU185" s="23" t="s">
        <v>126</v>
      </c>
      <c r="AY185" s="23" t="s">
        <v>173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87</v>
      </c>
      <c r="BK185" s="143">
        <f>ROUND(L185*K185,2)</f>
        <v>0</v>
      </c>
      <c r="BL185" s="23" t="s">
        <v>178</v>
      </c>
      <c r="BM185" s="23" t="s">
        <v>274</v>
      </c>
    </row>
    <row r="186" spans="2:63" s="9" customFormat="1" ht="29.85" customHeight="1">
      <c r="B186" s="206"/>
      <c r="C186" s="207"/>
      <c r="D186" s="217" t="s">
        <v>140</v>
      </c>
      <c r="E186" s="217"/>
      <c r="F186" s="217"/>
      <c r="G186" s="217"/>
      <c r="H186" s="217"/>
      <c r="I186" s="217"/>
      <c r="J186" s="217"/>
      <c r="K186" s="217"/>
      <c r="L186" s="217"/>
      <c r="M186" s="217"/>
      <c r="N186" s="269">
        <f>BK186</f>
        <v>0</v>
      </c>
      <c r="O186" s="270"/>
      <c r="P186" s="270"/>
      <c r="Q186" s="270"/>
      <c r="R186" s="210"/>
      <c r="T186" s="211"/>
      <c r="U186" s="207"/>
      <c r="V186" s="207"/>
      <c r="W186" s="212">
        <f>SUM(W187:W188)</f>
        <v>0</v>
      </c>
      <c r="X186" s="207"/>
      <c r="Y186" s="212">
        <f>SUM(Y187:Y188)</f>
        <v>0</v>
      </c>
      <c r="Z186" s="207"/>
      <c r="AA186" s="213">
        <f>SUM(AA187:AA188)</f>
        <v>0</v>
      </c>
      <c r="AR186" s="214" t="s">
        <v>87</v>
      </c>
      <c r="AT186" s="215" t="s">
        <v>78</v>
      </c>
      <c r="AU186" s="215" t="s">
        <v>87</v>
      </c>
      <c r="AY186" s="214" t="s">
        <v>173</v>
      </c>
      <c r="BK186" s="216">
        <f>SUM(BK187:BK188)</f>
        <v>0</v>
      </c>
    </row>
    <row r="187" spans="2:65" s="1" customFormat="1" ht="25.5" customHeight="1">
      <c r="B187" s="47"/>
      <c r="C187" s="220" t="s">
        <v>275</v>
      </c>
      <c r="D187" s="220" t="s">
        <v>174</v>
      </c>
      <c r="E187" s="221" t="s">
        <v>276</v>
      </c>
      <c r="F187" s="222" t="s">
        <v>277</v>
      </c>
      <c r="G187" s="222"/>
      <c r="H187" s="222"/>
      <c r="I187" s="222"/>
      <c r="J187" s="223" t="s">
        <v>209</v>
      </c>
      <c r="K187" s="224">
        <v>8</v>
      </c>
      <c r="L187" s="225">
        <v>0</v>
      </c>
      <c r="M187" s="226"/>
      <c r="N187" s="227">
        <f>ROUND(L187*K187,2)</f>
        <v>0</v>
      </c>
      <c r="O187" s="227"/>
      <c r="P187" s="227"/>
      <c r="Q187" s="227"/>
      <c r="R187" s="49"/>
      <c r="T187" s="228" t="s">
        <v>22</v>
      </c>
      <c r="U187" s="57" t="s">
        <v>44</v>
      </c>
      <c r="V187" s="48"/>
      <c r="W187" s="229">
        <f>V187*K187</f>
        <v>0</v>
      </c>
      <c r="X187" s="229">
        <v>0</v>
      </c>
      <c r="Y187" s="229">
        <f>X187*K187</f>
        <v>0</v>
      </c>
      <c r="Z187" s="229">
        <v>0</v>
      </c>
      <c r="AA187" s="230">
        <f>Z187*K187</f>
        <v>0</v>
      </c>
      <c r="AR187" s="23" t="s">
        <v>178</v>
      </c>
      <c r="AT187" s="23" t="s">
        <v>174</v>
      </c>
      <c r="AU187" s="23" t="s">
        <v>126</v>
      </c>
      <c r="AY187" s="23" t="s">
        <v>173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87</v>
      </c>
      <c r="BK187" s="143">
        <f>ROUND(L187*K187,2)</f>
        <v>0</v>
      </c>
      <c r="BL187" s="23" t="s">
        <v>178</v>
      </c>
      <c r="BM187" s="23" t="s">
        <v>278</v>
      </c>
    </row>
    <row r="188" spans="2:51" s="10" customFormat="1" ht="16.5" customHeight="1">
      <c r="B188" s="231"/>
      <c r="C188" s="232"/>
      <c r="D188" s="232"/>
      <c r="E188" s="233" t="s">
        <v>22</v>
      </c>
      <c r="F188" s="234" t="s">
        <v>279</v>
      </c>
      <c r="G188" s="235"/>
      <c r="H188" s="235"/>
      <c r="I188" s="235"/>
      <c r="J188" s="232"/>
      <c r="K188" s="236">
        <v>8</v>
      </c>
      <c r="L188" s="232"/>
      <c r="M188" s="232"/>
      <c r="N188" s="232"/>
      <c r="O188" s="232"/>
      <c r="P188" s="232"/>
      <c r="Q188" s="232"/>
      <c r="R188" s="237"/>
      <c r="T188" s="238"/>
      <c r="U188" s="232"/>
      <c r="V188" s="232"/>
      <c r="W188" s="232"/>
      <c r="X188" s="232"/>
      <c r="Y188" s="232"/>
      <c r="Z188" s="232"/>
      <c r="AA188" s="239"/>
      <c r="AT188" s="240" t="s">
        <v>181</v>
      </c>
      <c r="AU188" s="240" t="s">
        <v>126</v>
      </c>
      <c r="AV188" s="10" t="s">
        <v>126</v>
      </c>
      <c r="AW188" s="10" t="s">
        <v>36</v>
      </c>
      <c r="AX188" s="10" t="s">
        <v>87</v>
      </c>
      <c r="AY188" s="240" t="s">
        <v>173</v>
      </c>
    </row>
    <row r="189" spans="2:63" s="9" customFormat="1" ht="29.85" customHeight="1">
      <c r="B189" s="206"/>
      <c r="C189" s="207"/>
      <c r="D189" s="217" t="s">
        <v>141</v>
      </c>
      <c r="E189" s="217"/>
      <c r="F189" s="217"/>
      <c r="G189" s="217"/>
      <c r="H189" s="217"/>
      <c r="I189" s="217"/>
      <c r="J189" s="217"/>
      <c r="K189" s="217"/>
      <c r="L189" s="217"/>
      <c r="M189" s="217"/>
      <c r="N189" s="218">
        <f>BK189</f>
        <v>0</v>
      </c>
      <c r="O189" s="219"/>
      <c r="P189" s="219"/>
      <c r="Q189" s="219"/>
      <c r="R189" s="210"/>
      <c r="T189" s="211"/>
      <c r="U189" s="207"/>
      <c r="V189" s="207"/>
      <c r="W189" s="212">
        <f>SUM(W190:W235)</f>
        <v>0</v>
      </c>
      <c r="X189" s="207"/>
      <c r="Y189" s="212">
        <f>SUM(Y190:Y235)</f>
        <v>20.281073999999997</v>
      </c>
      <c r="Z189" s="207"/>
      <c r="AA189" s="213">
        <f>SUM(AA190:AA235)</f>
        <v>0</v>
      </c>
      <c r="AR189" s="214" t="s">
        <v>87</v>
      </c>
      <c r="AT189" s="215" t="s">
        <v>78</v>
      </c>
      <c r="AU189" s="215" t="s">
        <v>87</v>
      </c>
      <c r="AY189" s="214" t="s">
        <v>173</v>
      </c>
      <c r="BK189" s="216">
        <f>SUM(BK190:BK235)</f>
        <v>0</v>
      </c>
    </row>
    <row r="190" spans="2:65" s="1" customFormat="1" ht="16.5" customHeight="1">
      <c r="B190" s="47"/>
      <c r="C190" s="220" t="s">
        <v>10</v>
      </c>
      <c r="D190" s="220" t="s">
        <v>174</v>
      </c>
      <c r="E190" s="221" t="s">
        <v>280</v>
      </c>
      <c r="F190" s="222" t="s">
        <v>281</v>
      </c>
      <c r="G190" s="222"/>
      <c r="H190" s="222"/>
      <c r="I190" s="222"/>
      <c r="J190" s="223" t="s">
        <v>177</v>
      </c>
      <c r="K190" s="224">
        <v>507.75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44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178</v>
      </c>
      <c r="AT190" s="23" t="s">
        <v>174</v>
      </c>
      <c r="AU190" s="23" t="s">
        <v>126</v>
      </c>
      <c r="AY190" s="23" t="s">
        <v>173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87</v>
      </c>
      <c r="BK190" s="143">
        <f>ROUND(L190*K190,2)</f>
        <v>0</v>
      </c>
      <c r="BL190" s="23" t="s">
        <v>178</v>
      </c>
      <c r="BM190" s="23" t="s">
        <v>282</v>
      </c>
    </row>
    <row r="191" spans="2:51" s="10" customFormat="1" ht="16.5" customHeight="1">
      <c r="B191" s="231"/>
      <c r="C191" s="232"/>
      <c r="D191" s="232"/>
      <c r="E191" s="233" t="s">
        <v>22</v>
      </c>
      <c r="F191" s="234" t="s">
        <v>283</v>
      </c>
      <c r="G191" s="235"/>
      <c r="H191" s="235"/>
      <c r="I191" s="235"/>
      <c r="J191" s="232"/>
      <c r="K191" s="236">
        <v>507.75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181</v>
      </c>
      <c r="AU191" s="240" t="s">
        <v>126</v>
      </c>
      <c r="AV191" s="10" t="s">
        <v>126</v>
      </c>
      <c r="AW191" s="10" t="s">
        <v>36</v>
      </c>
      <c r="AX191" s="10" t="s">
        <v>79</v>
      </c>
      <c r="AY191" s="240" t="s">
        <v>173</v>
      </c>
    </row>
    <row r="192" spans="2:51" s="11" customFormat="1" ht="16.5" customHeight="1">
      <c r="B192" s="241"/>
      <c r="C192" s="242"/>
      <c r="D192" s="242"/>
      <c r="E192" s="243" t="s">
        <v>22</v>
      </c>
      <c r="F192" s="244" t="s">
        <v>182</v>
      </c>
      <c r="G192" s="242"/>
      <c r="H192" s="242"/>
      <c r="I192" s="242"/>
      <c r="J192" s="242"/>
      <c r="K192" s="245">
        <v>507.75</v>
      </c>
      <c r="L192" s="242"/>
      <c r="M192" s="242"/>
      <c r="N192" s="242"/>
      <c r="O192" s="242"/>
      <c r="P192" s="242"/>
      <c r="Q192" s="242"/>
      <c r="R192" s="246"/>
      <c r="T192" s="247"/>
      <c r="U192" s="242"/>
      <c r="V192" s="242"/>
      <c r="W192" s="242"/>
      <c r="X192" s="242"/>
      <c r="Y192" s="242"/>
      <c r="Z192" s="242"/>
      <c r="AA192" s="248"/>
      <c r="AT192" s="249" t="s">
        <v>181</v>
      </c>
      <c r="AU192" s="249" t="s">
        <v>126</v>
      </c>
      <c r="AV192" s="11" t="s">
        <v>178</v>
      </c>
      <c r="AW192" s="11" t="s">
        <v>36</v>
      </c>
      <c r="AX192" s="11" t="s">
        <v>87</v>
      </c>
      <c r="AY192" s="249" t="s">
        <v>173</v>
      </c>
    </row>
    <row r="193" spans="2:65" s="1" customFormat="1" ht="16.5" customHeight="1">
      <c r="B193" s="47"/>
      <c r="C193" s="220" t="s">
        <v>284</v>
      </c>
      <c r="D193" s="220" t="s">
        <v>174</v>
      </c>
      <c r="E193" s="221" t="s">
        <v>285</v>
      </c>
      <c r="F193" s="222" t="s">
        <v>286</v>
      </c>
      <c r="G193" s="222"/>
      <c r="H193" s="222"/>
      <c r="I193" s="222"/>
      <c r="J193" s="223" t="s">
        <v>177</v>
      </c>
      <c r="K193" s="224">
        <v>239.25</v>
      </c>
      <c r="L193" s="225">
        <v>0</v>
      </c>
      <c r="M193" s="226"/>
      <c r="N193" s="227">
        <f>ROUND(L193*K193,2)</f>
        <v>0</v>
      </c>
      <c r="O193" s="227"/>
      <c r="P193" s="227"/>
      <c r="Q193" s="227"/>
      <c r="R193" s="49"/>
      <c r="T193" s="228" t="s">
        <v>22</v>
      </c>
      <c r="U193" s="57" t="s">
        <v>44</v>
      </c>
      <c r="V193" s="48"/>
      <c r="W193" s="229">
        <f>V193*K193</f>
        <v>0</v>
      </c>
      <c r="X193" s="229">
        <v>0</v>
      </c>
      <c r="Y193" s="229">
        <f>X193*K193</f>
        <v>0</v>
      </c>
      <c r="Z193" s="229">
        <v>0</v>
      </c>
      <c r="AA193" s="230">
        <f>Z193*K193</f>
        <v>0</v>
      </c>
      <c r="AR193" s="23" t="s">
        <v>178</v>
      </c>
      <c r="AT193" s="23" t="s">
        <v>174</v>
      </c>
      <c r="AU193" s="23" t="s">
        <v>126</v>
      </c>
      <c r="AY193" s="23" t="s">
        <v>173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87</v>
      </c>
      <c r="BK193" s="143">
        <f>ROUND(L193*K193,2)</f>
        <v>0</v>
      </c>
      <c r="BL193" s="23" t="s">
        <v>178</v>
      </c>
      <c r="BM193" s="23" t="s">
        <v>287</v>
      </c>
    </row>
    <row r="194" spans="2:51" s="10" customFormat="1" ht="16.5" customHeight="1">
      <c r="B194" s="231"/>
      <c r="C194" s="232"/>
      <c r="D194" s="232"/>
      <c r="E194" s="233" t="s">
        <v>22</v>
      </c>
      <c r="F194" s="234" t="s">
        <v>288</v>
      </c>
      <c r="G194" s="235"/>
      <c r="H194" s="235"/>
      <c r="I194" s="235"/>
      <c r="J194" s="232"/>
      <c r="K194" s="236">
        <v>169.25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181</v>
      </c>
      <c r="AU194" s="240" t="s">
        <v>126</v>
      </c>
      <c r="AV194" s="10" t="s">
        <v>126</v>
      </c>
      <c r="AW194" s="10" t="s">
        <v>36</v>
      </c>
      <c r="AX194" s="10" t="s">
        <v>79</v>
      </c>
      <c r="AY194" s="240" t="s">
        <v>173</v>
      </c>
    </row>
    <row r="195" spans="2:51" s="10" customFormat="1" ht="16.5" customHeight="1">
      <c r="B195" s="231"/>
      <c r="C195" s="232"/>
      <c r="D195" s="232"/>
      <c r="E195" s="233" t="s">
        <v>22</v>
      </c>
      <c r="F195" s="259" t="s">
        <v>289</v>
      </c>
      <c r="G195" s="232"/>
      <c r="H195" s="232"/>
      <c r="I195" s="232"/>
      <c r="J195" s="232"/>
      <c r="K195" s="236">
        <v>21</v>
      </c>
      <c r="L195" s="232"/>
      <c r="M195" s="232"/>
      <c r="N195" s="232"/>
      <c r="O195" s="232"/>
      <c r="P195" s="232"/>
      <c r="Q195" s="232"/>
      <c r="R195" s="237"/>
      <c r="T195" s="238"/>
      <c r="U195" s="232"/>
      <c r="V195" s="232"/>
      <c r="W195" s="232"/>
      <c r="X195" s="232"/>
      <c r="Y195" s="232"/>
      <c r="Z195" s="232"/>
      <c r="AA195" s="239"/>
      <c r="AT195" s="240" t="s">
        <v>181</v>
      </c>
      <c r="AU195" s="240" t="s">
        <v>126</v>
      </c>
      <c r="AV195" s="10" t="s">
        <v>126</v>
      </c>
      <c r="AW195" s="10" t="s">
        <v>36</v>
      </c>
      <c r="AX195" s="10" t="s">
        <v>79</v>
      </c>
      <c r="AY195" s="240" t="s">
        <v>173</v>
      </c>
    </row>
    <row r="196" spans="2:51" s="10" customFormat="1" ht="25.5" customHeight="1">
      <c r="B196" s="231"/>
      <c r="C196" s="232"/>
      <c r="D196" s="232"/>
      <c r="E196" s="233" t="s">
        <v>22</v>
      </c>
      <c r="F196" s="259" t="s">
        <v>290</v>
      </c>
      <c r="G196" s="232"/>
      <c r="H196" s="232"/>
      <c r="I196" s="232"/>
      <c r="J196" s="232"/>
      <c r="K196" s="236">
        <v>49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181</v>
      </c>
      <c r="AU196" s="240" t="s">
        <v>126</v>
      </c>
      <c r="AV196" s="10" t="s">
        <v>126</v>
      </c>
      <c r="AW196" s="10" t="s">
        <v>36</v>
      </c>
      <c r="AX196" s="10" t="s">
        <v>79</v>
      </c>
      <c r="AY196" s="240" t="s">
        <v>173</v>
      </c>
    </row>
    <row r="197" spans="2:51" s="11" customFormat="1" ht="16.5" customHeight="1">
      <c r="B197" s="241"/>
      <c r="C197" s="242"/>
      <c r="D197" s="242"/>
      <c r="E197" s="243" t="s">
        <v>22</v>
      </c>
      <c r="F197" s="244" t="s">
        <v>182</v>
      </c>
      <c r="G197" s="242"/>
      <c r="H197" s="242"/>
      <c r="I197" s="242"/>
      <c r="J197" s="242"/>
      <c r="K197" s="245">
        <v>239.25</v>
      </c>
      <c r="L197" s="242"/>
      <c r="M197" s="242"/>
      <c r="N197" s="242"/>
      <c r="O197" s="242"/>
      <c r="P197" s="242"/>
      <c r="Q197" s="242"/>
      <c r="R197" s="246"/>
      <c r="T197" s="247"/>
      <c r="U197" s="242"/>
      <c r="V197" s="242"/>
      <c r="W197" s="242"/>
      <c r="X197" s="242"/>
      <c r="Y197" s="242"/>
      <c r="Z197" s="242"/>
      <c r="AA197" s="248"/>
      <c r="AT197" s="249" t="s">
        <v>181</v>
      </c>
      <c r="AU197" s="249" t="s">
        <v>126</v>
      </c>
      <c r="AV197" s="11" t="s">
        <v>178</v>
      </c>
      <c r="AW197" s="11" t="s">
        <v>36</v>
      </c>
      <c r="AX197" s="11" t="s">
        <v>87</v>
      </c>
      <c r="AY197" s="249" t="s">
        <v>173</v>
      </c>
    </row>
    <row r="198" spans="2:65" s="1" customFormat="1" ht="25.5" customHeight="1">
      <c r="B198" s="47"/>
      <c r="C198" s="220" t="s">
        <v>291</v>
      </c>
      <c r="D198" s="220" t="s">
        <v>174</v>
      </c>
      <c r="E198" s="221" t="s">
        <v>292</v>
      </c>
      <c r="F198" s="222" t="s">
        <v>293</v>
      </c>
      <c r="G198" s="222"/>
      <c r="H198" s="222"/>
      <c r="I198" s="222"/>
      <c r="J198" s="223" t="s">
        <v>177</v>
      </c>
      <c r="K198" s="224">
        <v>507.75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44</v>
      </c>
      <c r="V198" s="48"/>
      <c r="W198" s="229">
        <f>V198*K198</f>
        <v>0</v>
      </c>
      <c r="X198" s="229">
        <v>0</v>
      </c>
      <c r="Y198" s="229">
        <f>X198*K198</f>
        <v>0</v>
      </c>
      <c r="Z198" s="229">
        <v>0</v>
      </c>
      <c r="AA198" s="230">
        <f>Z198*K198</f>
        <v>0</v>
      </c>
      <c r="AR198" s="23" t="s">
        <v>178</v>
      </c>
      <c r="AT198" s="23" t="s">
        <v>174</v>
      </c>
      <c r="AU198" s="23" t="s">
        <v>126</v>
      </c>
      <c r="AY198" s="23" t="s">
        <v>173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87</v>
      </c>
      <c r="BK198" s="143">
        <f>ROUND(L198*K198,2)</f>
        <v>0</v>
      </c>
      <c r="BL198" s="23" t="s">
        <v>178</v>
      </c>
      <c r="BM198" s="23" t="s">
        <v>294</v>
      </c>
    </row>
    <row r="199" spans="2:51" s="10" customFormat="1" ht="16.5" customHeight="1">
      <c r="B199" s="231"/>
      <c r="C199" s="232"/>
      <c r="D199" s="232"/>
      <c r="E199" s="233" t="s">
        <v>22</v>
      </c>
      <c r="F199" s="234" t="s">
        <v>295</v>
      </c>
      <c r="G199" s="235"/>
      <c r="H199" s="235"/>
      <c r="I199" s="235"/>
      <c r="J199" s="232"/>
      <c r="K199" s="236">
        <v>507.75</v>
      </c>
      <c r="L199" s="232"/>
      <c r="M199" s="232"/>
      <c r="N199" s="232"/>
      <c r="O199" s="232"/>
      <c r="P199" s="232"/>
      <c r="Q199" s="232"/>
      <c r="R199" s="237"/>
      <c r="T199" s="238"/>
      <c r="U199" s="232"/>
      <c r="V199" s="232"/>
      <c r="W199" s="232"/>
      <c r="X199" s="232"/>
      <c r="Y199" s="232"/>
      <c r="Z199" s="232"/>
      <c r="AA199" s="239"/>
      <c r="AT199" s="240" t="s">
        <v>181</v>
      </c>
      <c r="AU199" s="240" t="s">
        <v>126</v>
      </c>
      <c r="AV199" s="10" t="s">
        <v>126</v>
      </c>
      <c r="AW199" s="10" t="s">
        <v>36</v>
      </c>
      <c r="AX199" s="10" t="s">
        <v>79</v>
      </c>
      <c r="AY199" s="240" t="s">
        <v>173</v>
      </c>
    </row>
    <row r="200" spans="2:51" s="11" customFormat="1" ht="16.5" customHeight="1">
      <c r="B200" s="241"/>
      <c r="C200" s="242"/>
      <c r="D200" s="242"/>
      <c r="E200" s="243" t="s">
        <v>22</v>
      </c>
      <c r="F200" s="244" t="s">
        <v>182</v>
      </c>
      <c r="G200" s="242"/>
      <c r="H200" s="242"/>
      <c r="I200" s="242"/>
      <c r="J200" s="242"/>
      <c r="K200" s="245">
        <v>507.75</v>
      </c>
      <c r="L200" s="242"/>
      <c r="M200" s="242"/>
      <c r="N200" s="242"/>
      <c r="O200" s="242"/>
      <c r="P200" s="242"/>
      <c r="Q200" s="242"/>
      <c r="R200" s="246"/>
      <c r="T200" s="247"/>
      <c r="U200" s="242"/>
      <c r="V200" s="242"/>
      <c r="W200" s="242"/>
      <c r="X200" s="242"/>
      <c r="Y200" s="242"/>
      <c r="Z200" s="242"/>
      <c r="AA200" s="248"/>
      <c r="AT200" s="249" t="s">
        <v>181</v>
      </c>
      <c r="AU200" s="249" t="s">
        <v>126</v>
      </c>
      <c r="AV200" s="11" t="s">
        <v>178</v>
      </c>
      <c r="AW200" s="11" t="s">
        <v>36</v>
      </c>
      <c r="AX200" s="11" t="s">
        <v>87</v>
      </c>
      <c r="AY200" s="249" t="s">
        <v>173</v>
      </c>
    </row>
    <row r="201" spans="2:65" s="1" customFormat="1" ht="38.25" customHeight="1">
      <c r="B201" s="47"/>
      <c r="C201" s="220" t="s">
        <v>296</v>
      </c>
      <c r="D201" s="220" t="s">
        <v>174</v>
      </c>
      <c r="E201" s="221" t="s">
        <v>297</v>
      </c>
      <c r="F201" s="222" t="s">
        <v>298</v>
      </c>
      <c r="G201" s="222"/>
      <c r="H201" s="222"/>
      <c r="I201" s="222"/>
      <c r="J201" s="223" t="s">
        <v>177</v>
      </c>
      <c r="K201" s="224">
        <v>507.75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44</v>
      </c>
      <c r="V201" s="48"/>
      <c r="W201" s="229">
        <f>V201*K201</f>
        <v>0</v>
      </c>
      <c r="X201" s="229">
        <v>0</v>
      </c>
      <c r="Y201" s="229">
        <f>X201*K201</f>
        <v>0</v>
      </c>
      <c r="Z201" s="229">
        <v>0</v>
      </c>
      <c r="AA201" s="230">
        <f>Z201*K201</f>
        <v>0</v>
      </c>
      <c r="AR201" s="23" t="s">
        <v>178</v>
      </c>
      <c r="AT201" s="23" t="s">
        <v>174</v>
      </c>
      <c r="AU201" s="23" t="s">
        <v>126</v>
      </c>
      <c r="AY201" s="23" t="s">
        <v>173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87</v>
      </c>
      <c r="BK201" s="143">
        <f>ROUND(L201*K201,2)</f>
        <v>0</v>
      </c>
      <c r="BL201" s="23" t="s">
        <v>178</v>
      </c>
      <c r="BM201" s="23" t="s">
        <v>299</v>
      </c>
    </row>
    <row r="202" spans="2:51" s="10" customFormat="1" ht="16.5" customHeight="1">
      <c r="B202" s="231"/>
      <c r="C202" s="232"/>
      <c r="D202" s="232"/>
      <c r="E202" s="233" t="s">
        <v>22</v>
      </c>
      <c r="F202" s="234" t="s">
        <v>300</v>
      </c>
      <c r="G202" s="235"/>
      <c r="H202" s="235"/>
      <c r="I202" s="235"/>
      <c r="J202" s="232"/>
      <c r="K202" s="236">
        <v>507.75</v>
      </c>
      <c r="L202" s="232"/>
      <c r="M202" s="232"/>
      <c r="N202" s="232"/>
      <c r="O202" s="232"/>
      <c r="P202" s="232"/>
      <c r="Q202" s="232"/>
      <c r="R202" s="237"/>
      <c r="T202" s="238"/>
      <c r="U202" s="232"/>
      <c r="V202" s="232"/>
      <c r="W202" s="232"/>
      <c r="X202" s="232"/>
      <c r="Y202" s="232"/>
      <c r="Z202" s="232"/>
      <c r="AA202" s="239"/>
      <c r="AT202" s="240" t="s">
        <v>181</v>
      </c>
      <c r="AU202" s="240" t="s">
        <v>126</v>
      </c>
      <c r="AV202" s="10" t="s">
        <v>126</v>
      </c>
      <c r="AW202" s="10" t="s">
        <v>36</v>
      </c>
      <c r="AX202" s="10" t="s">
        <v>87</v>
      </c>
      <c r="AY202" s="240" t="s">
        <v>173</v>
      </c>
    </row>
    <row r="203" spans="2:65" s="1" customFormat="1" ht="38.25" customHeight="1">
      <c r="B203" s="47"/>
      <c r="C203" s="220" t="s">
        <v>301</v>
      </c>
      <c r="D203" s="220" t="s">
        <v>174</v>
      </c>
      <c r="E203" s="221" t="s">
        <v>302</v>
      </c>
      <c r="F203" s="222" t="s">
        <v>303</v>
      </c>
      <c r="G203" s="222"/>
      <c r="H203" s="222"/>
      <c r="I203" s="222"/>
      <c r="J203" s="223" t="s">
        <v>177</v>
      </c>
      <c r="K203" s="224">
        <v>49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44</v>
      </c>
      <c r="V203" s="48"/>
      <c r="W203" s="229">
        <f>V203*K203</f>
        <v>0</v>
      </c>
      <c r="X203" s="229">
        <v>0</v>
      </c>
      <c r="Y203" s="229">
        <f>X203*K203</f>
        <v>0</v>
      </c>
      <c r="Z203" s="229">
        <v>0</v>
      </c>
      <c r="AA203" s="230">
        <f>Z203*K203</f>
        <v>0</v>
      </c>
      <c r="AR203" s="23" t="s">
        <v>178</v>
      </c>
      <c r="AT203" s="23" t="s">
        <v>174</v>
      </c>
      <c r="AU203" s="23" t="s">
        <v>126</v>
      </c>
      <c r="AY203" s="23" t="s">
        <v>173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87</v>
      </c>
      <c r="BK203" s="143">
        <f>ROUND(L203*K203,2)</f>
        <v>0</v>
      </c>
      <c r="BL203" s="23" t="s">
        <v>178</v>
      </c>
      <c r="BM203" s="23" t="s">
        <v>304</v>
      </c>
    </row>
    <row r="204" spans="2:51" s="10" customFormat="1" ht="25.5" customHeight="1">
      <c r="B204" s="231"/>
      <c r="C204" s="232"/>
      <c r="D204" s="232"/>
      <c r="E204" s="233" t="s">
        <v>22</v>
      </c>
      <c r="F204" s="234" t="s">
        <v>290</v>
      </c>
      <c r="G204" s="235"/>
      <c r="H204" s="235"/>
      <c r="I204" s="235"/>
      <c r="J204" s="232"/>
      <c r="K204" s="236">
        <v>49</v>
      </c>
      <c r="L204" s="232"/>
      <c r="M204" s="232"/>
      <c r="N204" s="232"/>
      <c r="O204" s="232"/>
      <c r="P204" s="232"/>
      <c r="Q204" s="232"/>
      <c r="R204" s="237"/>
      <c r="T204" s="238"/>
      <c r="U204" s="232"/>
      <c r="V204" s="232"/>
      <c r="W204" s="232"/>
      <c r="X204" s="232"/>
      <c r="Y204" s="232"/>
      <c r="Z204" s="232"/>
      <c r="AA204" s="239"/>
      <c r="AT204" s="240" t="s">
        <v>181</v>
      </c>
      <c r="AU204" s="240" t="s">
        <v>126</v>
      </c>
      <c r="AV204" s="10" t="s">
        <v>126</v>
      </c>
      <c r="AW204" s="10" t="s">
        <v>36</v>
      </c>
      <c r="AX204" s="10" t="s">
        <v>87</v>
      </c>
      <c r="AY204" s="240" t="s">
        <v>173</v>
      </c>
    </row>
    <row r="205" spans="2:65" s="1" customFormat="1" ht="38.25" customHeight="1">
      <c r="B205" s="47"/>
      <c r="C205" s="220" t="s">
        <v>305</v>
      </c>
      <c r="D205" s="220" t="s">
        <v>174</v>
      </c>
      <c r="E205" s="221" t="s">
        <v>306</v>
      </c>
      <c r="F205" s="222" t="s">
        <v>307</v>
      </c>
      <c r="G205" s="222"/>
      <c r="H205" s="222"/>
      <c r="I205" s="222"/>
      <c r="J205" s="223" t="s">
        <v>177</v>
      </c>
      <c r="K205" s="224">
        <v>169.25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44</v>
      </c>
      <c r="V205" s="48"/>
      <c r="W205" s="229">
        <f>V205*K205</f>
        <v>0</v>
      </c>
      <c r="X205" s="229">
        <v>0</v>
      </c>
      <c r="Y205" s="229">
        <f>X205*K205</f>
        <v>0</v>
      </c>
      <c r="Z205" s="229">
        <v>0</v>
      </c>
      <c r="AA205" s="230">
        <f>Z205*K205</f>
        <v>0</v>
      </c>
      <c r="AR205" s="23" t="s">
        <v>178</v>
      </c>
      <c r="AT205" s="23" t="s">
        <v>174</v>
      </c>
      <c r="AU205" s="23" t="s">
        <v>126</v>
      </c>
      <c r="AY205" s="23" t="s">
        <v>173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87</v>
      </c>
      <c r="BK205" s="143">
        <f>ROUND(L205*K205,2)</f>
        <v>0</v>
      </c>
      <c r="BL205" s="23" t="s">
        <v>178</v>
      </c>
      <c r="BM205" s="23" t="s">
        <v>308</v>
      </c>
    </row>
    <row r="206" spans="2:51" s="10" customFormat="1" ht="16.5" customHeight="1">
      <c r="B206" s="231"/>
      <c r="C206" s="232"/>
      <c r="D206" s="232"/>
      <c r="E206" s="233" t="s">
        <v>22</v>
      </c>
      <c r="F206" s="234" t="s">
        <v>309</v>
      </c>
      <c r="G206" s="235"/>
      <c r="H206" s="235"/>
      <c r="I206" s="235"/>
      <c r="J206" s="232"/>
      <c r="K206" s="236">
        <v>169.25</v>
      </c>
      <c r="L206" s="232"/>
      <c r="M206" s="232"/>
      <c r="N206" s="232"/>
      <c r="O206" s="232"/>
      <c r="P206" s="232"/>
      <c r="Q206" s="232"/>
      <c r="R206" s="237"/>
      <c r="T206" s="238"/>
      <c r="U206" s="232"/>
      <c r="V206" s="232"/>
      <c r="W206" s="232"/>
      <c r="X206" s="232"/>
      <c r="Y206" s="232"/>
      <c r="Z206" s="232"/>
      <c r="AA206" s="239"/>
      <c r="AT206" s="240" t="s">
        <v>181</v>
      </c>
      <c r="AU206" s="240" t="s">
        <v>126</v>
      </c>
      <c r="AV206" s="10" t="s">
        <v>126</v>
      </c>
      <c r="AW206" s="10" t="s">
        <v>36</v>
      </c>
      <c r="AX206" s="10" t="s">
        <v>79</v>
      </c>
      <c r="AY206" s="240" t="s">
        <v>173</v>
      </c>
    </row>
    <row r="207" spans="2:51" s="11" customFormat="1" ht="16.5" customHeight="1">
      <c r="B207" s="241"/>
      <c r="C207" s="242"/>
      <c r="D207" s="242"/>
      <c r="E207" s="243" t="s">
        <v>22</v>
      </c>
      <c r="F207" s="244" t="s">
        <v>182</v>
      </c>
      <c r="G207" s="242"/>
      <c r="H207" s="242"/>
      <c r="I207" s="242"/>
      <c r="J207" s="242"/>
      <c r="K207" s="245">
        <v>169.25</v>
      </c>
      <c r="L207" s="242"/>
      <c r="M207" s="242"/>
      <c r="N207" s="242"/>
      <c r="O207" s="242"/>
      <c r="P207" s="242"/>
      <c r="Q207" s="242"/>
      <c r="R207" s="246"/>
      <c r="T207" s="247"/>
      <c r="U207" s="242"/>
      <c r="V207" s="242"/>
      <c r="W207" s="242"/>
      <c r="X207" s="242"/>
      <c r="Y207" s="242"/>
      <c r="Z207" s="242"/>
      <c r="AA207" s="248"/>
      <c r="AT207" s="249" t="s">
        <v>181</v>
      </c>
      <c r="AU207" s="249" t="s">
        <v>126</v>
      </c>
      <c r="AV207" s="11" t="s">
        <v>178</v>
      </c>
      <c r="AW207" s="11" t="s">
        <v>36</v>
      </c>
      <c r="AX207" s="11" t="s">
        <v>87</v>
      </c>
      <c r="AY207" s="249" t="s">
        <v>173</v>
      </c>
    </row>
    <row r="208" spans="2:65" s="1" customFormat="1" ht="25.5" customHeight="1">
      <c r="B208" s="47"/>
      <c r="C208" s="220" t="s">
        <v>310</v>
      </c>
      <c r="D208" s="220" t="s">
        <v>174</v>
      </c>
      <c r="E208" s="221" t="s">
        <v>311</v>
      </c>
      <c r="F208" s="222" t="s">
        <v>312</v>
      </c>
      <c r="G208" s="222"/>
      <c r="H208" s="222"/>
      <c r="I208" s="222"/>
      <c r="J208" s="223" t="s">
        <v>177</v>
      </c>
      <c r="K208" s="224">
        <v>5.8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44</v>
      </c>
      <c r="V208" s="48"/>
      <c r="W208" s="229">
        <f>V208*K208</f>
        <v>0</v>
      </c>
      <c r="X208" s="229">
        <v>0</v>
      </c>
      <c r="Y208" s="229">
        <f>X208*K208</f>
        <v>0</v>
      </c>
      <c r="Z208" s="229">
        <v>0</v>
      </c>
      <c r="AA208" s="230">
        <f>Z208*K208</f>
        <v>0</v>
      </c>
      <c r="AR208" s="23" t="s">
        <v>178</v>
      </c>
      <c r="AT208" s="23" t="s">
        <v>174</v>
      </c>
      <c r="AU208" s="23" t="s">
        <v>126</v>
      </c>
      <c r="AY208" s="23" t="s">
        <v>173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87</v>
      </c>
      <c r="BK208" s="143">
        <f>ROUND(L208*K208,2)</f>
        <v>0</v>
      </c>
      <c r="BL208" s="23" t="s">
        <v>178</v>
      </c>
      <c r="BM208" s="23" t="s">
        <v>313</v>
      </c>
    </row>
    <row r="209" spans="2:51" s="10" customFormat="1" ht="16.5" customHeight="1">
      <c r="B209" s="231"/>
      <c r="C209" s="232"/>
      <c r="D209" s="232"/>
      <c r="E209" s="233" t="s">
        <v>22</v>
      </c>
      <c r="F209" s="234" t="s">
        <v>314</v>
      </c>
      <c r="G209" s="235"/>
      <c r="H209" s="235"/>
      <c r="I209" s="235"/>
      <c r="J209" s="232"/>
      <c r="K209" s="236">
        <v>5.8</v>
      </c>
      <c r="L209" s="232"/>
      <c r="M209" s="232"/>
      <c r="N209" s="232"/>
      <c r="O209" s="232"/>
      <c r="P209" s="232"/>
      <c r="Q209" s="232"/>
      <c r="R209" s="237"/>
      <c r="T209" s="238"/>
      <c r="U209" s="232"/>
      <c r="V209" s="232"/>
      <c r="W209" s="232"/>
      <c r="X209" s="232"/>
      <c r="Y209" s="232"/>
      <c r="Z209" s="232"/>
      <c r="AA209" s="239"/>
      <c r="AT209" s="240" t="s">
        <v>181</v>
      </c>
      <c r="AU209" s="240" t="s">
        <v>126</v>
      </c>
      <c r="AV209" s="10" t="s">
        <v>126</v>
      </c>
      <c r="AW209" s="10" t="s">
        <v>36</v>
      </c>
      <c r="AX209" s="10" t="s">
        <v>79</v>
      </c>
      <c r="AY209" s="240" t="s">
        <v>173</v>
      </c>
    </row>
    <row r="210" spans="2:51" s="11" customFormat="1" ht="16.5" customHeight="1">
      <c r="B210" s="241"/>
      <c r="C210" s="242"/>
      <c r="D210" s="242"/>
      <c r="E210" s="243" t="s">
        <v>22</v>
      </c>
      <c r="F210" s="244" t="s">
        <v>182</v>
      </c>
      <c r="G210" s="242"/>
      <c r="H210" s="242"/>
      <c r="I210" s="242"/>
      <c r="J210" s="242"/>
      <c r="K210" s="245">
        <v>5.8</v>
      </c>
      <c r="L210" s="242"/>
      <c r="M210" s="242"/>
      <c r="N210" s="242"/>
      <c r="O210" s="242"/>
      <c r="P210" s="242"/>
      <c r="Q210" s="242"/>
      <c r="R210" s="246"/>
      <c r="T210" s="247"/>
      <c r="U210" s="242"/>
      <c r="V210" s="242"/>
      <c r="W210" s="242"/>
      <c r="X210" s="242"/>
      <c r="Y210" s="242"/>
      <c r="Z210" s="242"/>
      <c r="AA210" s="248"/>
      <c r="AT210" s="249" t="s">
        <v>181</v>
      </c>
      <c r="AU210" s="249" t="s">
        <v>126</v>
      </c>
      <c r="AV210" s="11" t="s">
        <v>178</v>
      </c>
      <c r="AW210" s="11" t="s">
        <v>36</v>
      </c>
      <c r="AX210" s="11" t="s">
        <v>87</v>
      </c>
      <c r="AY210" s="249" t="s">
        <v>173</v>
      </c>
    </row>
    <row r="211" spans="2:65" s="1" customFormat="1" ht="25.5" customHeight="1">
      <c r="B211" s="47"/>
      <c r="C211" s="220" t="s">
        <v>315</v>
      </c>
      <c r="D211" s="220" t="s">
        <v>174</v>
      </c>
      <c r="E211" s="221" t="s">
        <v>316</v>
      </c>
      <c r="F211" s="222" t="s">
        <v>317</v>
      </c>
      <c r="G211" s="222"/>
      <c r="H211" s="222"/>
      <c r="I211" s="222"/>
      <c r="J211" s="223" t="s">
        <v>177</v>
      </c>
      <c r="K211" s="224">
        <v>9.6</v>
      </c>
      <c r="L211" s="225">
        <v>0</v>
      </c>
      <c r="M211" s="226"/>
      <c r="N211" s="227">
        <f>ROUND(L211*K211,2)</f>
        <v>0</v>
      </c>
      <c r="O211" s="227"/>
      <c r="P211" s="227"/>
      <c r="Q211" s="227"/>
      <c r="R211" s="49"/>
      <c r="T211" s="228" t="s">
        <v>22</v>
      </c>
      <c r="U211" s="57" t="s">
        <v>44</v>
      </c>
      <c r="V211" s="48"/>
      <c r="W211" s="229">
        <f>V211*K211</f>
        <v>0</v>
      </c>
      <c r="X211" s="229">
        <v>0.1837</v>
      </c>
      <c r="Y211" s="229">
        <f>X211*K211</f>
        <v>1.76352</v>
      </c>
      <c r="Z211" s="229">
        <v>0</v>
      </c>
      <c r="AA211" s="230">
        <f>Z211*K211</f>
        <v>0</v>
      </c>
      <c r="AR211" s="23" t="s">
        <v>178</v>
      </c>
      <c r="AT211" s="23" t="s">
        <v>174</v>
      </c>
      <c r="AU211" s="23" t="s">
        <v>126</v>
      </c>
      <c r="AY211" s="23" t="s">
        <v>173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23" t="s">
        <v>87</v>
      </c>
      <c r="BK211" s="143">
        <f>ROUND(L211*K211,2)</f>
        <v>0</v>
      </c>
      <c r="BL211" s="23" t="s">
        <v>178</v>
      </c>
      <c r="BM211" s="23" t="s">
        <v>318</v>
      </c>
    </row>
    <row r="212" spans="2:51" s="10" customFormat="1" ht="16.5" customHeight="1">
      <c r="B212" s="231"/>
      <c r="C212" s="232"/>
      <c r="D212" s="232"/>
      <c r="E212" s="233" t="s">
        <v>22</v>
      </c>
      <c r="F212" s="234" t="s">
        <v>319</v>
      </c>
      <c r="G212" s="235"/>
      <c r="H212" s="235"/>
      <c r="I212" s="235"/>
      <c r="J212" s="232"/>
      <c r="K212" s="236">
        <v>9.6</v>
      </c>
      <c r="L212" s="232"/>
      <c r="M212" s="232"/>
      <c r="N212" s="232"/>
      <c r="O212" s="232"/>
      <c r="P212" s="232"/>
      <c r="Q212" s="232"/>
      <c r="R212" s="237"/>
      <c r="T212" s="238"/>
      <c r="U212" s="232"/>
      <c r="V212" s="232"/>
      <c r="W212" s="232"/>
      <c r="X212" s="232"/>
      <c r="Y212" s="232"/>
      <c r="Z212" s="232"/>
      <c r="AA212" s="239"/>
      <c r="AT212" s="240" t="s">
        <v>181</v>
      </c>
      <c r="AU212" s="240" t="s">
        <v>126</v>
      </c>
      <c r="AV212" s="10" t="s">
        <v>126</v>
      </c>
      <c r="AW212" s="10" t="s">
        <v>36</v>
      </c>
      <c r="AX212" s="10" t="s">
        <v>79</v>
      </c>
      <c r="AY212" s="240" t="s">
        <v>173</v>
      </c>
    </row>
    <row r="213" spans="2:51" s="11" customFormat="1" ht="16.5" customHeight="1">
      <c r="B213" s="241"/>
      <c r="C213" s="242"/>
      <c r="D213" s="242"/>
      <c r="E213" s="243" t="s">
        <v>22</v>
      </c>
      <c r="F213" s="244" t="s">
        <v>182</v>
      </c>
      <c r="G213" s="242"/>
      <c r="H213" s="242"/>
      <c r="I213" s="242"/>
      <c r="J213" s="242"/>
      <c r="K213" s="245">
        <v>9.6</v>
      </c>
      <c r="L213" s="242"/>
      <c r="M213" s="242"/>
      <c r="N213" s="242"/>
      <c r="O213" s="242"/>
      <c r="P213" s="242"/>
      <c r="Q213" s="242"/>
      <c r="R213" s="246"/>
      <c r="T213" s="247"/>
      <c r="U213" s="242"/>
      <c r="V213" s="242"/>
      <c r="W213" s="242"/>
      <c r="X213" s="242"/>
      <c r="Y213" s="242"/>
      <c r="Z213" s="242"/>
      <c r="AA213" s="248"/>
      <c r="AT213" s="249" t="s">
        <v>181</v>
      </c>
      <c r="AU213" s="249" t="s">
        <v>126</v>
      </c>
      <c r="AV213" s="11" t="s">
        <v>178</v>
      </c>
      <c r="AW213" s="11" t="s">
        <v>36</v>
      </c>
      <c r="AX213" s="11" t="s">
        <v>87</v>
      </c>
      <c r="AY213" s="249" t="s">
        <v>173</v>
      </c>
    </row>
    <row r="214" spans="2:65" s="1" customFormat="1" ht="25.5" customHeight="1">
      <c r="B214" s="47"/>
      <c r="C214" s="260" t="s">
        <v>320</v>
      </c>
      <c r="D214" s="260" t="s">
        <v>245</v>
      </c>
      <c r="E214" s="261" t="s">
        <v>321</v>
      </c>
      <c r="F214" s="262" t="s">
        <v>322</v>
      </c>
      <c r="G214" s="262"/>
      <c r="H214" s="262"/>
      <c r="I214" s="262"/>
      <c r="J214" s="263" t="s">
        <v>230</v>
      </c>
      <c r="K214" s="264">
        <v>4.176</v>
      </c>
      <c r="L214" s="265">
        <v>0</v>
      </c>
      <c r="M214" s="266"/>
      <c r="N214" s="267">
        <f>ROUND(L214*K214,2)</f>
        <v>0</v>
      </c>
      <c r="O214" s="227"/>
      <c r="P214" s="227"/>
      <c r="Q214" s="227"/>
      <c r="R214" s="49"/>
      <c r="T214" s="228" t="s">
        <v>22</v>
      </c>
      <c r="U214" s="57" t="s">
        <v>44</v>
      </c>
      <c r="V214" s="48"/>
      <c r="W214" s="229">
        <f>V214*K214</f>
        <v>0</v>
      </c>
      <c r="X214" s="229">
        <v>1</v>
      </c>
      <c r="Y214" s="229">
        <f>X214*K214</f>
        <v>4.176</v>
      </c>
      <c r="Z214" s="229">
        <v>0</v>
      </c>
      <c r="AA214" s="230">
        <f>Z214*K214</f>
        <v>0</v>
      </c>
      <c r="AR214" s="23" t="s">
        <v>212</v>
      </c>
      <c r="AT214" s="23" t="s">
        <v>245</v>
      </c>
      <c r="AU214" s="23" t="s">
        <v>126</v>
      </c>
      <c r="AY214" s="23" t="s">
        <v>173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87</v>
      </c>
      <c r="BK214" s="143">
        <f>ROUND(L214*K214,2)</f>
        <v>0</v>
      </c>
      <c r="BL214" s="23" t="s">
        <v>178</v>
      </c>
      <c r="BM214" s="23" t="s">
        <v>323</v>
      </c>
    </row>
    <row r="215" spans="2:47" s="1" customFormat="1" ht="16.5" customHeight="1">
      <c r="B215" s="47"/>
      <c r="C215" s="48"/>
      <c r="D215" s="48"/>
      <c r="E215" s="48"/>
      <c r="F215" s="271" t="s">
        <v>324</v>
      </c>
      <c r="G215" s="68"/>
      <c r="H215" s="68"/>
      <c r="I215" s="68"/>
      <c r="J215" s="48"/>
      <c r="K215" s="48"/>
      <c r="L215" s="48"/>
      <c r="M215" s="48"/>
      <c r="N215" s="48"/>
      <c r="O215" s="48"/>
      <c r="P215" s="48"/>
      <c r="Q215" s="48"/>
      <c r="R215" s="49"/>
      <c r="T215" s="190"/>
      <c r="U215" s="48"/>
      <c r="V215" s="48"/>
      <c r="W215" s="48"/>
      <c r="X215" s="48"/>
      <c r="Y215" s="48"/>
      <c r="Z215" s="48"/>
      <c r="AA215" s="101"/>
      <c r="AT215" s="23" t="s">
        <v>325</v>
      </c>
      <c r="AU215" s="23" t="s">
        <v>126</v>
      </c>
    </row>
    <row r="216" spans="2:51" s="10" customFormat="1" ht="25.5" customHeight="1">
      <c r="B216" s="231"/>
      <c r="C216" s="232"/>
      <c r="D216" s="232"/>
      <c r="E216" s="233" t="s">
        <v>22</v>
      </c>
      <c r="F216" s="259" t="s">
        <v>326</v>
      </c>
      <c r="G216" s="232"/>
      <c r="H216" s="232"/>
      <c r="I216" s="232"/>
      <c r="J216" s="232"/>
      <c r="K216" s="236">
        <v>4.176</v>
      </c>
      <c r="L216" s="232"/>
      <c r="M216" s="232"/>
      <c r="N216" s="232"/>
      <c r="O216" s="232"/>
      <c r="P216" s="232"/>
      <c r="Q216" s="232"/>
      <c r="R216" s="237"/>
      <c r="T216" s="238"/>
      <c r="U216" s="232"/>
      <c r="V216" s="232"/>
      <c r="W216" s="232"/>
      <c r="X216" s="232"/>
      <c r="Y216" s="232"/>
      <c r="Z216" s="232"/>
      <c r="AA216" s="239"/>
      <c r="AT216" s="240" t="s">
        <v>181</v>
      </c>
      <c r="AU216" s="240" t="s">
        <v>126</v>
      </c>
      <c r="AV216" s="10" t="s">
        <v>126</v>
      </c>
      <c r="AW216" s="10" t="s">
        <v>36</v>
      </c>
      <c r="AX216" s="10" t="s">
        <v>79</v>
      </c>
      <c r="AY216" s="240" t="s">
        <v>173</v>
      </c>
    </row>
    <row r="217" spans="2:51" s="11" customFormat="1" ht="16.5" customHeight="1">
      <c r="B217" s="241"/>
      <c r="C217" s="242"/>
      <c r="D217" s="242"/>
      <c r="E217" s="243" t="s">
        <v>22</v>
      </c>
      <c r="F217" s="244" t="s">
        <v>182</v>
      </c>
      <c r="G217" s="242"/>
      <c r="H217" s="242"/>
      <c r="I217" s="242"/>
      <c r="J217" s="242"/>
      <c r="K217" s="245">
        <v>4.176</v>
      </c>
      <c r="L217" s="242"/>
      <c r="M217" s="242"/>
      <c r="N217" s="242"/>
      <c r="O217" s="242"/>
      <c r="P217" s="242"/>
      <c r="Q217" s="242"/>
      <c r="R217" s="246"/>
      <c r="T217" s="247"/>
      <c r="U217" s="242"/>
      <c r="V217" s="242"/>
      <c r="W217" s="242"/>
      <c r="X217" s="242"/>
      <c r="Y217" s="242"/>
      <c r="Z217" s="242"/>
      <c r="AA217" s="248"/>
      <c r="AT217" s="249" t="s">
        <v>181</v>
      </c>
      <c r="AU217" s="249" t="s">
        <v>126</v>
      </c>
      <c r="AV217" s="11" t="s">
        <v>178</v>
      </c>
      <c r="AW217" s="11" t="s">
        <v>36</v>
      </c>
      <c r="AX217" s="11" t="s">
        <v>87</v>
      </c>
      <c r="AY217" s="249" t="s">
        <v>173</v>
      </c>
    </row>
    <row r="218" spans="2:65" s="1" customFormat="1" ht="25.5" customHeight="1">
      <c r="B218" s="47"/>
      <c r="C218" s="220" t="s">
        <v>327</v>
      </c>
      <c r="D218" s="220" t="s">
        <v>174</v>
      </c>
      <c r="E218" s="221" t="s">
        <v>328</v>
      </c>
      <c r="F218" s="222" t="s">
        <v>329</v>
      </c>
      <c r="G218" s="222"/>
      <c r="H218" s="222"/>
      <c r="I218" s="222"/>
      <c r="J218" s="223" t="s">
        <v>177</v>
      </c>
      <c r="K218" s="224">
        <v>21</v>
      </c>
      <c r="L218" s="225">
        <v>0</v>
      </c>
      <c r="M218" s="226"/>
      <c r="N218" s="227">
        <f>ROUND(L218*K218,2)</f>
        <v>0</v>
      </c>
      <c r="O218" s="227"/>
      <c r="P218" s="227"/>
      <c r="Q218" s="227"/>
      <c r="R218" s="49"/>
      <c r="T218" s="228" t="s">
        <v>22</v>
      </c>
      <c r="U218" s="57" t="s">
        <v>44</v>
      </c>
      <c r="V218" s="48"/>
      <c r="W218" s="229">
        <f>V218*K218</f>
        <v>0</v>
      </c>
      <c r="X218" s="229">
        <v>0.08425</v>
      </c>
      <c r="Y218" s="229">
        <f>X218*K218</f>
        <v>1.7692500000000002</v>
      </c>
      <c r="Z218" s="229">
        <v>0</v>
      </c>
      <c r="AA218" s="230">
        <f>Z218*K218</f>
        <v>0</v>
      </c>
      <c r="AR218" s="23" t="s">
        <v>178</v>
      </c>
      <c r="AT218" s="23" t="s">
        <v>174</v>
      </c>
      <c r="AU218" s="23" t="s">
        <v>126</v>
      </c>
      <c r="AY218" s="23" t="s">
        <v>173</v>
      </c>
      <c r="BE218" s="143">
        <f>IF(U218="základní",N218,0)</f>
        <v>0</v>
      </c>
      <c r="BF218" s="143">
        <f>IF(U218="snížená",N218,0)</f>
        <v>0</v>
      </c>
      <c r="BG218" s="143">
        <f>IF(U218="zákl. přenesená",N218,0)</f>
        <v>0</v>
      </c>
      <c r="BH218" s="143">
        <f>IF(U218="sníž. přenesená",N218,0)</f>
        <v>0</v>
      </c>
      <c r="BI218" s="143">
        <f>IF(U218="nulová",N218,0)</f>
        <v>0</v>
      </c>
      <c r="BJ218" s="23" t="s">
        <v>87</v>
      </c>
      <c r="BK218" s="143">
        <f>ROUND(L218*K218,2)</f>
        <v>0</v>
      </c>
      <c r="BL218" s="23" t="s">
        <v>178</v>
      </c>
      <c r="BM218" s="23" t="s">
        <v>330</v>
      </c>
    </row>
    <row r="219" spans="2:51" s="10" customFormat="1" ht="16.5" customHeight="1">
      <c r="B219" s="231"/>
      <c r="C219" s="232"/>
      <c r="D219" s="232"/>
      <c r="E219" s="233" t="s">
        <v>22</v>
      </c>
      <c r="F219" s="234" t="s">
        <v>289</v>
      </c>
      <c r="G219" s="235"/>
      <c r="H219" s="235"/>
      <c r="I219" s="235"/>
      <c r="J219" s="232"/>
      <c r="K219" s="236">
        <v>21</v>
      </c>
      <c r="L219" s="232"/>
      <c r="M219" s="232"/>
      <c r="N219" s="232"/>
      <c r="O219" s="232"/>
      <c r="P219" s="232"/>
      <c r="Q219" s="232"/>
      <c r="R219" s="237"/>
      <c r="T219" s="238"/>
      <c r="U219" s="232"/>
      <c r="V219" s="232"/>
      <c r="W219" s="232"/>
      <c r="X219" s="232"/>
      <c r="Y219" s="232"/>
      <c r="Z219" s="232"/>
      <c r="AA219" s="239"/>
      <c r="AT219" s="240" t="s">
        <v>181</v>
      </c>
      <c r="AU219" s="240" t="s">
        <v>126</v>
      </c>
      <c r="AV219" s="10" t="s">
        <v>126</v>
      </c>
      <c r="AW219" s="10" t="s">
        <v>36</v>
      </c>
      <c r="AX219" s="10" t="s">
        <v>87</v>
      </c>
      <c r="AY219" s="240" t="s">
        <v>173</v>
      </c>
    </row>
    <row r="220" spans="2:65" s="1" customFormat="1" ht="16.5" customHeight="1">
      <c r="B220" s="47"/>
      <c r="C220" s="260" t="s">
        <v>331</v>
      </c>
      <c r="D220" s="260" t="s">
        <v>245</v>
      </c>
      <c r="E220" s="261" t="s">
        <v>332</v>
      </c>
      <c r="F220" s="262" t="s">
        <v>333</v>
      </c>
      <c r="G220" s="262"/>
      <c r="H220" s="262"/>
      <c r="I220" s="262"/>
      <c r="J220" s="263" t="s">
        <v>177</v>
      </c>
      <c r="K220" s="264">
        <v>21.63</v>
      </c>
      <c r="L220" s="265">
        <v>0</v>
      </c>
      <c r="M220" s="266"/>
      <c r="N220" s="267">
        <f>ROUND(L220*K220,2)</f>
        <v>0</v>
      </c>
      <c r="O220" s="227"/>
      <c r="P220" s="227"/>
      <c r="Q220" s="227"/>
      <c r="R220" s="49"/>
      <c r="T220" s="228" t="s">
        <v>22</v>
      </c>
      <c r="U220" s="57" t="s">
        <v>44</v>
      </c>
      <c r="V220" s="48"/>
      <c r="W220" s="229">
        <f>V220*K220</f>
        <v>0</v>
      </c>
      <c r="X220" s="229">
        <v>0.14</v>
      </c>
      <c r="Y220" s="229">
        <f>X220*K220</f>
        <v>3.0282</v>
      </c>
      <c r="Z220" s="229">
        <v>0</v>
      </c>
      <c r="AA220" s="230">
        <f>Z220*K220</f>
        <v>0</v>
      </c>
      <c r="AR220" s="23" t="s">
        <v>212</v>
      </c>
      <c r="AT220" s="23" t="s">
        <v>245</v>
      </c>
      <c r="AU220" s="23" t="s">
        <v>126</v>
      </c>
      <c r="AY220" s="23" t="s">
        <v>173</v>
      </c>
      <c r="BE220" s="143">
        <f>IF(U220="základní",N220,0)</f>
        <v>0</v>
      </c>
      <c r="BF220" s="143">
        <f>IF(U220="snížená",N220,0)</f>
        <v>0</v>
      </c>
      <c r="BG220" s="143">
        <f>IF(U220="zákl. přenesená",N220,0)</f>
        <v>0</v>
      </c>
      <c r="BH220" s="143">
        <f>IF(U220="sníž. přenesená",N220,0)</f>
        <v>0</v>
      </c>
      <c r="BI220" s="143">
        <f>IF(U220="nulová",N220,0)</f>
        <v>0</v>
      </c>
      <c r="BJ220" s="23" t="s">
        <v>87</v>
      </c>
      <c r="BK220" s="143">
        <f>ROUND(L220*K220,2)</f>
        <v>0</v>
      </c>
      <c r="BL220" s="23" t="s">
        <v>178</v>
      </c>
      <c r="BM220" s="23" t="s">
        <v>334</v>
      </c>
    </row>
    <row r="221" spans="2:51" s="10" customFormat="1" ht="16.5" customHeight="1">
      <c r="B221" s="231"/>
      <c r="C221" s="232"/>
      <c r="D221" s="232"/>
      <c r="E221" s="233" t="s">
        <v>22</v>
      </c>
      <c r="F221" s="234" t="s">
        <v>289</v>
      </c>
      <c r="G221" s="235"/>
      <c r="H221" s="235"/>
      <c r="I221" s="235"/>
      <c r="J221" s="232"/>
      <c r="K221" s="236">
        <v>21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181</v>
      </c>
      <c r="AU221" s="240" t="s">
        <v>126</v>
      </c>
      <c r="AV221" s="10" t="s">
        <v>126</v>
      </c>
      <c r="AW221" s="10" t="s">
        <v>36</v>
      </c>
      <c r="AX221" s="10" t="s">
        <v>87</v>
      </c>
      <c r="AY221" s="240" t="s">
        <v>173</v>
      </c>
    </row>
    <row r="222" spans="2:65" s="1" customFormat="1" ht="38.25" customHeight="1">
      <c r="B222" s="47"/>
      <c r="C222" s="220" t="s">
        <v>335</v>
      </c>
      <c r="D222" s="220" t="s">
        <v>174</v>
      </c>
      <c r="E222" s="221" t="s">
        <v>336</v>
      </c>
      <c r="F222" s="222" t="s">
        <v>337</v>
      </c>
      <c r="G222" s="222"/>
      <c r="H222" s="222"/>
      <c r="I222" s="222"/>
      <c r="J222" s="223" t="s">
        <v>177</v>
      </c>
      <c r="K222" s="224">
        <v>25.2</v>
      </c>
      <c r="L222" s="225">
        <v>0</v>
      </c>
      <c r="M222" s="226"/>
      <c r="N222" s="227">
        <f>ROUND(L222*K222,2)</f>
        <v>0</v>
      </c>
      <c r="O222" s="227"/>
      <c r="P222" s="227"/>
      <c r="Q222" s="227"/>
      <c r="R222" s="49"/>
      <c r="T222" s="228" t="s">
        <v>22</v>
      </c>
      <c r="U222" s="57" t="s">
        <v>44</v>
      </c>
      <c r="V222" s="48"/>
      <c r="W222" s="229">
        <f>V222*K222</f>
        <v>0</v>
      </c>
      <c r="X222" s="229">
        <v>0.10362</v>
      </c>
      <c r="Y222" s="229">
        <f>X222*K222</f>
        <v>2.611224</v>
      </c>
      <c r="Z222" s="229">
        <v>0</v>
      </c>
      <c r="AA222" s="230">
        <f>Z222*K222</f>
        <v>0</v>
      </c>
      <c r="AR222" s="23" t="s">
        <v>178</v>
      </c>
      <c r="AT222" s="23" t="s">
        <v>174</v>
      </c>
      <c r="AU222" s="23" t="s">
        <v>126</v>
      </c>
      <c r="AY222" s="23" t="s">
        <v>173</v>
      </c>
      <c r="BE222" s="143">
        <f>IF(U222="základní",N222,0)</f>
        <v>0</v>
      </c>
      <c r="BF222" s="143">
        <f>IF(U222="snížená",N222,0)</f>
        <v>0</v>
      </c>
      <c r="BG222" s="143">
        <f>IF(U222="zákl. přenesená",N222,0)</f>
        <v>0</v>
      </c>
      <c r="BH222" s="143">
        <f>IF(U222="sníž. přenesená",N222,0)</f>
        <v>0</v>
      </c>
      <c r="BI222" s="143">
        <f>IF(U222="nulová",N222,0)</f>
        <v>0</v>
      </c>
      <c r="BJ222" s="23" t="s">
        <v>87</v>
      </c>
      <c r="BK222" s="143">
        <f>ROUND(L222*K222,2)</f>
        <v>0</v>
      </c>
      <c r="BL222" s="23" t="s">
        <v>178</v>
      </c>
      <c r="BM222" s="23" t="s">
        <v>338</v>
      </c>
    </row>
    <row r="223" spans="2:51" s="10" customFormat="1" ht="16.5" customHeight="1">
      <c r="B223" s="231"/>
      <c r="C223" s="232"/>
      <c r="D223" s="232"/>
      <c r="E223" s="233" t="s">
        <v>22</v>
      </c>
      <c r="F223" s="234" t="s">
        <v>339</v>
      </c>
      <c r="G223" s="235"/>
      <c r="H223" s="235"/>
      <c r="I223" s="235"/>
      <c r="J223" s="232"/>
      <c r="K223" s="236">
        <v>11.2</v>
      </c>
      <c r="L223" s="232"/>
      <c r="M223" s="232"/>
      <c r="N223" s="232"/>
      <c r="O223" s="232"/>
      <c r="P223" s="232"/>
      <c r="Q223" s="232"/>
      <c r="R223" s="237"/>
      <c r="T223" s="238"/>
      <c r="U223" s="232"/>
      <c r="V223" s="232"/>
      <c r="W223" s="232"/>
      <c r="X223" s="232"/>
      <c r="Y223" s="232"/>
      <c r="Z223" s="232"/>
      <c r="AA223" s="239"/>
      <c r="AT223" s="240" t="s">
        <v>181</v>
      </c>
      <c r="AU223" s="240" t="s">
        <v>126</v>
      </c>
      <c r="AV223" s="10" t="s">
        <v>126</v>
      </c>
      <c r="AW223" s="10" t="s">
        <v>36</v>
      </c>
      <c r="AX223" s="10" t="s">
        <v>79</v>
      </c>
      <c r="AY223" s="240" t="s">
        <v>173</v>
      </c>
    </row>
    <row r="224" spans="2:51" s="10" customFormat="1" ht="16.5" customHeight="1">
      <c r="B224" s="231"/>
      <c r="C224" s="232"/>
      <c r="D224" s="232"/>
      <c r="E224" s="233" t="s">
        <v>22</v>
      </c>
      <c r="F224" s="259" t="s">
        <v>340</v>
      </c>
      <c r="G224" s="232"/>
      <c r="H224" s="232"/>
      <c r="I224" s="232"/>
      <c r="J224" s="232"/>
      <c r="K224" s="236">
        <v>14</v>
      </c>
      <c r="L224" s="232"/>
      <c r="M224" s="232"/>
      <c r="N224" s="232"/>
      <c r="O224" s="232"/>
      <c r="P224" s="232"/>
      <c r="Q224" s="232"/>
      <c r="R224" s="237"/>
      <c r="T224" s="238"/>
      <c r="U224" s="232"/>
      <c r="V224" s="232"/>
      <c r="W224" s="232"/>
      <c r="X224" s="232"/>
      <c r="Y224" s="232"/>
      <c r="Z224" s="232"/>
      <c r="AA224" s="239"/>
      <c r="AT224" s="240" t="s">
        <v>181</v>
      </c>
      <c r="AU224" s="240" t="s">
        <v>126</v>
      </c>
      <c r="AV224" s="10" t="s">
        <v>126</v>
      </c>
      <c r="AW224" s="10" t="s">
        <v>36</v>
      </c>
      <c r="AX224" s="10" t="s">
        <v>79</v>
      </c>
      <c r="AY224" s="240" t="s">
        <v>173</v>
      </c>
    </row>
    <row r="225" spans="2:51" s="11" customFormat="1" ht="16.5" customHeight="1">
      <c r="B225" s="241"/>
      <c r="C225" s="242"/>
      <c r="D225" s="242"/>
      <c r="E225" s="243" t="s">
        <v>22</v>
      </c>
      <c r="F225" s="244" t="s">
        <v>182</v>
      </c>
      <c r="G225" s="242"/>
      <c r="H225" s="242"/>
      <c r="I225" s="242"/>
      <c r="J225" s="242"/>
      <c r="K225" s="245">
        <v>25.2</v>
      </c>
      <c r="L225" s="242"/>
      <c r="M225" s="242"/>
      <c r="N225" s="242"/>
      <c r="O225" s="242"/>
      <c r="P225" s="242"/>
      <c r="Q225" s="242"/>
      <c r="R225" s="246"/>
      <c r="T225" s="247"/>
      <c r="U225" s="242"/>
      <c r="V225" s="242"/>
      <c r="W225" s="242"/>
      <c r="X225" s="242"/>
      <c r="Y225" s="242"/>
      <c r="Z225" s="242"/>
      <c r="AA225" s="248"/>
      <c r="AT225" s="249" t="s">
        <v>181</v>
      </c>
      <c r="AU225" s="249" t="s">
        <v>126</v>
      </c>
      <c r="AV225" s="11" t="s">
        <v>178</v>
      </c>
      <c r="AW225" s="11" t="s">
        <v>36</v>
      </c>
      <c r="AX225" s="11" t="s">
        <v>87</v>
      </c>
      <c r="AY225" s="249" t="s">
        <v>173</v>
      </c>
    </row>
    <row r="226" spans="2:65" s="1" customFormat="1" ht="16.5" customHeight="1">
      <c r="B226" s="47"/>
      <c r="C226" s="260" t="s">
        <v>341</v>
      </c>
      <c r="D226" s="260" t="s">
        <v>245</v>
      </c>
      <c r="E226" s="261" t="s">
        <v>342</v>
      </c>
      <c r="F226" s="262" t="s">
        <v>343</v>
      </c>
      <c r="G226" s="262"/>
      <c r="H226" s="262"/>
      <c r="I226" s="262"/>
      <c r="J226" s="263" t="s">
        <v>177</v>
      </c>
      <c r="K226" s="264">
        <v>14.42</v>
      </c>
      <c r="L226" s="265">
        <v>0</v>
      </c>
      <c r="M226" s="266"/>
      <c r="N226" s="267">
        <f>ROUND(L226*K226,2)</f>
        <v>0</v>
      </c>
      <c r="O226" s="227"/>
      <c r="P226" s="227"/>
      <c r="Q226" s="227"/>
      <c r="R226" s="49"/>
      <c r="T226" s="228" t="s">
        <v>22</v>
      </c>
      <c r="U226" s="57" t="s">
        <v>44</v>
      </c>
      <c r="V226" s="48"/>
      <c r="W226" s="229">
        <f>V226*K226</f>
        <v>0</v>
      </c>
      <c r="X226" s="229">
        <v>0.18</v>
      </c>
      <c r="Y226" s="229">
        <f>X226*K226</f>
        <v>2.5955999999999997</v>
      </c>
      <c r="Z226" s="229">
        <v>0</v>
      </c>
      <c r="AA226" s="230">
        <f>Z226*K226</f>
        <v>0</v>
      </c>
      <c r="AR226" s="23" t="s">
        <v>212</v>
      </c>
      <c r="AT226" s="23" t="s">
        <v>245</v>
      </c>
      <c r="AU226" s="23" t="s">
        <v>126</v>
      </c>
      <c r="AY226" s="23" t="s">
        <v>173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23" t="s">
        <v>87</v>
      </c>
      <c r="BK226" s="143">
        <f>ROUND(L226*K226,2)</f>
        <v>0</v>
      </c>
      <c r="BL226" s="23" t="s">
        <v>178</v>
      </c>
      <c r="BM226" s="23" t="s">
        <v>344</v>
      </c>
    </row>
    <row r="227" spans="2:47" s="1" customFormat="1" ht="16.5" customHeight="1">
      <c r="B227" s="47"/>
      <c r="C227" s="48"/>
      <c r="D227" s="48"/>
      <c r="E227" s="48"/>
      <c r="F227" s="271" t="s">
        <v>345</v>
      </c>
      <c r="G227" s="68"/>
      <c r="H227" s="68"/>
      <c r="I227" s="68"/>
      <c r="J227" s="48"/>
      <c r="K227" s="48"/>
      <c r="L227" s="48"/>
      <c r="M227" s="48"/>
      <c r="N227" s="48"/>
      <c r="O227" s="48"/>
      <c r="P227" s="48"/>
      <c r="Q227" s="48"/>
      <c r="R227" s="49"/>
      <c r="T227" s="190"/>
      <c r="U227" s="48"/>
      <c r="V227" s="48"/>
      <c r="W227" s="48"/>
      <c r="X227" s="48"/>
      <c r="Y227" s="48"/>
      <c r="Z227" s="48"/>
      <c r="AA227" s="101"/>
      <c r="AT227" s="23" t="s">
        <v>325</v>
      </c>
      <c r="AU227" s="23" t="s">
        <v>126</v>
      </c>
    </row>
    <row r="228" spans="2:51" s="10" customFormat="1" ht="16.5" customHeight="1">
      <c r="B228" s="231"/>
      <c r="C228" s="232"/>
      <c r="D228" s="232"/>
      <c r="E228" s="233" t="s">
        <v>22</v>
      </c>
      <c r="F228" s="259" t="s">
        <v>340</v>
      </c>
      <c r="G228" s="232"/>
      <c r="H228" s="232"/>
      <c r="I228" s="232"/>
      <c r="J228" s="232"/>
      <c r="K228" s="236">
        <v>14</v>
      </c>
      <c r="L228" s="232"/>
      <c r="M228" s="232"/>
      <c r="N228" s="232"/>
      <c r="O228" s="232"/>
      <c r="P228" s="232"/>
      <c r="Q228" s="232"/>
      <c r="R228" s="237"/>
      <c r="T228" s="238"/>
      <c r="U228" s="232"/>
      <c r="V228" s="232"/>
      <c r="W228" s="232"/>
      <c r="X228" s="232"/>
      <c r="Y228" s="232"/>
      <c r="Z228" s="232"/>
      <c r="AA228" s="239"/>
      <c r="AT228" s="240" t="s">
        <v>181</v>
      </c>
      <c r="AU228" s="240" t="s">
        <v>126</v>
      </c>
      <c r="AV228" s="10" t="s">
        <v>126</v>
      </c>
      <c r="AW228" s="10" t="s">
        <v>36</v>
      </c>
      <c r="AX228" s="10" t="s">
        <v>79</v>
      </c>
      <c r="AY228" s="240" t="s">
        <v>173</v>
      </c>
    </row>
    <row r="229" spans="2:51" s="11" customFormat="1" ht="16.5" customHeight="1">
      <c r="B229" s="241"/>
      <c r="C229" s="242"/>
      <c r="D229" s="242"/>
      <c r="E229" s="243" t="s">
        <v>22</v>
      </c>
      <c r="F229" s="244" t="s">
        <v>182</v>
      </c>
      <c r="G229" s="242"/>
      <c r="H229" s="242"/>
      <c r="I229" s="242"/>
      <c r="J229" s="242"/>
      <c r="K229" s="245">
        <v>14</v>
      </c>
      <c r="L229" s="242"/>
      <c r="M229" s="242"/>
      <c r="N229" s="242"/>
      <c r="O229" s="242"/>
      <c r="P229" s="242"/>
      <c r="Q229" s="242"/>
      <c r="R229" s="246"/>
      <c r="T229" s="247"/>
      <c r="U229" s="242"/>
      <c r="V229" s="242"/>
      <c r="W229" s="242"/>
      <c r="X229" s="242"/>
      <c r="Y229" s="242"/>
      <c r="Z229" s="242"/>
      <c r="AA229" s="248"/>
      <c r="AT229" s="249" t="s">
        <v>181</v>
      </c>
      <c r="AU229" s="249" t="s">
        <v>126</v>
      </c>
      <c r="AV229" s="11" t="s">
        <v>178</v>
      </c>
      <c r="AW229" s="11" t="s">
        <v>36</v>
      </c>
      <c r="AX229" s="11" t="s">
        <v>87</v>
      </c>
      <c r="AY229" s="249" t="s">
        <v>173</v>
      </c>
    </row>
    <row r="230" spans="2:65" s="1" customFormat="1" ht="16.5" customHeight="1">
      <c r="B230" s="47"/>
      <c r="C230" s="260" t="s">
        <v>346</v>
      </c>
      <c r="D230" s="260" t="s">
        <v>245</v>
      </c>
      <c r="E230" s="261" t="s">
        <v>347</v>
      </c>
      <c r="F230" s="262" t="s">
        <v>348</v>
      </c>
      <c r="G230" s="262"/>
      <c r="H230" s="262"/>
      <c r="I230" s="262"/>
      <c r="J230" s="263" t="s">
        <v>177</v>
      </c>
      <c r="K230" s="264">
        <v>11.536</v>
      </c>
      <c r="L230" s="265">
        <v>0</v>
      </c>
      <c r="M230" s="266"/>
      <c r="N230" s="267">
        <f>ROUND(L230*K230,2)</f>
        <v>0</v>
      </c>
      <c r="O230" s="227"/>
      <c r="P230" s="227"/>
      <c r="Q230" s="227"/>
      <c r="R230" s="49"/>
      <c r="T230" s="228" t="s">
        <v>22</v>
      </c>
      <c r="U230" s="57" t="s">
        <v>44</v>
      </c>
      <c r="V230" s="48"/>
      <c r="W230" s="229">
        <f>V230*K230</f>
        <v>0</v>
      </c>
      <c r="X230" s="229">
        <v>0.18</v>
      </c>
      <c r="Y230" s="229">
        <f>X230*K230</f>
        <v>2.0764799999999997</v>
      </c>
      <c r="Z230" s="229">
        <v>0</v>
      </c>
      <c r="AA230" s="230">
        <f>Z230*K230</f>
        <v>0</v>
      </c>
      <c r="AR230" s="23" t="s">
        <v>212</v>
      </c>
      <c r="AT230" s="23" t="s">
        <v>245</v>
      </c>
      <c r="AU230" s="23" t="s">
        <v>126</v>
      </c>
      <c r="AY230" s="23" t="s">
        <v>173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87</v>
      </c>
      <c r="BK230" s="143">
        <f>ROUND(L230*K230,2)</f>
        <v>0</v>
      </c>
      <c r="BL230" s="23" t="s">
        <v>178</v>
      </c>
      <c r="BM230" s="23" t="s">
        <v>349</v>
      </c>
    </row>
    <row r="231" spans="2:47" s="1" customFormat="1" ht="16.5" customHeight="1">
      <c r="B231" s="47"/>
      <c r="C231" s="48"/>
      <c r="D231" s="48"/>
      <c r="E231" s="48"/>
      <c r="F231" s="271" t="s">
        <v>345</v>
      </c>
      <c r="G231" s="68"/>
      <c r="H231" s="68"/>
      <c r="I231" s="68"/>
      <c r="J231" s="48"/>
      <c r="K231" s="48"/>
      <c r="L231" s="48"/>
      <c r="M231" s="48"/>
      <c r="N231" s="48"/>
      <c r="O231" s="48"/>
      <c r="P231" s="48"/>
      <c r="Q231" s="48"/>
      <c r="R231" s="49"/>
      <c r="T231" s="190"/>
      <c r="U231" s="48"/>
      <c r="V231" s="48"/>
      <c r="W231" s="48"/>
      <c r="X231" s="48"/>
      <c r="Y231" s="48"/>
      <c r="Z231" s="48"/>
      <c r="AA231" s="101"/>
      <c r="AT231" s="23" t="s">
        <v>325</v>
      </c>
      <c r="AU231" s="23" t="s">
        <v>126</v>
      </c>
    </row>
    <row r="232" spans="2:51" s="10" customFormat="1" ht="25.5" customHeight="1">
      <c r="B232" s="231"/>
      <c r="C232" s="232"/>
      <c r="D232" s="232"/>
      <c r="E232" s="233" t="s">
        <v>22</v>
      </c>
      <c r="F232" s="259" t="s">
        <v>350</v>
      </c>
      <c r="G232" s="232"/>
      <c r="H232" s="232"/>
      <c r="I232" s="232"/>
      <c r="J232" s="232"/>
      <c r="K232" s="236">
        <v>11.2</v>
      </c>
      <c r="L232" s="232"/>
      <c r="M232" s="232"/>
      <c r="N232" s="232"/>
      <c r="O232" s="232"/>
      <c r="P232" s="232"/>
      <c r="Q232" s="232"/>
      <c r="R232" s="237"/>
      <c r="T232" s="238"/>
      <c r="U232" s="232"/>
      <c r="V232" s="232"/>
      <c r="W232" s="232"/>
      <c r="X232" s="232"/>
      <c r="Y232" s="232"/>
      <c r="Z232" s="232"/>
      <c r="AA232" s="239"/>
      <c r="AT232" s="240" t="s">
        <v>181</v>
      </c>
      <c r="AU232" s="240" t="s">
        <v>126</v>
      </c>
      <c r="AV232" s="10" t="s">
        <v>126</v>
      </c>
      <c r="AW232" s="10" t="s">
        <v>36</v>
      </c>
      <c r="AX232" s="10" t="s">
        <v>87</v>
      </c>
      <c r="AY232" s="240" t="s">
        <v>173</v>
      </c>
    </row>
    <row r="233" spans="2:65" s="1" customFormat="1" ht="16.5" customHeight="1">
      <c r="B233" s="47"/>
      <c r="C233" s="220" t="s">
        <v>351</v>
      </c>
      <c r="D233" s="220" t="s">
        <v>174</v>
      </c>
      <c r="E233" s="221" t="s">
        <v>352</v>
      </c>
      <c r="F233" s="222" t="s">
        <v>353</v>
      </c>
      <c r="G233" s="222"/>
      <c r="H233" s="222"/>
      <c r="I233" s="222"/>
      <c r="J233" s="223" t="s">
        <v>354</v>
      </c>
      <c r="K233" s="224">
        <v>628</v>
      </c>
      <c r="L233" s="225">
        <v>0</v>
      </c>
      <c r="M233" s="226"/>
      <c r="N233" s="227">
        <f>ROUND(L233*K233,2)</f>
        <v>0</v>
      </c>
      <c r="O233" s="227"/>
      <c r="P233" s="227"/>
      <c r="Q233" s="227"/>
      <c r="R233" s="49"/>
      <c r="T233" s="228" t="s">
        <v>22</v>
      </c>
      <c r="U233" s="57" t="s">
        <v>44</v>
      </c>
      <c r="V233" s="48"/>
      <c r="W233" s="229">
        <f>V233*K233</f>
        <v>0</v>
      </c>
      <c r="X233" s="229">
        <v>0.0036</v>
      </c>
      <c r="Y233" s="229">
        <f>X233*K233</f>
        <v>2.2608</v>
      </c>
      <c r="Z233" s="229">
        <v>0</v>
      </c>
      <c r="AA233" s="230">
        <f>Z233*K233</f>
        <v>0</v>
      </c>
      <c r="AR233" s="23" t="s">
        <v>178</v>
      </c>
      <c r="AT233" s="23" t="s">
        <v>174</v>
      </c>
      <c r="AU233" s="23" t="s">
        <v>126</v>
      </c>
      <c r="AY233" s="23" t="s">
        <v>173</v>
      </c>
      <c r="BE233" s="143">
        <f>IF(U233="základní",N233,0)</f>
        <v>0</v>
      </c>
      <c r="BF233" s="143">
        <f>IF(U233="snížená",N233,0)</f>
        <v>0</v>
      </c>
      <c r="BG233" s="143">
        <f>IF(U233="zákl. přenesená",N233,0)</f>
        <v>0</v>
      </c>
      <c r="BH233" s="143">
        <f>IF(U233="sníž. přenesená",N233,0)</f>
        <v>0</v>
      </c>
      <c r="BI233" s="143">
        <f>IF(U233="nulová",N233,0)</f>
        <v>0</v>
      </c>
      <c r="BJ233" s="23" t="s">
        <v>87</v>
      </c>
      <c r="BK233" s="143">
        <f>ROUND(L233*K233,2)</f>
        <v>0</v>
      </c>
      <c r="BL233" s="23" t="s">
        <v>178</v>
      </c>
      <c r="BM233" s="23" t="s">
        <v>355</v>
      </c>
    </row>
    <row r="234" spans="2:51" s="10" customFormat="1" ht="16.5" customHeight="1">
      <c r="B234" s="231"/>
      <c r="C234" s="232"/>
      <c r="D234" s="232"/>
      <c r="E234" s="233" t="s">
        <v>22</v>
      </c>
      <c r="F234" s="234" t="s">
        <v>356</v>
      </c>
      <c r="G234" s="235"/>
      <c r="H234" s="235"/>
      <c r="I234" s="235"/>
      <c r="J234" s="232"/>
      <c r="K234" s="236">
        <v>628</v>
      </c>
      <c r="L234" s="232"/>
      <c r="M234" s="232"/>
      <c r="N234" s="232"/>
      <c r="O234" s="232"/>
      <c r="P234" s="232"/>
      <c r="Q234" s="232"/>
      <c r="R234" s="237"/>
      <c r="T234" s="238"/>
      <c r="U234" s="232"/>
      <c r="V234" s="232"/>
      <c r="W234" s="232"/>
      <c r="X234" s="232"/>
      <c r="Y234" s="232"/>
      <c r="Z234" s="232"/>
      <c r="AA234" s="239"/>
      <c r="AT234" s="240" t="s">
        <v>181</v>
      </c>
      <c r="AU234" s="240" t="s">
        <v>126</v>
      </c>
      <c r="AV234" s="10" t="s">
        <v>126</v>
      </c>
      <c r="AW234" s="10" t="s">
        <v>36</v>
      </c>
      <c r="AX234" s="10" t="s">
        <v>79</v>
      </c>
      <c r="AY234" s="240" t="s">
        <v>173</v>
      </c>
    </row>
    <row r="235" spans="2:51" s="11" customFormat="1" ht="16.5" customHeight="1">
      <c r="B235" s="241"/>
      <c r="C235" s="242"/>
      <c r="D235" s="242"/>
      <c r="E235" s="243" t="s">
        <v>22</v>
      </c>
      <c r="F235" s="244" t="s">
        <v>182</v>
      </c>
      <c r="G235" s="242"/>
      <c r="H235" s="242"/>
      <c r="I235" s="242"/>
      <c r="J235" s="242"/>
      <c r="K235" s="245">
        <v>628</v>
      </c>
      <c r="L235" s="242"/>
      <c r="M235" s="242"/>
      <c r="N235" s="242"/>
      <c r="O235" s="242"/>
      <c r="P235" s="242"/>
      <c r="Q235" s="242"/>
      <c r="R235" s="246"/>
      <c r="T235" s="247"/>
      <c r="U235" s="242"/>
      <c r="V235" s="242"/>
      <c r="W235" s="242"/>
      <c r="X235" s="242"/>
      <c r="Y235" s="242"/>
      <c r="Z235" s="242"/>
      <c r="AA235" s="248"/>
      <c r="AT235" s="249" t="s">
        <v>181</v>
      </c>
      <c r="AU235" s="249" t="s">
        <v>126</v>
      </c>
      <c r="AV235" s="11" t="s">
        <v>178</v>
      </c>
      <c r="AW235" s="11" t="s">
        <v>36</v>
      </c>
      <c r="AX235" s="11" t="s">
        <v>87</v>
      </c>
      <c r="AY235" s="249" t="s">
        <v>173</v>
      </c>
    </row>
    <row r="236" spans="2:63" s="9" customFormat="1" ht="29.85" customHeight="1">
      <c r="B236" s="206"/>
      <c r="C236" s="207"/>
      <c r="D236" s="217" t="s">
        <v>142</v>
      </c>
      <c r="E236" s="217"/>
      <c r="F236" s="217"/>
      <c r="G236" s="217"/>
      <c r="H236" s="217"/>
      <c r="I236" s="217"/>
      <c r="J236" s="217"/>
      <c r="K236" s="217"/>
      <c r="L236" s="217"/>
      <c r="M236" s="217"/>
      <c r="N236" s="218">
        <f>BK236</f>
        <v>0</v>
      </c>
      <c r="O236" s="219"/>
      <c r="P236" s="219"/>
      <c r="Q236" s="219"/>
      <c r="R236" s="210"/>
      <c r="T236" s="211"/>
      <c r="U236" s="207"/>
      <c r="V236" s="207"/>
      <c r="W236" s="212">
        <f>SUM(W237:W248)</f>
        <v>0</v>
      </c>
      <c r="X236" s="207"/>
      <c r="Y236" s="212">
        <f>SUM(Y237:Y248)</f>
        <v>1.91542</v>
      </c>
      <c r="Z236" s="207"/>
      <c r="AA236" s="213">
        <f>SUM(AA237:AA248)</f>
        <v>84.5</v>
      </c>
      <c r="AR236" s="214" t="s">
        <v>87</v>
      </c>
      <c r="AT236" s="215" t="s">
        <v>78</v>
      </c>
      <c r="AU236" s="215" t="s">
        <v>87</v>
      </c>
      <c r="AY236" s="214" t="s">
        <v>173</v>
      </c>
      <c r="BK236" s="216">
        <f>SUM(BK237:BK248)</f>
        <v>0</v>
      </c>
    </row>
    <row r="237" spans="2:65" s="1" customFormat="1" ht="25.5" customHeight="1">
      <c r="B237" s="47"/>
      <c r="C237" s="220" t="s">
        <v>357</v>
      </c>
      <c r="D237" s="220" t="s">
        <v>174</v>
      </c>
      <c r="E237" s="221" t="s">
        <v>358</v>
      </c>
      <c r="F237" s="222" t="s">
        <v>359</v>
      </c>
      <c r="G237" s="222"/>
      <c r="H237" s="222"/>
      <c r="I237" s="222"/>
      <c r="J237" s="223" t="s">
        <v>354</v>
      </c>
      <c r="K237" s="224">
        <v>200</v>
      </c>
      <c r="L237" s="225">
        <v>0</v>
      </c>
      <c r="M237" s="226"/>
      <c r="N237" s="227">
        <f>ROUND(L237*K237,2)</f>
        <v>0</v>
      </c>
      <c r="O237" s="227"/>
      <c r="P237" s="227"/>
      <c r="Q237" s="227"/>
      <c r="R237" s="49"/>
      <c r="T237" s="228" t="s">
        <v>22</v>
      </c>
      <c r="U237" s="57" t="s">
        <v>44</v>
      </c>
      <c r="V237" s="48"/>
      <c r="W237" s="229">
        <f>V237*K237</f>
        <v>0</v>
      </c>
      <c r="X237" s="229">
        <v>0.00268</v>
      </c>
      <c r="Y237" s="229">
        <f>X237*K237</f>
        <v>0.536</v>
      </c>
      <c r="Z237" s="229">
        <v>0</v>
      </c>
      <c r="AA237" s="230">
        <f>Z237*K237</f>
        <v>0</v>
      </c>
      <c r="AR237" s="23" t="s">
        <v>178</v>
      </c>
      <c r="AT237" s="23" t="s">
        <v>174</v>
      </c>
      <c r="AU237" s="23" t="s">
        <v>126</v>
      </c>
      <c r="AY237" s="23" t="s">
        <v>173</v>
      </c>
      <c r="BE237" s="143">
        <f>IF(U237="základní",N237,0)</f>
        <v>0</v>
      </c>
      <c r="BF237" s="143">
        <f>IF(U237="snížená",N237,0)</f>
        <v>0</v>
      </c>
      <c r="BG237" s="143">
        <f>IF(U237="zákl. přenesená",N237,0)</f>
        <v>0</v>
      </c>
      <c r="BH237" s="143">
        <f>IF(U237="sníž. přenesená",N237,0)</f>
        <v>0</v>
      </c>
      <c r="BI237" s="143">
        <f>IF(U237="nulová",N237,0)</f>
        <v>0</v>
      </c>
      <c r="BJ237" s="23" t="s">
        <v>87</v>
      </c>
      <c r="BK237" s="143">
        <f>ROUND(L237*K237,2)</f>
        <v>0</v>
      </c>
      <c r="BL237" s="23" t="s">
        <v>178</v>
      </c>
      <c r="BM237" s="23" t="s">
        <v>360</v>
      </c>
    </row>
    <row r="238" spans="2:51" s="10" customFormat="1" ht="16.5" customHeight="1">
      <c r="B238" s="231"/>
      <c r="C238" s="232"/>
      <c r="D238" s="232"/>
      <c r="E238" s="233" t="s">
        <v>22</v>
      </c>
      <c r="F238" s="234" t="s">
        <v>361</v>
      </c>
      <c r="G238" s="235"/>
      <c r="H238" s="235"/>
      <c r="I238" s="235"/>
      <c r="J238" s="232"/>
      <c r="K238" s="236">
        <v>200</v>
      </c>
      <c r="L238" s="232"/>
      <c r="M238" s="232"/>
      <c r="N238" s="232"/>
      <c r="O238" s="232"/>
      <c r="P238" s="232"/>
      <c r="Q238" s="232"/>
      <c r="R238" s="237"/>
      <c r="T238" s="238"/>
      <c r="U238" s="232"/>
      <c r="V238" s="232"/>
      <c r="W238" s="232"/>
      <c r="X238" s="232"/>
      <c r="Y238" s="232"/>
      <c r="Z238" s="232"/>
      <c r="AA238" s="239"/>
      <c r="AT238" s="240" t="s">
        <v>181</v>
      </c>
      <c r="AU238" s="240" t="s">
        <v>126</v>
      </c>
      <c r="AV238" s="10" t="s">
        <v>126</v>
      </c>
      <c r="AW238" s="10" t="s">
        <v>36</v>
      </c>
      <c r="AX238" s="10" t="s">
        <v>87</v>
      </c>
      <c r="AY238" s="240" t="s">
        <v>173</v>
      </c>
    </row>
    <row r="239" spans="2:65" s="1" customFormat="1" ht="25.5" customHeight="1">
      <c r="B239" s="47"/>
      <c r="C239" s="260" t="s">
        <v>362</v>
      </c>
      <c r="D239" s="260" t="s">
        <v>245</v>
      </c>
      <c r="E239" s="261" t="s">
        <v>363</v>
      </c>
      <c r="F239" s="262" t="s">
        <v>364</v>
      </c>
      <c r="G239" s="262"/>
      <c r="H239" s="262"/>
      <c r="I239" s="262"/>
      <c r="J239" s="263" t="s">
        <v>273</v>
      </c>
      <c r="K239" s="264">
        <v>20</v>
      </c>
      <c r="L239" s="265">
        <v>0</v>
      </c>
      <c r="M239" s="266"/>
      <c r="N239" s="267">
        <f>ROUND(L239*K239,2)</f>
        <v>0</v>
      </c>
      <c r="O239" s="227"/>
      <c r="P239" s="227"/>
      <c r="Q239" s="227"/>
      <c r="R239" s="49"/>
      <c r="T239" s="228" t="s">
        <v>22</v>
      </c>
      <c r="U239" s="57" t="s">
        <v>44</v>
      </c>
      <c r="V239" s="48"/>
      <c r="W239" s="229">
        <f>V239*K239</f>
        <v>0</v>
      </c>
      <c r="X239" s="229">
        <v>0.0161</v>
      </c>
      <c r="Y239" s="229">
        <f>X239*K239</f>
        <v>0.322</v>
      </c>
      <c r="Z239" s="229">
        <v>0</v>
      </c>
      <c r="AA239" s="230">
        <f>Z239*K239</f>
        <v>0</v>
      </c>
      <c r="AR239" s="23" t="s">
        <v>212</v>
      </c>
      <c r="AT239" s="23" t="s">
        <v>245</v>
      </c>
      <c r="AU239" s="23" t="s">
        <v>126</v>
      </c>
      <c r="AY239" s="23" t="s">
        <v>173</v>
      </c>
      <c r="BE239" s="143">
        <f>IF(U239="základní",N239,0)</f>
        <v>0</v>
      </c>
      <c r="BF239" s="143">
        <f>IF(U239="snížená",N239,0)</f>
        <v>0</v>
      </c>
      <c r="BG239" s="143">
        <f>IF(U239="zákl. přenesená",N239,0)</f>
        <v>0</v>
      </c>
      <c r="BH239" s="143">
        <f>IF(U239="sníž. přenesená",N239,0)</f>
        <v>0</v>
      </c>
      <c r="BI239" s="143">
        <f>IF(U239="nulová",N239,0)</f>
        <v>0</v>
      </c>
      <c r="BJ239" s="23" t="s">
        <v>87</v>
      </c>
      <c r="BK239" s="143">
        <f>ROUND(L239*K239,2)</f>
        <v>0</v>
      </c>
      <c r="BL239" s="23" t="s">
        <v>178</v>
      </c>
      <c r="BM239" s="23" t="s">
        <v>365</v>
      </c>
    </row>
    <row r="240" spans="2:51" s="10" customFormat="1" ht="16.5" customHeight="1">
      <c r="B240" s="231"/>
      <c r="C240" s="232"/>
      <c r="D240" s="232"/>
      <c r="E240" s="233" t="s">
        <v>22</v>
      </c>
      <c r="F240" s="234" t="s">
        <v>366</v>
      </c>
      <c r="G240" s="235"/>
      <c r="H240" s="235"/>
      <c r="I240" s="235"/>
      <c r="J240" s="232"/>
      <c r="K240" s="236">
        <v>20</v>
      </c>
      <c r="L240" s="232"/>
      <c r="M240" s="232"/>
      <c r="N240" s="232"/>
      <c r="O240" s="232"/>
      <c r="P240" s="232"/>
      <c r="Q240" s="232"/>
      <c r="R240" s="237"/>
      <c r="T240" s="238"/>
      <c r="U240" s="232"/>
      <c r="V240" s="232"/>
      <c r="W240" s="232"/>
      <c r="X240" s="232"/>
      <c r="Y240" s="232"/>
      <c r="Z240" s="232"/>
      <c r="AA240" s="239"/>
      <c r="AT240" s="240" t="s">
        <v>181</v>
      </c>
      <c r="AU240" s="240" t="s">
        <v>126</v>
      </c>
      <c r="AV240" s="10" t="s">
        <v>126</v>
      </c>
      <c r="AW240" s="10" t="s">
        <v>36</v>
      </c>
      <c r="AX240" s="10" t="s">
        <v>87</v>
      </c>
      <c r="AY240" s="240" t="s">
        <v>173</v>
      </c>
    </row>
    <row r="241" spans="2:65" s="1" customFormat="1" ht="16.5" customHeight="1">
      <c r="B241" s="47"/>
      <c r="C241" s="260" t="s">
        <v>367</v>
      </c>
      <c r="D241" s="260" t="s">
        <v>245</v>
      </c>
      <c r="E241" s="261" t="s">
        <v>368</v>
      </c>
      <c r="F241" s="262" t="s">
        <v>369</v>
      </c>
      <c r="G241" s="262"/>
      <c r="H241" s="262"/>
      <c r="I241" s="262"/>
      <c r="J241" s="263" t="s">
        <v>273</v>
      </c>
      <c r="K241" s="264">
        <v>6</v>
      </c>
      <c r="L241" s="265">
        <v>0</v>
      </c>
      <c r="M241" s="266"/>
      <c r="N241" s="267">
        <f>ROUND(L241*K241,2)</f>
        <v>0</v>
      </c>
      <c r="O241" s="227"/>
      <c r="P241" s="227"/>
      <c r="Q241" s="227"/>
      <c r="R241" s="49"/>
      <c r="T241" s="228" t="s">
        <v>22</v>
      </c>
      <c r="U241" s="57" t="s">
        <v>44</v>
      </c>
      <c r="V241" s="48"/>
      <c r="W241" s="229">
        <f>V241*K241</f>
        <v>0</v>
      </c>
      <c r="X241" s="229">
        <v>0.00017</v>
      </c>
      <c r="Y241" s="229">
        <f>X241*K241</f>
        <v>0.00102</v>
      </c>
      <c r="Z241" s="229">
        <v>0</v>
      </c>
      <c r="AA241" s="230">
        <f>Z241*K241</f>
        <v>0</v>
      </c>
      <c r="AR241" s="23" t="s">
        <v>212</v>
      </c>
      <c r="AT241" s="23" t="s">
        <v>245</v>
      </c>
      <c r="AU241" s="23" t="s">
        <v>126</v>
      </c>
      <c r="AY241" s="23" t="s">
        <v>173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87</v>
      </c>
      <c r="BK241" s="143">
        <f>ROUND(L241*K241,2)</f>
        <v>0</v>
      </c>
      <c r="BL241" s="23" t="s">
        <v>178</v>
      </c>
      <c r="BM241" s="23" t="s">
        <v>370</v>
      </c>
    </row>
    <row r="242" spans="2:51" s="10" customFormat="1" ht="16.5" customHeight="1">
      <c r="B242" s="231"/>
      <c r="C242" s="232"/>
      <c r="D242" s="232"/>
      <c r="E242" s="233" t="s">
        <v>22</v>
      </c>
      <c r="F242" s="234" t="s">
        <v>371</v>
      </c>
      <c r="G242" s="235"/>
      <c r="H242" s="235"/>
      <c r="I242" s="235"/>
      <c r="J242" s="232"/>
      <c r="K242" s="236">
        <v>6</v>
      </c>
      <c r="L242" s="232"/>
      <c r="M242" s="232"/>
      <c r="N242" s="232"/>
      <c r="O242" s="232"/>
      <c r="P242" s="232"/>
      <c r="Q242" s="232"/>
      <c r="R242" s="237"/>
      <c r="T242" s="238"/>
      <c r="U242" s="232"/>
      <c r="V242" s="232"/>
      <c r="W242" s="232"/>
      <c r="X242" s="232"/>
      <c r="Y242" s="232"/>
      <c r="Z242" s="232"/>
      <c r="AA242" s="239"/>
      <c r="AT242" s="240" t="s">
        <v>181</v>
      </c>
      <c r="AU242" s="240" t="s">
        <v>126</v>
      </c>
      <c r="AV242" s="10" t="s">
        <v>126</v>
      </c>
      <c r="AW242" s="10" t="s">
        <v>36</v>
      </c>
      <c r="AX242" s="10" t="s">
        <v>87</v>
      </c>
      <c r="AY242" s="240" t="s">
        <v>173</v>
      </c>
    </row>
    <row r="243" spans="2:65" s="1" customFormat="1" ht="25.5" customHeight="1">
      <c r="B243" s="47"/>
      <c r="C243" s="220" t="s">
        <v>372</v>
      </c>
      <c r="D243" s="220" t="s">
        <v>174</v>
      </c>
      <c r="E243" s="221" t="s">
        <v>373</v>
      </c>
      <c r="F243" s="222" t="s">
        <v>374</v>
      </c>
      <c r="G243" s="222"/>
      <c r="H243" s="222"/>
      <c r="I243" s="222"/>
      <c r="J243" s="223" t="s">
        <v>273</v>
      </c>
      <c r="K243" s="224">
        <v>20</v>
      </c>
      <c r="L243" s="225">
        <v>0</v>
      </c>
      <c r="M243" s="226"/>
      <c r="N243" s="227">
        <f>ROUND(L243*K243,2)</f>
        <v>0</v>
      </c>
      <c r="O243" s="227"/>
      <c r="P243" s="227"/>
      <c r="Q243" s="227"/>
      <c r="R243" s="49"/>
      <c r="T243" s="228" t="s">
        <v>22</v>
      </c>
      <c r="U243" s="57" t="s">
        <v>44</v>
      </c>
      <c r="V243" s="48"/>
      <c r="W243" s="229">
        <f>V243*K243</f>
        <v>0</v>
      </c>
      <c r="X243" s="229">
        <v>0.03906</v>
      </c>
      <c r="Y243" s="229">
        <f>X243*K243</f>
        <v>0.7811999999999999</v>
      </c>
      <c r="Z243" s="229">
        <v>0</v>
      </c>
      <c r="AA243" s="230">
        <f>Z243*K243</f>
        <v>0</v>
      </c>
      <c r="AR243" s="23" t="s">
        <v>178</v>
      </c>
      <c r="AT243" s="23" t="s">
        <v>174</v>
      </c>
      <c r="AU243" s="23" t="s">
        <v>126</v>
      </c>
      <c r="AY243" s="23" t="s">
        <v>173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87</v>
      </c>
      <c r="BK243" s="143">
        <f>ROUND(L243*K243,2)</f>
        <v>0</v>
      </c>
      <c r="BL243" s="23" t="s">
        <v>178</v>
      </c>
      <c r="BM243" s="23" t="s">
        <v>375</v>
      </c>
    </row>
    <row r="244" spans="2:65" s="1" customFormat="1" ht="38.25" customHeight="1">
      <c r="B244" s="47"/>
      <c r="C244" s="220" t="s">
        <v>376</v>
      </c>
      <c r="D244" s="220" t="s">
        <v>174</v>
      </c>
      <c r="E244" s="221" t="s">
        <v>377</v>
      </c>
      <c r="F244" s="222" t="s">
        <v>378</v>
      </c>
      <c r="G244" s="222"/>
      <c r="H244" s="222"/>
      <c r="I244" s="222"/>
      <c r="J244" s="223" t="s">
        <v>273</v>
      </c>
      <c r="K244" s="224">
        <v>20</v>
      </c>
      <c r="L244" s="225">
        <v>0</v>
      </c>
      <c r="M244" s="226"/>
      <c r="N244" s="227">
        <f>ROUND(L244*K244,2)</f>
        <v>0</v>
      </c>
      <c r="O244" s="227"/>
      <c r="P244" s="227"/>
      <c r="Q244" s="227"/>
      <c r="R244" s="49"/>
      <c r="T244" s="228" t="s">
        <v>22</v>
      </c>
      <c r="U244" s="57" t="s">
        <v>44</v>
      </c>
      <c r="V244" s="48"/>
      <c r="W244" s="229">
        <f>V244*K244</f>
        <v>0</v>
      </c>
      <c r="X244" s="229">
        <v>0.0062</v>
      </c>
      <c r="Y244" s="229">
        <f>X244*K244</f>
        <v>0.124</v>
      </c>
      <c r="Z244" s="229">
        <v>0</v>
      </c>
      <c r="AA244" s="230">
        <f>Z244*K244</f>
        <v>0</v>
      </c>
      <c r="AR244" s="23" t="s">
        <v>178</v>
      </c>
      <c r="AT244" s="23" t="s">
        <v>174</v>
      </c>
      <c r="AU244" s="23" t="s">
        <v>126</v>
      </c>
      <c r="AY244" s="23" t="s">
        <v>173</v>
      </c>
      <c r="BE244" s="143">
        <f>IF(U244="základní",N244,0)</f>
        <v>0</v>
      </c>
      <c r="BF244" s="143">
        <f>IF(U244="snížená",N244,0)</f>
        <v>0</v>
      </c>
      <c r="BG244" s="143">
        <f>IF(U244="zákl. přenesená",N244,0)</f>
        <v>0</v>
      </c>
      <c r="BH244" s="143">
        <f>IF(U244="sníž. přenesená",N244,0)</f>
        <v>0</v>
      </c>
      <c r="BI244" s="143">
        <f>IF(U244="nulová",N244,0)</f>
        <v>0</v>
      </c>
      <c r="BJ244" s="23" t="s">
        <v>87</v>
      </c>
      <c r="BK244" s="143">
        <f>ROUND(L244*K244,2)</f>
        <v>0</v>
      </c>
      <c r="BL244" s="23" t="s">
        <v>178</v>
      </c>
      <c r="BM244" s="23" t="s">
        <v>379</v>
      </c>
    </row>
    <row r="245" spans="2:65" s="1" customFormat="1" ht="38.25" customHeight="1">
      <c r="B245" s="47"/>
      <c r="C245" s="220" t="s">
        <v>380</v>
      </c>
      <c r="D245" s="220" t="s">
        <v>174</v>
      </c>
      <c r="E245" s="221" t="s">
        <v>381</v>
      </c>
      <c r="F245" s="222" t="s">
        <v>382</v>
      </c>
      <c r="G245" s="222"/>
      <c r="H245" s="222"/>
      <c r="I245" s="222"/>
      <c r="J245" s="223" t="s">
        <v>273</v>
      </c>
      <c r="K245" s="224">
        <v>20</v>
      </c>
      <c r="L245" s="225">
        <v>0</v>
      </c>
      <c r="M245" s="226"/>
      <c r="N245" s="227">
        <f>ROUND(L245*K245,2)</f>
        <v>0</v>
      </c>
      <c r="O245" s="227"/>
      <c r="P245" s="227"/>
      <c r="Q245" s="227"/>
      <c r="R245" s="49"/>
      <c r="T245" s="228" t="s">
        <v>22</v>
      </c>
      <c r="U245" s="57" t="s">
        <v>44</v>
      </c>
      <c r="V245" s="48"/>
      <c r="W245" s="229">
        <f>V245*K245</f>
        <v>0</v>
      </c>
      <c r="X245" s="229">
        <v>0</v>
      </c>
      <c r="Y245" s="229">
        <f>X245*K245</f>
        <v>0</v>
      </c>
      <c r="Z245" s="229">
        <v>0</v>
      </c>
      <c r="AA245" s="230">
        <f>Z245*K245</f>
        <v>0</v>
      </c>
      <c r="AR245" s="23" t="s">
        <v>178</v>
      </c>
      <c r="AT245" s="23" t="s">
        <v>174</v>
      </c>
      <c r="AU245" s="23" t="s">
        <v>126</v>
      </c>
      <c r="AY245" s="23" t="s">
        <v>173</v>
      </c>
      <c r="BE245" s="143">
        <f>IF(U245="základní",N245,0)</f>
        <v>0</v>
      </c>
      <c r="BF245" s="143">
        <f>IF(U245="snížená",N245,0)</f>
        <v>0</v>
      </c>
      <c r="BG245" s="143">
        <f>IF(U245="zákl. přenesená",N245,0)</f>
        <v>0</v>
      </c>
      <c r="BH245" s="143">
        <f>IF(U245="sníž. přenesená",N245,0)</f>
        <v>0</v>
      </c>
      <c r="BI245" s="143">
        <f>IF(U245="nulová",N245,0)</f>
        <v>0</v>
      </c>
      <c r="BJ245" s="23" t="s">
        <v>87</v>
      </c>
      <c r="BK245" s="143">
        <f>ROUND(L245*K245,2)</f>
        <v>0</v>
      </c>
      <c r="BL245" s="23" t="s">
        <v>178</v>
      </c>
      <c r="BM245" s="23" t="s">
        <v>383</v>
      </c>
    </row>
    <row r="246" spans="2:65" s="1" customFormat="1" ht="25.5" customHeight="1">
      <c r="B246" s="47"/>
      <c r="C246" s="220" t="s">
        <v>384</v>
      </c>
      <c r="D246" s="220" t="s">
        <v>174</v>
      </c>
      <c r="E246" s="221" t="s">
        <v>385</v>
      </c>
      <c r="F246" s="222" t="s">
        <v>386</v>
      </c>
      <c r="G246" s="222"/>
      <c r="H246" s="222"/>
      <c r="I246" s="222"/>
      <c r="J246" s="223" t="s">
        <v>273</v>
      </c>
      <c r="K246" s="224">
        <v>20</v>
      </c>
      <c r="L246" s="225">
        <v>0</v>
      </c>
      <c r="M246" s="226"/>
      <c r="N246" s="227">
        <f>ROUND(L246*K246,2)</f>
        <v>0</v>
      </c>
      <c r="O246" s="227"/>
      <c r="P246" s="227"/>
      <c r="Q246" s="227"/>
      <c r="R246" s="49"/>
      <c r="T246" s="228" t="s">
        <v>22</v>
      </c>
      <c r="U246" s="57" t="s">
        <v>44</v>
      </c>
      <c r="V246" s="48"/>
      <c r="W246" s="229">
        <f>V246*K246</f>
        <v>0</v>
      </c>
      <c r="X246" s="229">
        <v>0.00626</v>
      </c>
      <c r="Y246" s="229">
        <f>X246*K246</f>
        <v>0.1252</v>
      </c>
      <c r="Z246" s="229">
        <v>0</v>
      </c>
      <c r="AA246" s="230">
        <f>Z246*K246</f>
        <v>0</v>
      </c>
      <c r="AR246" s="23" t="s">
        <v>178</v>
      </c>
      <c r="AT246" s="23" t="s">
        <v>174</v>
      </c>
      <c r="AU246" s="23" t="s">
        <v>126</v>
      </c>
      <c r="AY246" s="23" t="s">
        <v>173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87</v>
      </c>
      <c r="BK246" s="143">
        <f>ROUND(L246*K246,2)</f>
        <v>0</v>
      </c>
      <c r="BL246" s="23" t="s">
        <v>178</v>
      </c>
      <c r="BM246" s="23" t="s">
        <v>387</v>
      </c>
    </row>
    <row r="247" spans="2:65" s="1" customFormat="1" ht="38.25" customHeight="1">
      <c r="B247" s="47"/>
      <c r="C247" s="220" t="s">
        <v>388</v>
      </c>
      <c r="D247" s="220" t="s">
        <v>174</v>
      </c>
      <c r="E247" s="221" t="s">
        <v>389</v>
      </c>
      <c r="F247" s="222" t="s">
        <v>390</v>
      </c>
      <c r="G247" s="222"/>
      <c r="H247" s="222"/>
      <c r="I247" s="222"/>
      <c r="J247" s="223" t="s">
        <v>354</v>
      </c>
      <c r="K247" s="224">
        <v>650</v>
      </c>
      <c r="L247" s="225">
        <v>0</v>
      </c>
      <c r="M247" s="226"/>
      <c r="N247" s="227">
        <f>ROUND(L247*K247,2)</f>
        <v>0</v>
      </c>
      <c r="O247" s="227"/>
      <c r="P247" s="227"/>
      <c r="Q247" s="227"/>
      <c r="R247" s="49"/>
      <c r="T247" s="228" t="s">
        <v>22</v>
      </c>
      <c r="U247" s="57" t="s">
        <v>44</v>
      </c>
      <c r="V247" s="48"/>
      <c r="W247" s="229">
        <f>V247*K247</f>
        <v>0</v>
      </c>
      <c r="X247" s="229">
        <v>4E-05</v>
      </c>
      <c r="Y247" s="229">
        <f>X247*K247</f>
        <v>0.026000000000000002</v>
      </c>
      <c r="Z247" s="229">
        <v>0.13</v>
      </c>
      <c r="AA247" s="230">
        <f>Z247*K247</f>
        <v>84.5</v>
      </c>
      <c r="AR247" s="23" t="s">
        <v>178</v>
      </c>
      <c r="AT247" s="23" t="s">
        <v>174</v>
      </c>
      <c r="AU247" s="23" t="s">
        <v>126</v>
      </c>
      <c r="AY247" s="23" t="s">
        <v>173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87</v>
      </c>
      <c r="BK247" s="143">
        <f>ROUND(L247*K247,2)</f>
        <v>0</v>
      </c>
      <c r="BL247" s="23" t="s">
        <v>178</v>
      </c>
      <c r="BM247" s="23" t="s">
        <v>391</v>
      </c>
    </row>
    <row r="248" spans="2:51" s="10" customFormat="1" ht="16.5" customHeight="1">
      <c r="B248" s="231"/>
      <c r="C248" s="232"/>
      <c r="D248" s="232"/>
      <c r="E248" s="233" t="s">
        <v>22</v>
      </c>
      <c r="F248" s="234" t="s">
        <v>392</v>
      </c>
      <c r="G248" s="235"/>
      <c r="H248" s="235"/>
      <c r="I248" s="235"/>
      <c r="J248" s="232"/>
      <c r="K248" s="236">
        <v>650</v>
      </c>
      <c r="L248" s="232"/>
      <c r="M248" s="232"/>
      <c r="N248" s="232"/>
      <c r="O248" s="232"/>
      <c r="P248" s="232"/>
      <c r="Q248" s="232"/>
      <c r="R248" s="237"/>
      <c r="T248" s="238"/>
      <c r="U248" s="232"/>
      <c r="V248" s="232"/>
      <c r="W248" s="232"/>
      <c r="X248" s="232"/>
      <c r="Y248" s="232"/>
      <c r="Z248" s="232"/>
      <c r="AA248" s="239"/>
      <c r="AT248" s="240" t="s">
        <v>181</v>
      </c>
      <c r="AU248" s="240" t="s">
        <v>126</v>
      </c>
      <c r="AV248" s="10" t="s">
        <v>126</v>
      </c>
      <c r="AW248" s="10" t="s">
        <v>36</v>
      </c>
      <c r="AX248" s="10" t="s">
        <v>87</v>
      </c>
      <c r="AY248" s="240" t="s">
        <v>173</v>
      </c>
    </row>
    <row r="249" spans="2:63" s="9" customFormat="1" ht="29.85" customHeight="1">
      <c r="B249" s="206"/>
      <c r="C249" s="207"/>
      <c r="D249" s="217" t="s">
        <v>143</v>
      </c>
      <c r="E249" s="217"/>
      <c r="F249" s="217"/>
      <c r="G249" s="217"/>
      <c r="H249" s="217"/>
      <c r="I249" s="217"/>
      <c r="J249" s="217"/>
      <c r="K249" s="217"/>
      <c r="L249" s="217"/>
      <c r="M249" s="217"/>
      <c r="N249" s="218">
        <f>BK249</f>
        <v>0</v>
      </c>
      <c r="O249" s="219"/>
      <c r="P249" s="219"/>
      <c r="Q249" s="219"/>
      <c r="R249" s="210"/>
      <c r="T249" s="211"/>
      <c r="U249" s="207"/>
      <c r="V249" s="207"/>
      <c r="W249" s="212">
        <f>SUM(W250:W290)</f>
        <v>0</v>
      </c>
      <c r="X249" s="207"/>
      <c r="Y249" s="212">
        <f>SUM(Y250:Y290)</f>
        <v>4.062259999999999</v>
      </c>
      <c r="Z249" s="207"/>
      <c r="AA249" s="213">
        <f>SUM(AA250:AA290)</f>
        <v>83.519</v>
      </c>
      <c r="AR249" s="214" t="s">
        <v>87</v>
      </c>
      <c r="AT249" s="215" t="s">
        <v>78</v>
      </c>
      <c r="AU249" s="215" t="s">
        <v>87</v>
      </c>
      <c r="AY249" s="214" t="s">
        <v>173</v>
      </c>
      <c r="BK249" s="216">
        <f>SUM(BK250:BK290)</f>
        <v>0</v>
      </c>
    </row>
    <row r="250" spans="2:65" s="1" customFormat="1" ht="25.5" customHeight="1">
      <c r="B250" s="47"/>
      <c r="C250" s="220" t="s">
        <v>393</v>
      </c>
      <c r="D250" s="220" t="s">
        <v>174</v>
      </c>
      <c r="E250" s="221" t="s">
        <v>394</v>
      </c>
      <c r="F250" s="222" t="s">
        <v>395</v>
      </c>
      <c r="G250" s="222"/>
      <c r="H250" s="222"/>
      <c r="I250" s="222"/>
      <c r="J250" s="223" t="s">
        <v>273</v>
      </c>
      <c r="K250" s="224">
        <v>3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44</v>
      </c>
      <c r="V250" s="48"/>
      <c r="W250" s="229">
        <f>V250*K250</f>
        <v>0</v>
      </c>
      <c r="X250" s="229">
        <v>0.0007</v>
      </c>
      <c r="Y250" s="229">
        <f>X250*K250</f>
        <v>0.0021</v>
      </c>
      <c r="Z250" s="229">
        <v>0</v>
      </c>
      <c r="AA250" s="230">
        <f>Z250*K250</f>
        <v>0</v>
      </c>
      <c r="AR250" s="23" t="s">
        <v>178</v>
      </c>
      <c r="AT250" s="23" t="s">
        <v>174</v>
      </c>
      <c r="AU250" s="23" t="s">
        <v>126</v>
      </c>
      <c r="AY250" s="23" t="s">
        <v>173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87</v>
      </c>
      <c r="BK250" s="143">
        <f>ROUND(L250*K250,2)</f>
        <v>0</v>
      </c>
      <c r="BL250" s="23" t="s">
        <v>178</v>
      </c>
      <c r="BM250" s="23" t="s">
        <v>396</v>
      </c>
    </row>
    <row r="251" spans="2:51" s="10" customFormat="1" ht="16.5" customHeight="1">
      <c r="B251" s="231"/>
      <c r="C251" s="232"/>
      <c r="D251" s="232"/>
      <c r="E251" s="233" t="s">
        <v>22</v>
      </c>
      <c r="F251" s="234" t="s">
        <v>397</v>
      </c>
      <c r="G251" s="235"/>
      <c r="H251" s="235"/>
      <c r="I251" s="235"/>
      <c r="J251" s="232"/>
      <c r="K251" s="236">
        <v>3</v>
      </c>
      <c r="L251" s="232"/>
      <c r="M251" s="232"/>
      <c r="N251" s="232"/>
      <c r="O251" s="232"/>
      <c r="P251" s="232"/>
      <c r="Q251" s="232"/>
      <c r="R251" s="237"/>
      <c r="T251" s="238"/>
      <c r="U251" s="232"/>
      <c r="V251" s="232"/>
      <c r="W251" s="232"/>
      <c r="X251" s="232"/>
      <c r="Y251" s="232"/>
      <c r="Z251" s="232"/>
      <c r="AA251" s="239"/>
      <c r="AT251" s="240" t="s">
        <v>181</v>
      </c>
      <c r="AU251" s="240" t="s">
        <v>126</v>
      </c>
      <c r="AV251" s="10" t="s">
        <v>126</v>
      </c>
      <c r="AW251" s="10" t="s">
        <v>36</v>
      </c>
      <c r="AX251" s="10" t="s">
        <v>87</v>
      </c>
      <c r="AY251" s="240" t="s">
        <v>173</v>
      </c>
    </row>
    <row r="252" spans="2:65" s="1" customFormat="1" ht="16.5" customHeight="1">
      <c r="B252" s="47"/>
      <c r="C252" s="260" t="s">
        <v>398</v>
      </c>
      <c r="D252" s="260" t="s">
        <v>245</v>
      </c>
      <c r="E252" s="261" t="s">
        <v>399</v>
      </c>
      <c r="F252" s="262" t="s">
        <v>400</v>
      </c>
      <c r="G252" s="262"/>
      <c r="H252" s="262"/>
      <c r="I252" s="262"/>
      <c r="J252" s="263" t="s">
        <v>273</v>
      </c>
      <c r="K252" s="264">
        <v>1</v>
      </c>
      <c r="L252" s="265">
        <v>0</v>
      </c>
      <c r="M252" s="266"/>
      <c r="N252" s="267">
        <f>ROUND(L252*K252,2)</f>
        <v>0</v>
      </c>
      <c r="O252" s="227"/>
      <c r="P252" s="227"/>
      <c r="Q252" s="227"/>
      <c r="R252" s="49"/>
      <c r="T252" s="228" t="s">
        <v>22</v>
      </c>
      <c r="U252" s="57" t="s">
        <v>44</v>
      </c>
      <c r="V252" s="48"/>
      <c r="W252" s="229">
        <f>V252*K252</f>
        <v>0</v>
      </c>
      <c r="X252" s="229">
        <v>0.0031</v>
      </c>
      <c r="Y252" s="229">
        <f>X252*K252</f>
        <v>0.0031</v>
      </c>
      <c r="Z252" s="229">
        <v>0</v>
      </c>
      <c r="AA252" s="230">
        <f>Z252*K252</f>
        <v>0</v>
      </c>
      <c r="AR252" s="23" t="s">
        <v>212</v>
      </c>
      <c r="AT252" s="23" t="s">
        <v>245</v>
      </c>
      <c r="AU252" s="23" t="s">
        <v>126</v>
      </c>
      <c r="AY252" s="23" t="s">
        <v>173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23" t="s">
        <v>87</v>
      </c>
      <c r="BK252" s="143">
        <f>ROUND(L252*K252,2)</f>
        <v>0</v>
      </c>
      <c r="BL252" s="23" t="s">
        <v>178</v>
      </c>
      <c r="BM252" s="23" t="s">
        <v>401</v>
      </c>
    </row>
    <row r="253" spans="2:51" s="10" customFormat="1" ht="16.5" customHeight="1">
      <c r="B253" s="231"/>
      <c r="C253" s="232"/>
      <c r="D253" s="232"/>
      <c r="E253" s="233" t="s">
        <v>22</v>
      </c>
      <c r="F253" s="234" t="s">
        <v>402</v>
      </c>
      <c r="G253" s="235"/>
      <c r="H253" s="235"/>
      <c r="I253" s="235"/>
      <c r="J253" s="232"/>
      <c r="K253" s="236">
        <v>1</v>
      </c>
      <c r="L253" s="232"/>
      <c r="M253" s="232"/>
      <c r="N253" s="232"/>
      <c r="O253" s="232"/>
      <c r="P253" s="232"/>
      <c r="Q253" s="232"/>
      <c r="R253" s="237"/>
      <c r="T253" s="238"/>
      <c r="U253" s="232"/>
      <c r="V253" s="232"/>
      <c r="W253" s="232"/>
      <c r="X253" s="232"/>
      <c r="Y253" s="232"/>
      <c r="Z253" s="232"/>
      <c r="AA253" s="239"/>
      <c r="AT253" s="240" t="s">
        <v>181</v>
      </c>
      <c r="AU253" s="240" t="s">
        <v>126</v>
      </c>
      <c r="AV253" s="10" t="s">
        <v>126</v>
      </c>
      <c r="AW253" s="10" t="s">
        <v>36</v>
      </c>
      <c r="AX253" s="10" t="s">
        <v>87</v>
      </c>
      <c r="AY253" s="240" t="s">
        <v>173</v>
      </c>
    </row>
    <row r="254" spans="2:65" s="1" customFormat="1" ht="38.25" customHeight="1">
      <c r="B254" s="47"/>
      <c r="C254" s="220" t="s">
        <v>403</v>
      </c>
      <c r="D254" s="220" t="s">
        <v>174</v>
      </c>
      <c r="E254" s="221" t="s">
        <v>404</v>
      </c>
      <c r="F254" s="222" t="s">
        <v>405</v>
      </c>
      <c r="G254" s="222"/>
      <c r="H254" s="222"/>
      <c r="I254" s="222"/>
      <c r="J254" s="223" t="s">
        <v>273</v>
      </c>
      <c r="K254" s="224">
        <v>3</v>
      </c>
      <c r="L254" s="225">
        <v>0</v>
      </c>
      <c r="M254" s="226"/>
      <c r="N254" s="227">
        <f>ROUND(L254*K254,2)</f>
        <v>0</v>
      </c>
      <c r="O254" s="227"/>
      <c r="P254" s="227"/>
      <c r="Q254" s="227"/>
      <c r="R254" s="49"/>
      <c r="T254" s="228" t="s">
        <v>22</v>
      </c>
      <c r="U254" s="57" t="s">
        <v>44</v>
      </c>
      <c r="V254" s="48"/>
      <c r="W254" s="229">
        <f>V254*K254</f>
        <v>0</v>
      </c>
      <c r="X254" s="229">
        <v>0.11241</v>
      </c>
      <c r="Y254" s="229">
        <f>X254*K254</f>
        <v>0.33723</v>
      </c>
      <c r="Z254" s="229">
        <v>0</v>
      </c>
      <c r="AA254" s="230">
        <f>Z254*K254</f>
        <v>0</v>
      </c>
      <c r="AR254" s="23" t="s">
        <v>178</v>
      </c>
      <c r="AT254" s="23" t="s">
        <v>174</v>
      </c>
      <c r="AU254" s="23" t="s">
        <v>126</v>
      </c>
      <c r="AY254" s="23" t="s">
        <v>173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23" t="s">
        <v>87</v>
      </c>
      <c r="BK254" s="143">
        <f>ROUND(L254*K254,2)</f>
        <v>0</v>
      </c>
      <c r="BL254" s="23" t="s">
        <v>178</v>
      </c>
      <c r="BM254" s="23" t="s">
        <v>406</v>
      </c>
    </row>
    <row r="255" spans="2:51" s="10" customFormat="1" ht="16.5" customHeight="1">
      <c r="B255" s="231"/>
      <c r="C255" s="232"/>
      <c r="D255" s="232"/>
      <c r="E255" s="233" t="s">
        <v>22</v>
      </c>
      <c r="F255" s="234" t="s">
        <v>407</v>
      </c>
      <c r="G255" s="235"/>
      <c r="H255" s="235"/>
      <c r="I255" s="235"/>
      <c r="J255" s="232"/>
      <c r="K255" s="236">
        <v>3</v>
      </c>
      <c r="L255" s="232"/>
      <c r="M255" s="232"/>
      <c r="N255" s="232"/>
      <c r="O255" s="232"/>
      <c r="P255" s="232"/>
      <c r="Q255" s="232"/>
      <c r="R255" s="237"/>
      <c r="T255" s="238"/>
      <c r="U255" s="232"/>
      <c r="V255" s="232"/>
      <c r="W255" s="232"/>
      <c r="X255" s="232"/>
      <c r="Y255" s="232"/>
      <c r="Z255" s="232"/>
      <c r="AA255" s="239"/>
      <c r="AT255" s="240" t="s">
        <v>181</v>
      </c>
      <c r="AU255" s="240" t="s">
        <v>126</v>
      </c>
      <c r="AV255" s="10" t="s">
        <v>126</v>
      </c>
      <c r="AW255" s="10" t="s">
        <v>36</v>
      </c>
      <c r="AX255" s="10" t="s">
        <v>87</v>
      </c>
      <c r="AY255" s="240" t="s">
        <v>173</v>
      </c>
    </row>
    <row r="256" spans="2:65" s="1" customFormat="1" ht="16.5" customHeight="1">
      <c r="B256" s="47"/>
      <c r="C256" s="260" t="s">
        <v>408</v>
      </c>
      <c r="D256" s="260" t="s">
        <v>245</v>
      </c>
      <c r="E256" s="261" t="s">
        <v>409</v>
      </c>
      <c r="F256" s="262" t="s">
        <v>410</v>
      </c>
      <c r="G256" s="262"/>
      <c r="H256" s="262"/>
      <c r="I256" s="262"/>
      <c r="J256" s="263" t="s">
        <v>273</v>
      </c>
      <c r="K256" s="264">
        <v>3</v>
      </c>
      <c r="L256" s="265">
        <v>0</v>
      </c>
      <c r="M256" s="266"/>
      <c r="N256" s="267">
        <f>ROUND(L256*K256,2)</f>
        <v>0</v>
      </c>
      <c r="O256" s="227"/>
      <c r="P256" s="227"/>
      <c r="Q256" s="227"/>
      <c r="R256" s="49"/>
      <c r="T256" s="228" t="s">
        <v>22</v>
      </c>
      <c r="U256" s="57" t="s">
        <v>44</v>
      </c>
      <c r="V256" s="48"/>
      <c r="W256" s="229">
        <f>V256*K256</f>
        <v>0</v>
      </c>
      <c r="X256" s="229">
        <v>0.0061</v>
      </c>
      <c r="Y256" s="229">
        <f>X256*K256</f>
        <v>0.0183</v>
      </c>
      <c r="Z256" s="229">
        <v>0</v>
      </c>
      <c r="AA256" s="230">
        <f>Z256*K256</f>
        <v>0</v>
      </c>
      <c r="AR256" s="23" t="s">
        <v>212</v>
      </c>
      <c r="AT256" s="23" t="s">
        <v>245</v>
      </c>
      <c r="AU256" s="23" t="s">
        <v>126</v>
      </c>
      <c r="AY256" s="23" t="s">
        <v>173</v>
      </c>
      <c r="BE256" s="143">
        <f>IF(U256="základní",N256,0)</f>
        <v>0</v>
      </c>
      <c r="BF256" s="143">
        <f>IF(U256="snížená",N256,0)</f>
        <v>0</v>
      </c>
      <c r="BG256" s="143">
        <f>IF(U256="zákl. přenesená",N256,0)</f>
        <v>0</v>
      </c>
      <c r="BH256" s="143">
        <f>IF(U256="sníž. přenesená",N256,0)</f>
        <v>0</v>
      </c>
      <c r="BI256" s="143">
        <f>IF(U256="nulová",N256,0)</f>
        <v>0</v>
      </c>
      <c r="BJ256" s="23" t="s">
        <v>87</v>
      </c>
      <c r="BK256" s="143">
        <f>ROUND(L256*K256,2)</f>
        <v>0</v>
      </c>
      <c r="BL256" s="23" t="s">
        <v>178</v>
      </c>
      <c r="BM256" s="23" t="s">
        <v>411</v>
      </c>
    </row>
    <row r="257" spans="2:51" s="10" customFormat="1" ht="16.5" customHeight="1">
      <c r="B257" s="231"/>
      <c r="C257" s="232"/>
      <c r="D257" s="232"/>
      <c r="E257" s="233" t="s">
        <v>22</v>
      </c>
      <c r="F257" s="234" t="s">
        <v>188</v>
      </c>
      <c r="G257" s="235"/>
      <c r="H257" s="235"/>
      <c r="I257" s="235"/>
      <c r="J257" s="232"/>
      <c r="K257" s="236">
        <v>3</v>
      </c>
      <c r="L257" s="232"/>
      <c r="M257" s="232"/>
      <c r="N257" s="232"/>
      <c r="O257" s="232"/>
      <c r="P257" s="232"/>
      <c r="Q257" s="232"/>
      <c r="R257" s="237"/>
      <c r="T257" s="238"/>
      <c r="U257" s="232"/>
      <c r="V257" s="232"/>
      <c r="W257" s="232"/>
      <c r="X257" s="232"/>
      <c r="Y257" s="232"/>
      <c r="Z257" s="232"/>
      <c r="AA257" s="239"/>
      <c r="AT257" s="240" t="s">
        <v>181</v>
      </c>
      <c r="AU257" s="240" t="s">
        <v>126</v>
      </c>
      <c r="AV257" s="10" t="s">
        <v>126</v>
      </c>
      <c r="AW257" s="10" t="s">
        <v>36</v>
      </c>
      <c r="AX257" s="10" t="s">
        <v>87</v>
      </c>
      <c r="AY257" s="240" t="s">
        <v>173</v>
      </c>
    </row>
    <row r="258" spans="2:65" s="1" customFormat="1" ht="16.5" customHeight="1">
      <c r="B258" s="47"/>
      <c r="C258" s="260" t="s">
        <v>412</v>
      </c>
      <c r="D258" s="260" t="s">
        <v>245</v>
      </c>
      <c r="E258" s="261" t="s">
        <v>413</v>
      </c>
      <c r="F258" s="262" t="s">
        <v>414</v>
      </c>
      <c r="G258" s="262"/>
      <c r="H258" s="262"/>
      <c r="I258" s="262"/>
      <c r="J258" s="263" t="s">
        <v>273</v>
      </c>
      <c r="K258" s="264">
        <v>3</v>
      </c>
      <c r="L258" s="265">
        <v>0</v>
      </c>
      <c r="M258" s="266"/>
      <c r="N258" s="267">
        <f>ROUND(L258*K258,2)</f>
        <v>0</v>
      </c>
      <c r="O258" s="227"/>
      <c r="P258" s="227"/>
      <c r="Q258" s="227"/>
      <c r="R258" s="49"/>
      <c r="T258" s="228" t="s">
        <v>22</v>
      </c>
      <c r="U258" s="57" t="s">
        <v>44</v>
      </c>
      <c r="V258" s="48"/>
      <c r="W258" s="229">
        <f>V258*K258</f>
        <v>0</v>
      </c>
      <c r="X258" s="229">
        <v>0.003</v>
      </c>
      <c r="Y258" s="229">
        <f>X258*K258</f>
        <v>0.009000000000000001</v>
      </c>
      <c r="Z258" s="229">
        <v>0</v>
      </c>
      <c r="AA258" s="230">
        <f>Z258*K258</f>
        <v>0</v>
      </c>
      <c r="AR258" s="23" t="s">
        <v>212</v>
      </c>
      <c r="AT258" s="23" t="s">
        <v>245</v>
      </c>
      <c r="AU258" s="23" t="s">
        <v>126</v>
      </c>
      <c r="AY258" s="23" t="s">
        <v>173</v>
      </c>
      <c r="BE258" s="143">
        <f>IF(U258="základní",N258,0)</f>
        <v>0</v>
      </c>
      <c r="BF258" s="143">
        <f>IF(U258="snížená",N258,0)</f>
        <v>0</v>
      </c>
      <c r="BG258" s="143">
        <f>IF(U258="zákl. přenesená",N258,0)</f>
        <v>0</v>
      </c>
      <c r="BH258" s="143">
        <f>IF(U258="sníž. přenesená",N258,0)</f>
        <v>0</v>
      </c>
      <c r="BI258" s="143">
        <f>IF(U258="nulová",N258,0)</f>
        <v>0</v>
      </c>
      <c r="BJ258" s="23" t="s">
        <v>87</v>
      </c>
      <c r="BK258" s="143">
        <f>ROUND(L258*K258,2)</f>
        <v>0</v>
      </c>
      <c r="BL258" s="23" t="s">
        <v>178</v>
      </c>
      <c r="BM258" s="23" t="s">
        <v>415</v>
      </c>
    </row>
    <row r="259" spans="2:51" s="10" customFormat="1" ht="16.5" customHeight="1">
      <c r="B259" s="231"/>
      <c r="C259" s="232"/>
      <c r="D259" s="232"/>
      <c r="E259" s="233" t="s">
        <v>22</v>
      </c>
      <c r="F259" s="234" t="s">
        <v>188</v>
      </c>
      <c r="G259" s="235"/>
      <c r="H259" s="235"/>
      <c r="I259" s="235"/>
      <c r="J259" s="232"/>
      <c r="K259" s="236">
        <v>3</v>
      </c>
      <c r="L259" s="232"/>
      <c r="M259" s="232"/>
      <c r="N259" s="232"/>
      <c r="O259" s="232"/>
      <c r="P259" s="232"/>
      <c r="Q259" s="232"/>
      <c r="R259" s="237"/>
      <c r="T259" s="238"/>
      <c r="U259" s="232"/>
      <c r="V259" s="232"/>
      <c r="W259" s="232"/>
      <c r="X259" s="232"/>
      <c r="Y259" s="232"/>
      <c r="Z259" s="232"/>
      <c r="AA259" s="239"/>
      <c r="AT259" s="240" t="s">
        <v>181</v>
      </c>
      <c r="AU259" s="240" t="s">
        <v>126</v>
      </c>
      <c r="AV259" s="10" t="s">
        <v>126</v>
      </c>
      <c r="AW259" s="10" t="s">
        <v>36</v>
      </c>
      <c r="AX259" s="10" t="s">
        <v>87</v>
      </c>
      <c r="AY259" s="240" t="s">
        <v>173</v>
      </c>
    </row>
    <row r="260" spans="2:65" s="1" customFormat="1" ht="16.5" customHeight="1">
      <c r="B260" s="47"/>
      <c r="C260" s="260" t="s">
        <v>416</v>
      </c>
      <c r="D260" s="260" t="s">
        <v>245</v>
      </c>
      <c r="E260" s="261" t="s">
        <v>417</v>
      </c>
      <c r="F260" s="262" t="s">
        <v>418</v>
      </c>
      <c r="G260" s="262"/>
      <c r="H260" s="262"/>
      <c r="I260" s="262"/>
      <c r="J260" s="263" t="s">
        <v>273</v>
      </c>
      <c r="K260" s="264">
        <v>3</v>
      </c>
      <c r="L260" s="265">
        <v>0</v>
      </c>
      <c r="M260" s="266"/>
      <c r="N260" s="267">
        <f>ROUND(L260*K260,2)</f>
        <v>0</v>
      </c>
      <c r="O260" s="227"/>
      <c r="P260" s="227"/>
      <c r="Q260" s="227"/>
      <c r="R260" s="49"/>
      <c r="T260" s="228" t="s">
        <v>22</v>
      </c>
      <c r="U260" s="57" t="s">
        <v>44</v>
      </c>
      <c r="V260" s="48"/>
      <c r="W260" s="229">
        <f>V260*K260</f>
        <v>0</v>
      </c>
      <c r="X260" s="229">
        <v>0.0001</v>
      </c>
      <c r="Y260" s="229">
        <f>X260*K260</f>
        <v>0.00030000000000000003</v>
      </c>
      <c r="Z260" s="229">
        <v>0</v>
      </c>
      <c r="AA260" s="230">
        <f>Z260*K260</f>
        <v>0</v>
      </c>
      <c r="AR260" s="23" t="s">
        <v>212</v>
      </c>
      <c r="AT260" s="23" t="s">
        <v>245</v>
      </c>
      <c r="AU260" s="23" t="s">
        <v>126</v>
      </c>
      <c r="AY260" s="23" t="s">
        <v>173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23" t="s">
        <v>87</v>
      </c>
      <c r="BK260" s="143">
        <f>ROUND(L260*K260,2)</f>
        <v>0</v>
      </c>
      <c r="BL260" s="23" t="s">
        <v>178</v>
      </c>
      <c r="BM260" s="23" t="s">
        <v>419</v>
      </c>
    </row>
    <row r="261" spans="2:51" s="10" customFormat="1" ht="16.5" customHeight="1">
      <c r="B261" s="231"/>
      <c r="C261" s="232"/>
      <c r="D261" s="232"/>
      <c r="E261" s="233" t="s">
        <v>22</v>
      </c>
      <c r="F261" s="234" t="s">
        <v>188</v>
      </c>
      <c r="G261" s="235"/>
      <c r="H261" s="235"/>
      <c r="I261" s="235"/>
      <c r="J261" s="232"/>
      <c r="K261" s="236">
        <v>3</v>
      </c>
      <c r="L261" s="232"/>
      <c r="M261" s="232"/>
      <c r="N261" s="232"/>
      <c r="O261" s="232"/>
      <c r="P261" s="232"/>
      <c r="Q261" s="232"/>
      <c r="R261" s="237"/>
      <c r="T261" s="238"/>
      <c r="U261" s="232"/>
      <c r="V261" s="232"/>
      <c r="W261" s="232"/>
      <c r="X261" s="232"/>
      <c r="Y261" s="232"/>
      <c r="Z261" s="232"/>
      <c r="AA261" s="239"/>
      <c r="AT261" s="240" t="s">
        <v>181</v>
      </c>
      <c r="AU261" s="240" t="s">
        <v>126</v>
      </c>
      <c r="AV261" s="10" t="s">
        <v>126</v>
      </c>
      <c r="AW261" s="10" t="s">
        <v>36</v>
      </c>
      <c r="AX261" s="10" t="s">
        <v>87</v>
      </c>
      <c r="AY261" s="240" t="s">
        <v>173</v>
      </c>
    </row>
    <row r="262" spans="2:65" s="1" customFormat="1" ht="16.5" customHeight="1">
      <c r="B262" s="47"/>
      <c r="C262" s="260" t="s">
        <v>420</v>
      </c>
      <c r="D262" s="260" t="s">
        <v>245</v>
      </c>
      <c r="E262" s="261" t="s">
        <v>421</v>
      </c>
      <c r="F262" s="262" t="s">
        <v>422</v>
      </c>
      <c r="G262" s="262"/>
      <c r="H262" s="262"/>
      <c r="I262" s="262"/>
      <c r="J262" s="263" t="s">
        <v>273</v>
      </c>
      <c r="K262" s="264">
        <v>3</v>
      </c>
      <c r="L262" s="265">
        <v>0</v>
      </c>
      <c r="M262" s="266"/>
      <c r="N262" s="267">
        <f>ROUND(L262*K262,2)</f>
        <v>0</v>
      </c>
      <c r="O262" s="227"/>
      <c r="P262" s="227"/>
      <c r="Q262" s="227"/>
      <c r="R262" s="49"/>
      <c r="T262" s="228" t="s">
        <v>22</v>
      </c>
      <c r="U262" s="57" t="s">
        <v>44</v>
      </c>
      <c r="V262" s="48"/>
      <c r="W262" s="229">
        <f>V262*K262</f>
        <v>0</v>
      </c>
      <c r="X262" s="229">
        <v>0.00035</v>
      </c>
      <c r="Y262" s="229">
        <f>X262*K262</f>
        <v>0.00105</v>
      </c>
      <c r="Z262" s="229">
        <v>0</v>
      </c>
      <c r="AA262" s="230">
        <f>Z262*K262</f>
        <v>0</v>
      </c>
      <c r="AR262" s="23" t="s">
        <v>212</v>
      </c>
      <c r="AT262" s="23" t="s">
        <v>245</v>
      </c>
      <c r="AU262" s="23" t="s">
        <v>126</v>
      </c>
      <c r="AY262" s="23" t="s">
        <v>173</v>
      </c>
      <c r="BE262" s="143">
        <f>IF(U262="základní",N262,0)</f>
        <v>0</v>
      </c>
      <c r="BF262" s="143">
        <f>IF(U262="snížená",N262,0)</f>
        <v>0</v>
      </c>
      <c r="BG262" s="143">
        <f>IF(U262="zákl. přenesená",N262,0)</f>
        <v>0</v>
      </c>
      <c r="BH262" s="143">
        <f>IF(U262="sníž. přenesená",N262,0)</f>
        <v>0</v>
      </c>
      <c r="BI262" s="143">
        <f>IF(U262="nulová",N262,0)</f>
        <v>0</v>
      </c>
      <c r="BJ262" s="23" t="s">
        <v>87</v>
      </c>
      <c r="BK262" s="143">
        <f>ROUND(L262*K262,2)</f>
        <v>0</v>
      </c>
      <c r="BL262" s="23" t="s">
        <v>178</v>
      </c>
      <c r="BM262" s="23" t="s">
        <v>423</v>
      </c>
    </row>
    <row r="263" spans="2:51" s="10" customFormat="1" ht="16.5" customHeight="1">
      <c r="B263" s="231"/>
      <c r="C263" s="232"/>
      <c r="D263" s="232"/>
      <c r="E263" s="233" t="s">
        <v>22</v>
      </c>
      <c r="F263" s="234" t="s">
        <v>188</v>
      </c>
      <c r="G263" s="235"/>
      <c r="H263" s="235"/>
      <c r="I263" s="235"/>
      <c r="J263" s="232"/>
      <c r="K263" s="236">
        <v>3</v>
      </c>
      <c r="L263" s="232"/>
      <c r="M263" s="232"/>
      <c r="N263" s="232"/>
      <c r="O263" s="232"/>
      <c r="P263" s="232"/>
      <c r="Q263" s="232"/>
      <c r="R263" s="237"/>
      <c r="T263" s="238"/>
      <c r="U263" s="232"/>
      <c r="V263" s="232"/>
      <c r="W263" s="232"/>
      <c r="X263" s="232"/>
      <c r="Y263" s="232"/>
      <c r="Z263" s="232"/>
      <c r="AA263" s="239"/>
      <c r="AT263" s="240" t="s">
        <v>181</v>
      </c>
      <c r="AU263" s="240" t="s">
        <v>126</v>
      </c>
      <c r="AV263" s="10" t="s">
        <v>126</v>
      </c>
      <c r="AW263" s="10" t="s">
        <v>36</v>
      </c>
      <c r="AX263" s="10" t="s">
        <v>87</v>
      </c>
      <c r="AY263" s="240" t="s">
        <v>173</v>
      </c>
    </row>
    <row r="264" spans="2:65" s="1" customFormat="1" ht="25.5" customHeight="1">
      <c r="B264" s="47"/>
      <c r="C264" s="220" t="s">
        <v>424</v>
      </c>
      <c r="D264" s="220" t="s">
        <v>174</v>
      </c>
      <c r="E264" s="221" t="s">
        <v>425</v>
      </c>
      <c r="F264" s="222" t="s">
        <v>426</v>
      </c>
      <c r="G264" s="222"/>
      <c r="H264" s="222"/>
      <c r="I264" s="222"/>
      <c r="J264" s="223" t="s">
        <v>354</v>
      </c>
      <c r="K264" s="224">
        <v>65</v>
      </c>
      <c r="L264" s="225">
        <v>0</v>
      </c>
      <c r="M264" s="226"/>
      <c r="N264" s="227">
        <f>ROUND(L264*K264,2)</f>
        <v>0</v>
      </c>
      <c r="O264" s="227"/>
      <c r="P264" s="227"/>
      <c r="Q264" s="227"/>
      <c r="R264" s="49"/>
      <c r="T264" s="228" t="s">
        <v>22</v>
      </c>
      <c r="U264" s="57" t="s">
        <v>44</v>
      </c>
      <c r="V264" s="48"/>
      <c r="W264" s="229">
        <f>V264*K264</f>
        <v>0</v>
      </c>
      <c r="X264" s="229">
        <v>0.00011</v>
      </c>
      <c r="Y264" s="229">
        <f>X264*K264</f>
        <v>0.00715</v>
      </c>
      <c r="Z264" s="229">
        <v>0</v>
      </c>
      <c r="AA264" s="230">
        <f>Z264*K264</f>
        <v>0</v>
      </c>
      <c r="AR264" s="23" t="s">
        <v>178</v>
      </c>
      <c r="AT264" s="23" t="s">
        <v>174</v>
      </c>
      <c r="AU264" s="23" t="s">
        <v>126</v>
      </c>
      <c r="AY264" s="23" t="s">
        <v>173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23" t="s">
        <v>87</v>
      </c>
      <c r="BK264" s="143">
        <f>ROUND(L264*K264,2)</f>
        <v>0</v>
      </c>
      <c r="BL264" s="23" t="s">
        <v>178</v>
      </c>
      <c r="BM264" s="23" t="s">
        <v>427</v>
      </c>
    </row>
    <row r="265" spans="2:51" s="10" customFormat="1" ht="16.5" customHeight="1">
      <c r="B265" s="231"/>
      <c r="C265" s="232"/>
      <c r="D265" s="232"/>
      <c r="E265" s="233" t="s">
        <v>22</v>
      </c>
      <c r="F265" s="234" t="s">
        <v>428</v>
      </c>
      <c r="G265" s="235"/>
      <c r="H265" s="235"/>
      <c r="I265" s="235"/>
      <c r="J265" s="232"/>
      <c r="K265" s="236">
        <v>65</v>
      </c>
      <c r="L265" s="232"/>
      <c r="M265" s="232"/>
      <c r="N265" s="232"/>
      <c r="O265" s="232"/>
      <c r="P265" s="232"/>
      <c r="Q265" s="232"/>
      <c r="R265" s="237"/>
      <c r="T265" s="238"/>
      <c r="U265" s="232"/>
      <c r="V265" s="232"/>
      <c r="W265" s="232"/>
      <c r="X265" s="232"/>
      <c r="Y265" s="232"/>
      <c r="Z265" s="232"/>
      <c r="AA265" s="239"/>
      <c r="AT265" s="240" t="s">
        <v>181</v>
      </c>
      <c r="AU265" s="240" t="s">
        <v>126</v>
      </c>
      <c r="AV265" s="10" t="s">
        <v>126</v>
      </c>
      <c r="AW265" s="10" t="s">
        <v>36</v>
      </c>
      <c r="AX265" s="10" t="s">
        <v>87</v>
      </c>
      <c r="AY265" s="240" t="s">
        <v>173</v>
      </c>
    </row>
    <row r="266" spans="2:65" s="1" customFormat="1" ht="38.25" customHeight="1">
      <c r="B266" s="47"/>
      <c r="C266" s="220" t="s">
        <v>429</v>
      </c>
      <c r="D266" s="220" t="s">
        <v>174</v>
      </c>
      <c r="E266" s="221" t="s">
        <v>430</v>
      </c>
      <c r="F266" s="222" t="s">
        <v>431</v>
      </c>
      <c r="G266" s="222"/>
      <c r="H266" s="222"/>
      <c r="I266" s="222"/>
      <c r="J266" s="223" t="s">
        <v>354</v>
      </c>
      <c r="K266" s="224">
        <v>21</v>
      </c>
      <c r="L266" s="225">
        <v>0</v>
      </c>
      <c r="M266" s="226"/>
      <c r="N266" s="227">
        <f>ROUND(L266*K266,2)</f>
        <v>0</v>
      </c>
      <c r="O266" s="227"/>
      <c r="P266" s="227"/>
      <c r="Q266" s="227"/>
      <c r="R266" s="49"/>
      <c r="T266" s="228" t="s">
        <v>22</v>
      </c>
      <c r="U266" s="57" t="s">
        <v>44</v>
      </c>
      <c r="V266" s="48"/>
      <c r="W266" s="229">
        <f>V266*K266</f>
        <v>0</v>
      </c>
      <c r="X266" s="229">
        <v>0.09599</v>
      </c>
      <c r="Y266" s="229">
        <f>X266*K266</f>
        <v>2.01579</v>
      </c>
      <c r="Z266" s="229">
        <v>0</v>
      </c>
      <c r="AA266" s="230">
        <f>Z266*K266</f>
        <v>0</v>
      </c>
      <c r="AR266" s="23" t="s">
        <v>178</v>
      </c>
      <c r="AT266" s="23" t="s">
        <v>174</v>
      </c>
      <c r="AU266" s="23" t="s">
        <v>126</v>
      </c>
      <c r="AY266" s="23" t="s">
        <v>173</v>
      </c>
      <c r="BE266" s="143">
        <f>IF(U266="základní",N266,0)</f>
        <v>0</v>
      </c>
      <c r="BF266" s="143">
        <f>IF(U266="snížená",N266,0)</f>
        <v>0</v>
      </c>
      <c r="BG266" s="143">
        <f>IF(U266="zákl. přenesená",N266,0)</f>
        <v>0</v>
      </c>
      <c r="BH266" s="143">
        <f>IF(U266="sníž. přenesená",N266,0)</f>
        <v>0</v>
      </c>
      <c r="BI266" s="143">
        <f>IF(U266="nulová",N266,0)</f>
        <v>0</v>
      </c>
      <c r="BJ266" s="23" t="s">
        <v>87</v>
      </c>
      <c r="BK266" s="143">
        <f>ROUND(L266*K266,2)</f>
        <v>0</v>
      </c>
      <c r="BL266" s="23" t="s">
        <v>178</v>
      </c>
      <c r="BM266" s="23" t="s">
        <v>432</v>
      </c>
    </row>
    <row r="267" spans="2:51" s="10" customFormat="1" ht="16.5" customHeight="1">
      <c r="B267" s="231"/>
      <c r="C267" s="232"/>
      <c r="D267" s="232"/>
      <c r="E267" s="233" t="s">
        <v>22</v>
      </c>
      <c r="F267" s="234" t="s">
        <v>433</v>
      </c>
      <c r="G267" s="235"/>
      <c r="H267" s="235"/>
      <c r="I267" s="235"/>
      <c r="J267" s="232"/>
      <c r="K267" s="236">
        <v>21</v>
      </c>
      <c r="L267" s="232"/>
      <c r="M267" s="232"/>
      <c r="N267" s="232"/>
      <c r="O267" s="232"/>
      <c r="P267" s="232"/>
      <c r="Q267" s="232"/>
      <c r="R267" s="237"/>
      <c r="T267" s="238"/>
      <c r="U267" s="232"/>
      <c r="V267" s="232"/>
      <c r="W267" s="232"/>
      <c r="X267" s="232"/>
      <c r="Y267" s="232"/>
      <c r="Z267" s="232"/>
      <c r="AA267" s="239"/>
      <c r="AT267" s="240" t="s">
        <v>181</v>
      </c>
      <c r="AU267" s="240" t="s">
        <v>126</v>
      </c>
      <c r="AV267" s="10" t="s">
        <v>126</v>
      </c>
      <c r="AW267" s="10" t="s">
        <v>36</v>
      </c>
      <c r="AX267" s="10" t="s">
        <v>79</v>
      </c>
      <c r="AY267" s="240" t="s">
        <v>173</v>
      </c>
    </row>
    <row r="268" spans="2:51" s="11" customFormat="1" ht="16.5" customHeight="1">
      <c r="B268" s="241"/>
      <c r="C268" s="242"/>
      <c r="D268" s="242"/>
      <c r="E268" s="243" t="s">
        <v>22</v>
      </c>
      <c r="F268" s="244" t="s">
        <v>182</v>
      </c>
      <c r="G268" s="242"/>
      <c r="H268" s="242"/>
      <c r="I268" s="242"/>
      <c r="J268" s="242"/>
      <c r="K268" s="245">
        <v>21</v>
      </c>
      <c r="L268" s="242"/>
      <c r="M268" s="242"/>
      <c r="N268" s="242"/>
      <c r="O268" s="242"/>
      <c r="P268" s="242"/>
      <c r="Q268" s="242"/>
      <c r="R268" s="246"/>
      <c r="T268" s="247"/>
      <c r="U268" s="242"/>
      <c r="V268" s="242"/>
      <c r="W268" s="242"/>
      <c r="X268" s="242"/>
      <c r="Y268" s="242"/>
      <c r="Z268" s="242"/>
      <c r="AA268" s="248"/>
      <c r="AT268" s="249" t="s">
        <v>181</v>
      </c>
      <c r="AU268" s="249" t="s">
        <v>126</v>
      </c>
      <c r="AV268" s="11" t="s">
        <v>178</v>
      </c>
      <c r="AW268" s="11" t="s">
        <v>36</v>
      </c>
      <c r="AX268" s="11" t="s">
        <v>87</v>
      </c>
      <c r="AY268" s="249" t="s">
        <v>173</v>
      </c>
    </row>
    <row r="269" spans="2:65" s="1" customFormat="1" ht="25.5" customHeight="1">
      <c r="B269" s="47"/>
      <c r="C269" s="260" t="s">
        <v>434</v>
      </c>
      <c r="D269" s="260" t="s">
        <v>245</v>
      </c>
      <c r="E269" s="261" t="s">
        <v>435</v>
      </c>
      <c r="F269" s="262" t="s">
        <v>436</v>
      </c>
      <c r="G269" s="262"/>
      <c r="H269" s="262"/>
      <c r="I269" s="262"/>
      <c r="J269" s="263" t="s">
        <v>273</v>
      </c>
      <c r="K269" s="264">
        <v>21</v>
      </c>
      <c r="L269" s="265">
        <v>0</v>
      </c>
      <c r="M269" s="266"/>
      <c r="N269" s="267">
        <f>ROUND(L269*K269,2)</f>
        <v>0</v>
      </c>
      <c r="O269" s="227"/>
      <c r="P269" s="227"/>
      <c r="Q269" s="227"/>
      <c r="R269" s="49"/>
      <c r="T269" s="228" t="s">
        <v>22</v>
      </c>
      <c r="U269" s="57" t="s">
        <v>44</v>
      </c>
      <c r="V269" s="48"/>
      <c r="W269" s="229">
        <f>V269*K269</f>
        <v>0</v>
      </c>
      <c r="X269" s="229">
        <v>0.046</v>
      </c>
      <c r="Y269" s="229">
        <f>X269*K269</f>
        <v>0.966</v>
      </c>
      <c r="Z269" s="229">
        <v>0</v>
      </c>
      <c r="AA269" s="230">
        <f>Z269*K269</f>
        <v>0</v>
      </c>
      <c r="AR269" s="23" t="s">
        <v>212</v>
      </c>
      <c r="AT269" s="23" t="s">
        <v>245</v>
      </c>
      <c r="AU269" s="23" t="s">
        <v>126</v>
      </c>
      <c r="AY269" s="23" t="s">
        <v>173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87</v>
      </c>
      <c r="BK269" s="143">
        <f>ROUND(L269*K269,2)</f>
        <v>0</v>
      </c>
      <c r="BL269" s="23" t="s">
        <v>178</v>
      </c>
      <c r="BM269" s="23" t="s">
        <v>437</v>
      </c>
    </row>
    <row r="270" spans="2:51" s="10" customFormat="1" ht="16.5" customHeight="1">
      <c r="B270" s="231"/>
      <c r="C270" s="232"/>
      <c r="D270" s="232"/>
      <c r="E270" s="233" t="s">
        <v>22</v>
      </c>
      <c r="F270" s="234" t="s">
        <v>433</v>
      </c>
      <c r="G270" s="235"/>
      <c r="H270" s="235"/>
      <c r="I270" s="235"/>
      <c r="J270" s="232"/>
      <c r="K270" s="236">
        <v>21</v>
      </c>
      <c r="L270" s="232"/>
      <c r="M270" s="232"/>
      <c r="N270" s="232"/>
      <c r="O270" s="232"/>
      <c r="P270" s="232"/>
      <c r="Q270" s="232"/>
      <c r="R270" s="237"/>
      <c r="T270" s="238"/>
      <c r="U270" s="232"/>
      <c r="V270" s="232"/>
      <c r="W270" s="232"/>
      <c r="X270" s="232"/>
      <c r="Y270" s="232"/>
      <c r="Z270" s="232"/>
      <c r="AA270" s="239"/>
      <c r="AT270" s="240" t="s">
        <v>181</v>
      </c>
      <c r="AU270" s="240" t="s">
        <v>126</v>
      </c>
      <c r="AV270" s="10" t="s">
        <v>126</v>
      </c>
      <c r="AW270" s="10" t="s">
        <v>36</v>
      </c>
      <c r="AX270" s="10" t="s">
        <v>79</v>
      </c>
      <c r="AY270" s="240" t="s">
        <v>173</v>
      </c>
    </row>
    <row r="271" spans="2:51" s="11" customFormat="1" ht="16.5" customHeight="1">
      <c r="B271" s="241"/>
      <c r="C271" s="242"/>
      <c r="D271" s="242"/>
      <c r="E271" s="243" t="s">
        <v>22</v>
      </c>
      <c r="F271" s="244" t="s">
        <v>182</v>
      </c>
      <c r="G271" s="242"/>
      <c r="H271" s="242"/>
      <c r="I271" s="242"/>
      <c r="J271" s="242"/>
      <c r="K271" s="245">
        <v>21</v>
      </c>
      <c r="L271" s="242"/>
      <c r="M271" s="242"/>
      <c r="N271" s="242"/>
      <c r="O271" s="242"/>
      <c r="P271" s="242"/>
      <c r="Q271" s="242"/>
      <c r="R271" s="246"/>
      <c r="T271" s="247"/>
      <c r="U271" s="242"/>
      <c r="V271" s="242"/>
      <c r="W271" s="242"/>
      <c r="X271" s="242"/>
      <c r="Y271" s="242"/>
      <c r="Z271" s="242"/>
      <c r="AA271" s="248"/>
      <c r="AT271" s="249" t="s">
        <v>181</v>
      </c>
      <c r="AU271" s="249" t="s">
        <v>126</v>
      </c>
      <c r="AV271" s="11" t="s">
        <v>178</v>
      </c>
      <c r="AW271" s="11" t="s">
        <v>36</v>
      </c>
      <c r="AX271" s="11" t="s">
        <v>87</v>
      </c>
      <c r="AY271" s="249" t="s">
        <v>173</v>
      </c>
    </row>
    <row r="272" spans="2:65" s="1" customFormat="1" ht="25.5" customHeight="1">
      <c r="B272" s="47"/>
      <c r="C272" s="220" t="s">
        <v>438</v>
      </c>
      <c r="D272" s="220" t="s">
        <v>174</v>
      </c>
      <c r="E272" s="221" t="s">
        <v>439</v>
      </c>
      <c r="F272" s="222" t="s">
        <v>440</v>
      </c>
      <c r="G272" s="222"/>
      <c r="H272" s="222"/>
      <c r="I272" s="222"/>
      <c r="J272" s="223" t="s">
        <v>354</v>
      </c>
      <c r="K272" s="224">
        <v>680</v>
      </c>
      <c r="L272" s="225">
        <v>0</v>
      </c>
      <c r="M272" s="226"/>
      <c r="N272" s="227">
        <f>ROUND(L272*K272,2)</f>
        <v>0</v>
      </c>
      <c r="O272" s="227"/>
      <c r="P272" s="227"/>
      <c r="Q272" s="227"/>
      <c r="R272" s="49"/>
      <c r="T272" s="228" t="s">
        <v>22</v>
      </c>
      <c r="U272" s="57" t="s">
        <v>44</v>
      </c>
      <c r="V272" s="48"/>
      <c r="W272" s="229">
        <f>V272*K272</f>
        <v>0</v>
      </c>
      <c r="X272" s="229">
        <v>0</v>
      </c>
      <c r="Y272" s="229">
        <f>X272*K272</f>
        <v>0</v>
      </c>
      <c r="Z272" s="229">
        <v>0</v>
      </c>
      <c r="AA272" s="230">
        <f>Z272*K272</f>
        <v>0</v>
      </c>
      <c r="AR272" s="23" t="s">
        <v>178</v>
      </c>
      <c r="AT272" s="23" t="s">
        <v>174</v>
      </c>
      <c r="AU272" s="23" t="s">
        <v>126</v>
      </c>
      <c r="AY272" s="23" t="s">
        <v>173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87</v>
      </c>
      <c r="BK272" s="143">
        <f>ROUND(L272*K272,2)</f>
        <v>0</v>
      </c>
      <c r="BL272" s="23" t="s">
        <v>178</v>
      </c>
      <c r="BM272" s="23" t="s">
        <v>441</v>
      </c>
    </row>
    <row r="273" spans="2:51" s="10" customFormat="1" ht="16.5" customHeight="1">
      <c r="B273" s="231"/>
      <c r="C273" s="232"/>
      <c r="D273" s="232"/>
      <c r="E273" s="233" t="s">
        <v>22</v>
      </c>
      <c r="F273" s="234" t="s">
        <v>442</v>
      </c>
      <c r="G273" s="235"/>
      <c r="H273" s="235"/>
      <c r="I273" s="235"/>
      <c r="J273" s="232"/>
      <c r="K273" s="236">
        <v>680</v>
      </c>
      <c r="L273" s="232"/>
      <c r="M273" s="232"/>
      <c r="N273" s="232"/>
      <c r="O273" s="232"/>
      <c r="P273" s="232"/>
      <c r="Q273" s="232"/>
      <c r="R273" s="237"/>
      <c r="T273" s="238"/>
      <c r="U273" s="232"/>
      <c r="V273" s="232"/>
      <c r="W273" s="232"/>
      <c r="X273" s="232"/>
      <c r="Y273" s="232"/>
      <c r="Z273" s="232"/>
      <c r="AA273" s="239"/>
      <c r="AT273" s="240" t="s">
        <v>181</v>
      </c>
      <c r="AU273" s="240" t="s">
        <v>126</v>
      </c>
      <c r="AV273" s="10" t="s">
        <v>126</v>
      </c>
      <c r="AW273" s="10" t="s">
        <v>36</v>
      </c>
      <c r="AX273" s="10" t="s">
        <v>87</v>
      </c>
      <c r="AY273" s="240" t="s">
        <v>173</v>
      </c>
    </row>
    <row r="274" spans="2:65" s="1" customFormat="1" ht="25.5" customHeight="1">
      <c r="B274" s="47"/>
      <c r="C274" s="220" t="s">
        <v>443</v>
      </c>
      <c r="D274" s="220" t="s">
        <v>174</v>
      </c>
      <c r="E274" s="221" t="s">
        <v>444</v>
      </c>
      <c r="F274" s="222" t="s">
        <v>445</v>
      </c>
      <c r="G274" s="222"/>
      <c r="H274" s="222"/>
      <c r="I274" s="222"/>
      <c r="J274" s="223" t="s">
        <v>354</v>
      </c>
      <c r="K274" s="224">
        <v>628</v>
      </c>
      <c r="L274" s="225">
        <v>0</v>
      </c>
      <c r="M274" s="226"/>
      <c r="N274" s="227">
        <f>ROUND(L274*K274,2)</f>
        <v>0</v>
      </c>
      <c r="O274" s="227"/>
      <c r="P274" s="227"/>
      <c r="Q274" s="227"/>
      <c r="R274" s="49"/>
      <c r="T274" s="228" t="s">
        <v>22</v>
      </c>
      <c r="U274" s="57" t="s">
        <v>44</v>
      </c>
      <c r="V274" s="48"/>
      <c r="W274" s="229">
        <f>V274*K274</f>
        <v>0</v>
      </c>
      <c r="X274" s="229">
        <v>0</v>
      </c>
      <c r="Y274" s="229">
        <f>X274*K274</f>
        <v>0</v>
      </c>
      <c r="Z274" s="229">
        <v>0</v>
      </c>
      <c r="AA274" s="230">
        <f>Z274*K274</f>
        <v>0</v>
      </c>
      <c r="AR274" s="23" t="s">
        <v>178</v>
      </c>
      <c r="AT274" s="23" t="s">
        <v>174</v>
      </c>
      <c r="AU274" s="23" t="s">
        <v>126</v>
      </c>
      <c r="AY274" s="23" t="s">
        <v>173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87</v>
      </c>
      <c r="BK274" s="143">
        <f>ROUND(L274*K274,2)</f>
        <v>0</v>
      </c>
      <c r="BL274" s="23" t="s">
        <v>178</v>
      </c>
      <c r="BM274" s="23" t="s">
        <v>446</v>
      </c>
    </row>
    <row r="275" spans="2:51" s="10" customFormat="1" ht="16.5" customHeight="1">
      <c r="B275" s="231"/>
      <c r="C275" s="232"/>
      <c r="D275" s="232"/>
      <c r="E275" s="233" t="s">
        <v>22</v>
      </c>
      <c r="F275" s="234" t="s">
        <v>447</v>
      </c>
      <c r="G275" s="235"/>
      <c r="H275" s="235"/>
      <c r="I275" s="235"/>
      <c r="J275" s="232"/>
      <c r="K275" s="236">
        <v>628</v>
      </c>
      <c r="L275" s="232"/>
      <c r="M275" s="232"/>
      <c r="N275" s="232"/>
      <c r="O275" s="232"/>
      <c r="P275" s="232"/>
      <c r="Q275" s="232"/>
      <c r="R275" s="237"/>
      <c r="T275" s="238"/>
      <c r="U275" s="232"/>
      <c r="V275" s="232"/>
      <c r="W275" s="232"/>
      <c r="X275" s="232"/>
      <c r="Y275" s="232"/>
      <c r="Z275" s="232"/>
      <c r="AA275" s="239"/>
      <c r="AT275" s="240" t="s">
        <v>181</v>
      </c>
      <c r="AU275" s="240" t="s">
        <v>126</v>
      </c>
      <c r="AV275" s="10" t="s">
        <v>126</v>
      </c>
      <c r="AW275" s="10" t="s">
        <v>36</v>
      </c>
      <c r="AX275" s="10" t="s">
        <v>87</v>
      </c>
      <c r="AY275" s="240" t="s">
        <v>173</v>
      </c>
    </row>
    <row r="276" spans="2:65" s="1" customFormat="1" ht="38.25" customHeight="1">
      <c r="B276" s="47"/>
      <c r="C276" s="220" t="s">
        <v>448</v>
      </c>
      <c r="D276" s="220" t="s">
        <v>174</v>
      </c>
      <c r="E276" s="221" t="s">
        <v>449</v>
      </c>
      <c r="F276" s="222" t="s">
        <v>450</v>
      </c>
      <c r="G276" s="222"/>
      <c r="H276" s="222"/>
      <c r="I276" s="222"/>
      <c r="J276" s="223" t="s">
        <v>354</v>
      </c>
      <c r="K276" s="224">
        <v>3</v>
      </c>
      <c r="L276" s="225">
        <v>0</v>
      </c>
      <c r="M276" s="226"/>
      <c r="N276" s="227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44</v>
      </c>
      <c r="V276" s="48"/>
      <c r="W276" s="229">
        <f>V276*K276</f>
        <v>0</v>
      </c>
      <c r="X276" s="229">
        <v>0.11808</v>
      </c>
      <c r="Y276" s="229">
        <f>X276*K276</f>
        <v>0.35424</v>
      </c>
      <c r="Z276" s="229">
        <v>0</v>
      </c>
      <c r="AA276" s="230">
        <f>Z276*K276</f>
        <v>0</v>
      </c>
      <c r="AR276" s="23" t="s">
        <v>178</v>
      </c>
      <c r="AT276" s="23" t="s">
        <v>174</v>
      </c>
      <c r="AU276" s="23" t="s">
        <v>126</v>
      </c>
      <c r="AY276" s="23" t="s">
        <v>173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87</v>
      </c>
      <c r="BK276" s="143">
        <f>ROUND(L276*K276,2)</f>
        <v>0</v>
      </c>
      <c r="BL276" s="23" t="s">
        <v>178</v>
      </c>
      <c r="BM276" s="23" t="s">
        <v>451</v>
      </c>
    </row>
    <row r="277" spans="2:51" s="10" customFormat="1" ht="16.5" customHeight="1">
      <c r="B277" s="231"/>
      <c r="C277" s="232"/>
      <c r="D277" s="232"/>
      <c r="E277" s="233" t="s">
        <v>22</v>
      </c>
      <c r="F277" s="234" t="s">
        <v>452</v>
      </c>
      <c r="G277" s="235"/>
      <c r="H277" s="235"/>
      <c r="I277" s="235"/>
      <c r="J277" s="232"/>
      <c r="K277" s="236">
        <v>3</v>
      </c>
      <c r="L277" s="232"/>
      <c r="M277" s="232"/>
      <c r="N277" s="232"/>
      <c r="O277" s="232"/>
      <c r="P277" s="232"/>
      <c r="Q277" s="232"/>
      <c r="R277" s="237"/>
      <c r="T277" s="238"/>
      <c r="U277" s="232"/>
      <c r="V277" s="232"/>
      <c r="W277" s="232"/>
      <c r="X277" s="232"/>
      <c r="Y277" s="232"/>
      <c r="Z277" s="232"/>
      <c r="AA277" s="239"/>
      <c r="AT277" s="240" t="s">
        <v>181</v>
      </c>
      <c r="AU277" s="240" t="s">
        <v>126</v>
      </c>
      <c r="AV277" s="10" t="s">
        <v>126</v>
      </c>
      <c r="AW277" s="10" t="s">
        <v>36</v>
      </c>
      <c r="AX277" s="10" t="s">
        <v>87</v>
      </c>
      <c r="AY277" s="240" t="s">
        <v>173</v>
      </c>
    </row>
    <row r="278" spans="2:65" s="1" customFormat="1" ht="16.5" customHeight="1">
      <c r="B278" s="47"/>
      <c r="C278" s="260" t="s">
        <v>453</v>
      </c>
      <c r="D278" s="260" t="s">
        <v>245</v>
      </c>
      <c r="E278" s="261" t="s">
        <v>454</v>
      </c>
      <c r="F278" s="262" t="s">
        <v>455</v>
      </c>
      <c r="G278" s="262"/>
      <c r="H278" s="262"/>
      <c r="I278" s="262"/>
      <c r="J278" s="263" t="s">
        <v>273</v>
      </c>
      <c r="K278" s="264">
        <v>6</v>
      </c>
      <c r="L278" s="265">
        <v>0</v>
      </c>
      <c r="M278" s="266"/>
      <c r="N278" s="267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44</v>
      </c>
      <c r="V278" s="48"/>
      <c r="W278" s="229">
        <f>V278*K278</f>
        <v>0</v>
      </c>
      <c r="X278" s="229">
        <v>0.058</v>
      </c>
      <c r="Y278" s="229">
        <f>X278*K278</f>
        <v>0.34800000000000003</v>
      </c>
      <c r="Z278" s="229">
        <v>0</v>
      </c>
      <c r="AA278" s="230">
        <f>Z278*K278</f>
        <v>0</v>
      </c>
      <c r="AR278" s="23" t="s">
        <v>212</v>
      </c>
      <c r="AT278" s="23" t="s">
        <v>245</v>
      </c>
      <c r="AU278" s="23" t="s">
        <v>126</v>
      </c>
      <c r="AY278" s="23" t="s">
        <v>173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87</v>
      </c>
      <c r="BK278" s="143">
        <f>ROUND(L278*K278,2)</f>
        <v>0</v>
      </c>
      <c r="BL278" s="23" t="s">
        <v>178</v>
      </c>
      <c r="BM278" s="23" t="s">
        <v>456</v>
      </c>
    </row>
    <row r="279" spans="2:65" s="1" customFormat="1" ht="25.5" customHeight="1">
      <c r="B279" s="47"/>
      <c r="C279" s="220" t="s">
        <v>457</v>
      </c>
      <c r="D279" s="220" t="s">
        <v>174</v>
      </c>
      <c r="E279" s="221" t="s">
        <v>458</v>
      </c>
      <c r="F279" s="222" t="s">
        <v>459</v>
      </c>
      <c r="G279" s="222"/>
      <c r="H279" s="222"/>
      <c r="I279" s="222"/>
      <c r="J279" s="223" t="s">
        <v>177</v>
      </c>
      <c r="K279" s="224">
        <v>4160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44</v>
      </c>
      <c r="V279" s="48"/>
      <c r="W279" s="229">
        <f>V279*K279</f>
        <v>0</v>
      </c>
      <c r="X279" s="229">
        <v>0</v>
      </c>
      <c r="Y279" s="229">
        <f>X279*K279</f>
        <v>0</v>
      </c>
      <c r="Z279" s="229">
        <v>0.02</v>
      </c>
      <c r="AA279" s="230">
        <f>Z279*K279</f>
        <v>83.2</v>
      </c>
      <c r="AR279" s="23" t="s">
        <v>178</v>
      </c>
      <c r="AT279" s="23" t="s">
        <v>174</v>
      </c>
      <c r="AU279" s="23" t="s">
        <v>126</v>
      </c>
      <c r="AY279" s="23" t="s">
        <v>173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87</v>
      </c>
      <c r="BK279" s="143">
        <f>ROUND(L279*K279,2)</f>
        <v>0</v>
      </c>
      <c r="BL279" s="23" t="s">
        <v>178</v>
      </c>
      <c r="BM279" s="23" t="s">
        <v>460</v>
      </c>
    </row>
    <row r="280" spans="2:51" s="10" customFormat="1" ht="16.5" customHeight="1">
      <c r="B280" s="231"/>
      <c r="C280" s="232"/>
      <c r="D280" s="232"/>
      <c r="E280" s="233" t="s">
        <v>22</v>
      </c>
      <c r="F280" s="234" t="s">
        <v>461</v>
      </c>
      <c r="G280" s="235"/>
      <c r="H280" s="235"/>
      <c r="I280" s="235"/>
      <c r="J280" s="232"/>
      <c r="K280" s="236">
        <v>4160</v>
      </c>
      <c r="L280" s="232"/>
      <c r="M280" s="232"/>
      <c r="N280" s="232"/>
      <c r="O280" s="232"/>
      <c r="P280" s="232"/>
      <c r="Q280" s="232"/>
      <c r="R280" s="237"/>
      <c r="T280" s="238"/>
      <c r="U280" s="232"/>
      <c r="V280" s="232"/>
      <c r="W280" s="232"/>
      <c r="X280" s="232"/>
      <c r="Y280" s="232"/>
      <c r="Z280" s="232"/>
      <c r="AA280" s="239"/>
      <c r="AT280" s="240" t="s">
        <v>181</v>
      </c>
      <c r="AU280" s="240" t="s">
        <v>126</v>
      </c>
      <c r="AV280" s="10" t="s">
        <v>126</v>
      </c>
      <c r="AW280" s="10" t="s">
        <v>36</v>
      </c>
      <c r="AX280" s="10" t="s">
        <v>87</v>
      </c>
      <c r="AY280" s="240" t="s">
        <v>173</v>
      </c>
    </row>
    <row r="281" spans="2:65" s="1" customFormat="1" ht="38.25" customHeight="1">
      <c r="B281" s="47"/>
      <c r="C281" s="220" t="s">
        <v>462</v>
      </c>
      <c r="D281" s="220" t="s">
        <v>174</v>
      </c>
      <c r="E281" s="221" t="s">
        <v>463</v>
      </c>
      <c r="F281" s="222" t="s">
        <v>464</v>
      </c>
      <c r="G281" s="222"/>
      <c r="H281" s="222"/>
      <c r="I281" s="222"/>
      <c r="J281" s="223" t="s">
        <v>273</v>
      </c>
      <c r="K281" s="224">
        <v>3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22</v>
      </c>
      <c r="U281" s="57" t="s">
        <v>44</v>
      </c>
      <c r="V281" s="48"/>
      <c r="W281" s="229">
        <f>V281*K281</f>
        <v>0</v>
      </c>
      <c r="X281" s="229">
        <v>0</v>
      </c>
      <c r="Y281" s="229">
        <f>X281*K281</f>
        <v>0</v>
      </c>
      <c r="Z281" s="229">
        <v>0.004</v>
      </c>
      <c r="AA281" s="230">
        <f>Z281*K281</f>
        <v>0.012</v>
      </c>
      <c r="AR281" s="23" t="s">
        <v>178</v>
      </c>
      <c r="AT281" s="23" t="s">
        <v>174</v>
      </c>
      <c r="AU281" s="23" t="s">
        <v>126</v>
      </c>
      <c r="AY281" s="23" t="s">
        <v>173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87</v>
      </c>
      <c r="BK281" s="143">
        <f>ROUND(L281*K281,2)</f>
        <v>0</v>
      </c>
      <c r="BL281" s="23" t="s">
        <v>178</v>
      </c>
      <c r="BM281" s="23" t="s">
        <v>465</v>
      </c>
    </row>
    <row r="282" spans="2:51" s="10" customFormat="1" ht="16.5" customHeight="1">
      <c r="B282" s="231"/>
      <c r="C282" s="232"/>
      <c r="D282" s="232"/>
      <c r="E282" s="233" t="s">
        <v>22</v>
      </c>
      <c r="F282" s="234" t="s">
        <v>466</v>
      </c>
      <c r="G282" s="235"/>
      <c r="H282" s="235"/>
      <c r="I282" s="235"/>
      <c r="J282" s="232"/>
      <c r="K282" s="236">
        <v>3</v>
      </c>
      <c r="L282" s="232"/>
      <c r="M282" s="232"/>
      <c r="N282" s="232"/>
      <c r="O282" s="232"/>
      <c r="P282" s="232"/>
      <c r="Q282" s="232"/>
      <c r="R282" s="237"/>
      <c r="T282" s="238"/>
      <c r="U282" s="232"/>
      <c r="V282" s="232"/>
      <c r="W282" s="232"/>
      <c r="X282" s="232"/>
      <c r="Y282" s="232"/>
      <c r="Z282" s="232"/>
      <c r="AA282" s="239"/>
      <c r="AT282" s="240" t="s">
        <v>181</v>
      </c>
      <c r="AU282" s="240" t="s">
        <v>126</v>
      </c>
      <c r="AV282" s="10" t="s">
        <v>126</v>
      </c>
      <c r="AW282" s="10" t="s">
        <v>36</v>
      </c>
      <c r="AX282" s="10" t="s">
        <v>87</v>
      </c>
      <c r="AY282" s="240" t="s">
        <v>173</v>
      </c>
    </row>
    <row r="283" spans="2:65" s="1" customFormat="1" ht="38.25" customHeight="1">
      <c r="B283" s="47"/>
      <c r="C283" s="220" t="s">
        <v>467</v>
      </c>
      <c r="D283" s="220" t="s">
        <v>174</v>
      </c>
      <c r="E283" s="221" t="s">
        <v>468</v>
      </c>
      <c r="F283" s="222" t="s">
        <v>469</v>
      </c>
      <c r="G283" s="222"/>
      <c r="H283" s="222"/>
      <c r="I283" s="222"/>
      <c r="J283" s="223" t="s">
        <v>273</v>
      </c>
      <c r="K283" s="224">
        <v>1</v>
      </c>
      <c r="L283" s="225">
        <v>0</v>
      </c>
      <c r="M283" s="226"/>
      <c r="N283" s="227">
        <f>ROUND(L283*K283,2)</f>
        <v>0</v>
      </c>
      <c r="O283" s="227"/>
      <c r="P283" s="227"/>
      <c r="Q283" s="227"/>
      <c r="R283" s="49"/>
      <c r="T283" s="228" t="s">
        <v>22</v>
      </c>
      <c r="U283" s="57" t="s">
        <v>44</v>
      </c>
      <c r="V283" s="48"/>
      <c r="W283" s="229">
        <f>V283*K283</f>
        <v>0</v>
      </c>
      <c r="X283" s="229">
        <v>0</v>
      </c>
      <c r="Y283" s="229">
        <f>X283*K283</f>
        <v>0</v>
      </c>
      <c r="Z283" s="229">
        <v>0.187</v>
      </c>
      <c r="AA283" s="230">
        <f>Z283*K283</f>
        <v>0.187</v>
      </c>
      <c r="AR283" s="23" t="s">
        <v>178</v>
      </c>
      <c r="AT283" s="23" t="s">
        <v>174</v>
      </c>
      <c r="AU283" s="23" t="s">
        <v>126</v>
      </c>
      <c r="AY283" s="23" t="s">
        <v>173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87</v>
      </c>
      <c r="BK283" s="143">
        <f>ROUND(L283*K283,2)</f>
        <v>0</v>
      </c>
      <c r="BL283" s="23" t="s">
        <v>178</v>
      </c>
      <c r="BM283" s="23" t="s">
        <v>470</v>
      </c>
    </row>
    <row r="284" spans="2:65" s="1" customFormat="1" ht="25.5" customHeight="1">
      <c r="B284" s="47"/>
      <c r="C284" s="220" t="s">
        <v>471</v>
      </c>
      <c r="D284" s="220" t="s">
        <v>174</v>
      </c>
      <c r="E284" s="221" t="s">
        <v>472</v>
      </c>
      <c r="F284" s="222" t="s">
        <v>473</v>
      </c>
      <c r="G284" s="222"/>
      <c r="H284" s="222"/>
      <c r="I284" s="222"/>
      <c r="J284" s="223" t="s">
        <v>273</v>
      </c>
      <c r="K284" s="224">
        <v>1</v>
      </c>
      <c r="L284" s="225">
        <v>0</v>
      </c>
      <c r="M284" s="226"/>
      <c r="N284" s="227">
        <f>ROUND(L284*K284,2)</f>
        <v>0</v>
      </c>
      <c r="O284" s="227"/>
      <c r="P284" s="227"/>
      <c r="Q284" s="227"/>
      <c r="R284" s="49"/>
      <c r="T284" s="228" t="s">
        <v>22</v>
      </c>
      <c r="U284" s="57" t="s">
        <v>44</v>
      </c>
      <c r="V284" s="48"/>
      <c r="W284" s="229">
        <f>V284*K284</f>
        <v>0</v>
      </c>
      <c r="X284" s="229">
        <v>0</v>
      </c>
      <c r="Y284" s="229">
        <f>X284*K284</f>
        <v>0</v>
      </c>
      <c r="Z284" s="229">
        <v>0.008</v>
      </c>
      <c r="AA284" s="230">
        <f>Z284*K284</f>
        <v>0.008</v>
      </c>
      <c r="AR284" s="23" t="s">
        <v>178</v>
      </c>
      <c r="AT284" s="23" t="s">
        <v>174</v>
      </c>
      <c r="AU284" s="23" t="s">
        <v>126</v>
      </c>
      <c r="AY284" s="23" t="s">
        <v>173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87</v>
      </c>
      <c r="BK284" s="143">
        <f>ROUND(L284*K284,2)</f>
        <v>0</v>
      </c>
      <c r="BL284" s="23" t="s">
        <v>178</v>
      </c>
      <c r="BM284" s="23" t="s">
        <v>474</v>
      </c>
    </row>
    <row r="285" spans="2:65" s="1" customFormat="1" ht="25.5" customHeight="1">
      <c r="B285" s="47"/>
      <c r="C285" s="220" t="s">
        <v>475</v>
      </c>
      <c r="D285" s="220" t="s">
        <v>174</v>
      </c>
      <c r="E285" s="221" t="s">
        <v>476</v>
      </c>
      <c r="F285" s="222" t="s">
        <v>477</v>
      </c>
      <c r="G285" s="222"/>
      <c r="H285" s="222"/>
      <c r="I285" s="222"/>
      <c r="J285" s="223" t="s">
        <v>273</v>
      </c>
      <c r="K285" s="224">
        <v>1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22</v>
      </c>
      <c r="U285" s="57" t="s">
        <v>44</v>
      </c>
      <c r="V285" s="48"/>
      <c r="W285" s="229">
        <f>V285*K285</f>
        <v>0</v>
      </c>
      <c r="X285" s="229">
        <v>0</v>
      </c>
      <c r="Y285" s="229">
        <f>X285*K285</f>
        <v>0</v>
      </c>
      <c r="Z285" s="229">
        <v>0.108</v>
      </c>
      <c r="AA285" s="230">
        <f>Z285*K285</f>
        <v>0.108</v>
      </c>
      <c r="AR285" s="23" t="s">
        <v>178</v>
      </c>
      <c r="AT285" s="23" t="s">
        <v>174</v>
      </c>
      <c r="AU285" s="23" t="s">
        <v>126</v>
      </c>
      <c r="AY285" s="23" t="s">
        <v>173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87</v>
      </c>
      <c r="BK285" s="143">
        <f>ROUND(L285*K285,2)</f>
        <v>0</v>
      </c>
      <c r="BL285" s="23" t="s">
        <v>178</v>
      </c>
      <c r="BM285" s="23" t="s">
        <v>478</v>
      </c>
    </row>
    <row r="286" spans="2:51" s="10" customFormat="1" ht="25.5" customHeight="1">
      <c r="B286" s="231"/>
      <c r="C286" s="232"/>
      <c r="D286" s="232"/>
      <c r="E286" s="233" t="s">
        <v>22</v>
      </c>
      <c r="F286" s="234" t="s">
        <v>479</v>
      </c>
      <c r="G286" s="235"/>
      <c r="H286" s="235"/>
      <c r="I286" s="235"/>
      <c r="J286" s="232"/>
      <c r="K286" s="236">
        <v>1</v>
      </c>
      <c r="L286" s="232"/>
      <c r="M286" s="232"/>
      <c r="N286" s="232"/>
      <c r="O286" s="232"/>
      <c r="P286" s="232"/>
      <c r="Q286" s="232"/>
      <c r="R286" s="237"/>
      <c r="T286" s="238"/>
      <c r="U286" s="232"/>
      <c r="V286" s="232"/>
      <c r="W286" s="232"/>
      <c r="X286" s="232"/>
      <c r="Y286" s="232"/>
      <c r="Z286" s="232"/>
      <c r="AA286" s="239"/>
      <c r="AT286" s="240" t="s">
        <v>181</v>
      </c>
      <c r="AU286" s="240" t="s">
        <v>126</v>
      </c>
      <c r="AV286" s="10" t="s">
        <v>126</v>
      </c>
      <c r="AW286" s="10" t="s">
        <v>36</v>
      </c>
      <c r="AX286" s="10" t="s">
        <v>87</v>
      </c>
      <c r="AY286" s="240" t="s">
        <v>173</v>
      </c>
    </row>
    <row r="287" spans="2:65" s="1" customFormat="1" ht="38.25" customHeight="1">
      <c r="B287" s="47"/>
      <c r="C287" s="220" t="s">
        <v>480</v>
      </c>
      <c r="D287" s="220" t="s">
        <v>174</v>
      </c>
      <c r="E287" s="221" t="s">
        <v>481</v>
      </c>
      <c r="F287" s="222" t="s">
        <v>482</v>
      </c>
      <c r="G287" s="222"/>
      <c r="H287" s="222"/>
      <c r="I287" s="222"/>
      <c r="J287" s="223" t="s">
        <v>273</v>
      </c>
      <c r="K287" s="224">
        <v>1</v>
      </c>
      <c r="L287" s="225">
        <v>0</v>
      </c>
      <c r="M287" s="226"/>
      <c r="N287" s="227">
        <f>ROUND(L287*K287,2)</f>
        <v>0</v>
      </c>
      <c r="O287" s="227"/>
      <c r="P287" s="227"/>
      <c r="Q287" s="227"/>
      <c r="R287" s="49"/>
      <c r="T287" s="228" t="s">
        <v>22</v>
      </c>
      <c r="U287" s="57" t="s">
        <v>44</v>
      </c>
      <c r="V287" s="48"/>
      <c r="W287" s="229">
        <f>V287*K287</f>
        <v>0</v>
      </c>
      <c r="X287" s="229">
        <v>0</v>
      </c>
      <c r="Y287" s="229">
        <f>X287*K287</f>
        <v>0</v>
      </c>
      <c r="Z287" s="229">
        <v>0.004</v>
      </c>
      <c r="AA287" s="230">
        <f>Z287*K287</f>
        <v>0.004</v>
      </c>
      <c r="AR287" s="23" t="s">
        <v>178</v>
      </c>
      <c r="AT287" s="23" t="s">
        <v>174</v>
      </c>
      <c r="AU287" s="23" t="s">
        <v>126</v>
      </c>
      <c r="AY287" s="23" t="s">
        <v>173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87</v>
      </c>
      <c r="BK287" s="143">
        <f>ROUND(L287*K287,2)</f>
        <v>0</v>
      </c>
      <c r="BL287" s="23" t="s">
        <v>178</v>
      </c>
      <c r="BM287" s="23" t="s">
        <v>483</v>
      </c>
    </row>
    <row r="288" spans="2:65" s="1" customFormat="1" ht="25.5" customHeight="1">
      <c r="B288" s="47"/>
      <c r="C288" s="220" t="s">
        <v>484</v>
      </c>
      <c r="D288" s="220" t="s">
        <v>174</v>
      </c>
      <c r="E288" s="221" t="s">
        <v>485</v>
      </c>
      <c r="F288" s="222" t="s">
        <v>486</v>
      </c>
      <c r="G288" s="222"/>
      <c r="H288" s="222"/>
      <c r="I288" s="222"/>
      <c r="J288" s="223" t="s">
        <v>177</v>
      </c>
      <c r="K288" s="224">
        <v>6</v>
      </c>
      <c r="L288" s="225">
        <v>0</v>
      </c>
      <c r="M288" s="226"/>
      <c r="N288" s="227">
        <f>ROUND(L288*K288,2)</f>
        <v>0</v>
      </c>
      <c r="O288" s="227"/>
      <c r="P288" s="227"/>
      <c r="Q288" s="227"/>
      <c r="R288" s="49"/>
      <c r="T288" s="228" t="s">
        <v>22</v>
      </c>
      <c r="U288" s="57" t="s">
        <v>44</v>
      </c>
      <c r="V288" s="48"/>
      <c r="W288" s="229">
        <f>V288*K288</f>
        <v>0</v>
      </c>
      <c r="X288" s="229">
        <v>0</v>
      </c>
      <c r="Y288" s="229">
        <f>X288*K288</f>
        <v>0</v>
      </c>
      <c r="Z288" s="229">
        <v>0</v>
      </c>
      <c r="AA288" s="230">
        <f>Z288*K288</f>
        <v>0</v>
      </c>
      <c r="AR288" s="23" t="s">
        <v>178</v>
      </c>
      <c r="AT288" s="23" t="s">
        <v>174</v>
      </c>
      <c r="AU288" s="23" t="s">
        <v>126</v>
      </c>
      <c r="AY288" s="23" t="s">
        <v>173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23" t="s">
        <v>87</v>
      </c>
      <c r="BK288" s="143">
        <f>ROUND(L288*K288,2)</f>
        <v>0</v>
      </c>
      <c r="BL288" s="23" t="s">
        <v>178</v>
      </c>
      <c r="BM288" s="23" t="s">
        <v>487</v>
      </c>
    </row>
    <row r="289" spans="2:51" s="10" customFormat="1" ht="16.5" customHeight="1">
      <c r="B289" s="231"/>
      <c r="C289" s="232"/>
      <c r="D289" s="232"/>
      <c r="E289" s="233" t="s">
        <v>22</v>
      </c>
      <c r="F289" s="234" t="s">
        <v>488</v>
      </c>
      <c r="G289" s="235"/>
      <c r="H289" s="235"/>
      <c r="I289" s="235"/>
      <c r="J289" s="232"/>
      <c r="K289" s="236">
        <v>6</v>
      </c>
      <c r="L289" s="232"/>
      <c r="M289" s="232"/>
      <c r="N289" s="232"/>
      <c r="O289" s="232"/>
      <c r="P289" s="232"/>
      <c r="Q289" s="232"/>
      <c r="R289" s="237"/>
      <c r="T289" s="238"/>
      <c r="U289" s="232"/>
      <c r="V289" s="232"/>
      <c r="W289" s="232"/>
      <c r="X289" s="232"/>
      <c r="Y289" s="232"/>
      <c r="Z289" s="232"/>
      <c r="AA289" s="239"/>
      <c r="AT289" s="240" t="s">
        <v>181</v>
      </c>
      <c r="AU289" s="240" t="s">
        <v>126</v>
      </c>
      <c r="AV289" s="10" t="s">
        <v>126</v>
      </c>
      <c r="AW289" s="10" t="s">
        <v>36</v>
      </c>
      <c r="AX289" s="10" t="s">
        <v>79</v>
      </c>
      <c r="AY289" s="240" t="s">
        <v>173</v>
      </c>
    </row>
    <row r="290" spans="2:51" s="11" customFormat="1" ht="16.5" customHeight="1">
      <c r="B290" s="241"/>
      <c r="C290" s="242"/>
      <c r="D290" s="242"/>
      <c r="E290" s="243" t="s">
        <v>22</v>
      </c>
      <c r="F290" s="244" t="s">
        <v>182</v>
      </c>
      <c r="G290" s="242"/>
      <c r="H290" s="242"/>
      <c r="I290" s="242"/>
      <c r="J290" s="242"/>
      <c r="K290" s="245">
        <v>6</v>
      </c>
      <c r="L290" s="242"/>
      <c r="M290" s="242"/>
      <c r="N290" s="242"/>
      <c r="O290" s="242"/>
      <c r="P290" s="242"/>
      <c r="Q290" s="242"/>
      <c r="R290" s="246"/>
      <c r="T290" s="247"/>
      <c r="U290" s="242"/>
      <c r="V290" s="242"/>
      <c r="W290" s="242"/>
      <c r="X290" s="242"/>
      <c r="Y290" s="242"/>
      <c r="Z290" s="242"/>
      <c r="AA290" s="248"/>
      <c r="AT290" s="249" t="s">
        <v>181</v>
      </c>
      <c r="AU290" s="249" t="s">
        <v>126</v>
      </c>
      <c r="AV290" s="11" t="s">
        <v>178</v>
      </c>
      <c r="AW290" s="11" t="s">
        <v>36</v>
      </c>
      <c r="AX290" s="11" t="s">
        <v>87</v>
      </c>
      <c r="AY290" s="249" t="s">
        <v>173</v>
      </c>
    </row>
    <row r="291" spans="2:63" s="9" customFormat="1" ht="29.85" customHeight="1">
      <c r="B291" s="206"/>
      <c r="C291" s="207"/>
      <c r="D291" s="217" t="s">
        <v>144</v>
      </c>
      <c r="E291" s="217"/>
      <c r="F291" s="217"/>
      <c r="G291" s="217"/>
      <c r="H291" s="217"/>
      <c r="I291" s="217"/>
      <c r="J291" s="217"/>
      <c r="K291" s="217"/>
      <c r="L291" s="217"/>
      <c r="M291" s="217"/>
      <c r="N291" s="218">
        <f>BK291</f>
        <v>0</v>
      </c>
      <c r="O291" s="219"/>
      <c r="P291" s="219"/>
      <c r="Q291" s="219"/>
      <c r="R291" s="210"/>
      <c r="T291" s="211"/>
      <c r="U291" s="207"/>
      <c r="V291" s="207"/>
      <c r="W291" s="212">
        <f>SUM(W292:W304)</f>
        <v>0</v>
      </c>
      <c r="X291" s="207"/>
      <c r="Y291" s="212">
        <f>SUM(Y292:Y304)</f>
        <v>0</v>
      </c>
      <c r="Z291" s="207"/>
      <c r="AA291" s="213">
        <f>SUM(AA292:AA304)</f>
        <v>0</v>
      </c>
      <c r="AR291" s="214" t="s">
        <v>87</v>
      </c>
      <c r="AT291" s="215" t="s">
        <v>78</v>
      </c>
      <c r="AU291" s="215" t="s">
        <v>87</v>
      </c>
      <c r="AY291" s="214" t="s">
        <v>173</v>
      </c>
      <c r="BK291" s="216">
        <f>SUM(BK292:BK304)</f>
        <v>0</v>
      </c>
    </row>
    <row r="292" spans="2:65" s="1" customFormat="1" ht="38.25" customHeight="1">
      <c r="B292" s="47"/>
      <c r="C292" s="220" t="s">
        <v>489</v>
      </c>
      <c r="D292" s="220" t="s">
        <v>174</v>
      </c>
      <c r="E292" s="221" t="s">
        <v>490</v>
      </c>
      <c r="F292" s="222" t="s">
        <v>491</v>
      </c>
      <c r="G292" s="222"/>
      <c r="H292" s="222"/>
      <c r="I292" s="222"/>
      <c r="J292" s="223" t="s">
        <v>230</v>
      </c>
      <c r="K292" s="224">
        <v>769.144</v>
      </c>
      <c r="L292" s="225">
        <v>0</v>
      </c>
      <c r="M292" s="226"/>
      <c r="N292" s="227">
        <f>ROUND(L292*K292,2)</f>
        <v>0</v>
      </c>
      <c r="O292" s="227"/>
      <c r="P292" s="227"/>
      <c r="Q292" s="227"/>
      <c r="R292" s="49"/>
      <c r="T292" s="228" t="s">
        <v>22</v>
      </c>
      <c r="U292" s="57" t="s">
        <v>44</v>
      </c>
      <c r="V292" s="48"/>
      <c r="W292" s="229">
        <f>V292*K292</f>
        <v>0</v>
      </c>
      <c r="X292" s="229">
        <v>0</v>
      </c>
      <c r="Y292" s="229">
        <f>X292*K292</f>
        <v>0</v>
      </c>
      <c r="Z292" s="229">
        <v>0</v>
      </c>
      <c r="AA292" s="230">
        <f>Z292*K292</f>
        <v>0</v>
      </c>
      <c r="AR292" s="23" t="s">
        <v>178</v>
      </c>
      <c r="AT292" s="23" t="s">
        <v>174</v>
      </c>
      <c r="AU292" s="23" t="s">
        <v>126</v>
      </c>
      <c r="AY292" s="23" t="s">
        <v>173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87</v>
      </c>
      <c r="BK292" s="143">
        <f>ROUND(L292*K292,2)</f>
        <v>0</v>
      </c>
      <c r="BL292" s="23" t="s">
        <v>178</v>
      </c>
      <c r="BM292" s="23" t="s">
        <v>492</v>
      </c>
    </row>
    <row r="293" spans="2:47" s="1" customFormat="1" ht="48" customHeight="1">
      <c r="B293" s="47"/>
      <c r="C293" s="48"/>
      <c r="D293" s="48"/>
      <c r="E293" s="48"/>
      <c r="F293" s="271" t="s">
        <v>493</v>
      </c>
      <c r="G293" s="68"/>
      <c r="H293" s="68"/>
      <c r="I293" s="68"/>
      <c r="J293" s="48"/>
      <c r="K293" s="48"/>
      <c r="L293" s="48"/>
      <c r="M293" s="48"/>
      <c r="N293" s="48"/>
      <c r="O293" s="48"/>
      <c r="P293" s="48"/>
      <c r="Q293" s="48"/>
      <c r="R293" s="49"/>
      <c r="T293" s="190"/>
      <c r="U293" s="48"/>
      <c r="V293" s="48"/>
      <c r="W293" s="48"/>
      <c r="X293" s="48"/>
      <c r="Y293" s="48"/>
      <c r="Z293" s="48"/>
      <c r="AA293" s="101"/>
      <c r="AT293" s="23" t="s">
        <v>325</v>
      </c>
      <c r="AU293" s="23" t="s">
        <v>126</v>
      </c>
    </row>
    <row r="294" spans="2:65" s="1" customFormat="1" ht="25.5" customHeight="1">
      <c r="B294" s="47"/>
      <c r="C294" s="220" t="s">
        <v>494</v>
      </c>
      <c r="D294" s="220" t="s">
        <v>174</v>
      </c>
      <c r="E294" s="221" t="s">
        <v>495</v>
      </c>
      <c r="F294" s="222" t="s">
        <v>496</v>
      </c>
      <c r="G294" s="222"/>
      <c r="H294" s="222"/>
      <c r="I294" s="222"/>
      <c r="J294" s="223" t="s">
        <v>230</v>
      </c>
      <c r="K294" s="224">
        <v>22305.176</v>
      </c>
      <c r="L294" s="225">
        <v>0</v>
      </c>
      <c r="M294" s="226"/>
      <c r="N294" s="227">
        <f>ROUND(L294*K294,2)</f>
        <v>0</v>
      </c>
      <c r="O294" s="227"/>
      <c r="P294" s="227"/>
      <c r="Q294" s="227"/>
      <c r="R294" s="49"/>
      <c r="T294" s="228" t="s">
        <v>22</v>
      </c>
      <c r="U294" s="57" t="s">
        <v>44</v>
      </c>
      <c r="V294" s="48"/>
      <c r="W294" s="229">
        <f>V294*K294</f>
        <v>0</v>
      </c>
      <c r="X294" s="229">
        <v>0</v>
      </c>
      <c r="Y294" s="229">
        <f>X294*K294</f>
        <v>0</v>
      </c>
      <c r="Z294" s="229">
        <v>0</v>
      </c>
      <c r="AA294" s="230">
        <f>Z294*K294</f>
        <v>0</v>
      </c>
      <c r="AR294" s="23" t="s">
        <v>178</v>
      </c>
      <c r="AT294" s="23" t="s">
        <v>174</v>
      </c>
      <c r="AU294" s="23" t="s">
        <v>126</v>
      </c>
      <c r="AY294" s="23" t="s">
        <v>173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87</v>
      </c>
      <c r="BK294" s="143">
        <f>ROUND(L294*K294,2)</f>
        <v>0</v>
      </c>
      <c r="BL294" s="23" t="s">
        <v>178</v>
      </c>
      <c r="BM294" s="23" t="s">
        <v>497</v>
      </c>
    </row>
    <row r="295" spans="2:47" s="1" customFormat="1" ht="16.5" customHeight="1">
      <c r="B295" s="47"/>
      <c r="C295" s="48"/>
      <c r="D295" s="48"/>
      <c r="E295" s="48"/>
      <c r="F295" s="271" t="s">
        <v>498</v>
      </c>
      <c r="G295" s="68"/>
      <c r="H295" s="68"/>
      <c r="I295" s="68"/>
      <c r="J295" s="48"/>
      <c r="K295" s="48"/>
      <c r="L295" s="48"/>
      <c r="M295" s="48"/>
      <c r="N295" s="48"/>
      <c r="O295" s="48"/>
      <c r="P295" s="48"/>
      <c r="Q295" s="48"/>
      <c r="R295" s="49"/>
      <c r="T295" s="190"/>
      <c r="U295" s="48"/>
      <c r="V295" s="48"/>
      <c r="W295" s="48"/>
      <c r="X295" s="48"/>
      <c r="Y295" s="48"/>
      <c r="Z295" s="48"/>
      <c r="AA295" s="101"/>
      <c r="AT295" s="23" t="s">
        <v>325</v>
      </c>
      <c r="AU295" s="23" t="s">
        <v>126</v>
      </c>
    </row>
    <row r="296" spans="2:65" s="1" customFormat="1" ht="16.5" customHeight="1">
      <c r="B296" s="47"/>
      <c r="C296" s="220" t="s">
        <v>499</v>
      </c>
      <c r="D296" s="220" t="s">
        <v>174</v>
      </c>
      <c r="E296" s="221" t="s">
        <v>500</v>
      </c>
      <c r="F296" s="222" t="s">
        <v>501</v>
      </c>
      <c r="G296" s="222"/>
      <c r="H296" s="222"/>
      <c r="I296" s="222"/>
      <c r="J296" s="223" t="s">
        <v>230</v>
      </c>
      <c r="K296" s="224">
        <v>769.144</v>
      </c>
      <c r="L296" s="225">
        <v>0</v>
      </c>
      <c r="M296" s="226"/>
      <c r="N296" s="227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44</v>
      </c>
      <c r="V296" s="48"/>
      <c r="W296" s="229">
        <f>V296*K296</f>
        <v>0</v>
      </c>
      <c r="X296" s="229">
        <v>0</v>
      </c>
      <c r="Y296" s="229">
        <f>X296*K296</f>
        <v>0</v>
      </c>
      <c r="Z296" s="229">
        <v>0</v>
      </c>
      <c r="AA296" s="230">
        <f>Z296*K296</f>
        <v>0</v>
      </c>
      <c r="AR296" s="23" t="s">
        <v>178</v>
      </c>
      <c r="AT296" s="23" t="s">
        <v>174</v>
      </c>
      <c r="AU296" s="23" t="s">
        <v>126</v>
      </c>
      <c r="AY296" s="23" t="s">
        <v>173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87</v>
      </c>
      <c r="BK296" s="143">
        <f>ROUND(L296*K296,2)</f>
        <v>0</v>
      </c>
      <c r="BL296" s="23" t="s">
        <v>178</v>
      </c>
      <c r="BM296" s="23" t="s">
        <v>502</v>
      </c>
    </row>
    <row r="297" spans="2:65" s="1" customFormat="1" ht="25.5" customHeight="1">
      <c r="B297" s="47"/>
      <c r="C297" s="220" t="s">
        <v>503</v>
      </c>
      <c r="D297" s="220" t="s">
        <v>174</v>
      </c>
      <c r="E297" s="221" t="s">
        <v>504</v>
      </c>
      <c r="F297" s="222" t="s">
        <v>505</v>
      </c>
      <c r="G297" s="222"/>
      <c r="H297" s="222"/>
      <c r="I297" s="222"/>
      <c r="J297" s="223" t="s">
        <v>230</v>
      </c>
      <c r="K297" s="224">
        <v>84.5</v>
      </c>
      <c r="L297" s="225">
        <v>0</v>
      </c>
      <c r="M297" s="226"/>
      <c r="N297" s="227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44</v>
      </c>
      <c r="V297" s="48"/>
      <c r="W297" s="229">
        <f>V297*K297</f>
        <v>0</v>
      </c>
      <c r="X297" s="229">
        <v>0</v>
      </c>
      <c r="Y297" s="229">
        <f>X297*K297</f>
        <v>0</v>
      </c>
      <c r="Z297" s="229">
        <v>0</v>
      </c>
      <c r="AA297" s="230">
        <f>Z297*K297</f>
        <v>0</v>
      </c>
      <c r="AR297" s="23" t="s">
        <v>178</v>
      </c>
      <c r="AT297" s="23" t="s">
        <v>174</v>
      </c>
      <c r="AU297" s="23" t="s">
        <v>126</v>
      </c>
      <c r="AY297" s="23" t="s">
        <v>173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87</v>
      </c>
      <c r="BK297" s="143">
        <f>ROUND(L297*K297,2)</f>
        <v>0</v>
      </c>
      <c r="BL297" s="23" t="s">
        <v>178</v>
      </c>
      <c r="BM297" s="23" t="s">
        <v>506</v>
      </c>
    </row>
    <row r="298" spans="2:47" s="1" customFormat="1" ht="16.5" customHeight="1">
      <c r="B298" s="47"/>
      <c r="C298" s="48"/>
      <c r="D298" s="48"/>
      <c r="E298" s="48"/>
      <c r="F298" s="271" t="s">
        <v>507</v>
      </c>
      <c r="G298" s="68"/>
      <c r="H298" s="68"/>
      <c r="I298" s="68"/>
      <c r="J298" s="48"/>
      <c r="K298" s="48"/>
      <c r="L298" s="48"/>
      <c r="M298" s="48"/>
      <c r="N298" s="48"/>
      <c r="O298" s="48"/>
      <c r="P298" s="48"/>
      <c r="Q298" s="48"/>
      <c r="R298" s="49"/>
      <c r="T298" s="190"/>
      <c r="U298" s="48"/>
      <c r="V298" s="48"/>
      <c r="W298" s="48"/>
      <c r="X298" s="48"/>
      <c r="Y298" s="48"/>
      <c r="Z298" s="48"/>
      <c r="AA298" s="101"/>
      <c r="AT298" s="23" t="s">
        <v>325</v>
      </c>
      <c r="AU298" s="23" t="s">
        <v>126</v>
      </c>
    </row>
    <row r="299" spans="2:51" s="10" customFormat="1" ht="16.5" customHeight="1">
      <c r="B299" s="231"/>
      <c r="C299" s="232"/>
      <c r="D299" s="232"/>
      <c r="E299" s="233" t="s">
        <v>22</v>
      </c>
      <c r="F299" s="259" t="s">
        <v>508</v>
      </c>
      <c r="G299" s="232"/>
      <c r="H299" s="232"/>
      <c r="I299" s="232"/>
      <c r="J299" s="232"/>
      <c r="K299" s="236">
        <v>84.5</v>
      </c>
      <c r="L299" s="232"/>
      <c r="M299" s="232"/>
      <c r="N299" s="232"/>
      <c r="O299" s="232"/>
      <c r="P299" s="232"/>
      <c r="Q299" s="232"/>
      <c r="R299" s="237"/>
      <c r="T299" s="238"/>
      <c r="U299" s="232"/>
      <c r="V299" s="232"/>
      <c r="W299" s="232"/>
      <c r="X299" s="232"/>
      <c r="Y299" s="232"/>
      <c r="Z299" s="232"/>
      <c r="AA299" s="239"/>
      <c r="AT299" s="240" t="s">
        <v>181</v>
      </c>
      <c r="AU299" s="240" t="s">
        <v>126</v>
      </c>
      <c r="AV299" s="10" t="s">
        <v>126</v>
      </c>
      <c r="AW299" s="10" t="s">
        <v>36</v>
      </c>
      <c r="AX299" s="10" t="s">
        <v>87</v>
      </c>
      <c r="AY299" s="240" t="s">
        <v>173</v>
      </c>
    </row>
    <row r="300" spans="2:65" s="1" customFormat="1" ht="38.25" customHeight="1">
      <c r="B300" s="47"/>
      <c r="C300" s="220" t="s">
        <v>509</v>
      </c>
      <c r="D300" s="220" t="s">
        <v>174</v>
      </c>
      <c r="E300" s="221" t="s">
        <v>510</v>
      </c>
      <c r="F300" s="222" t="s">
        <v>511</v>
      </c>
      <c r="G300" s="222"/>
      <c r="H300" s="222"/>
      <c r="I300" s="222"/>
      <c r="J300" s="223" t="s">
        <v>230</v>
      </c>
      <c r="K300" s="224">
        <v>38.84</v>
      </c>
      <c r="L300" s="225">
        <v>0</v>
      </c>
      <c r="M300" s="226"/>
      <c r="N300" s="227">
        <f>ROUND(L300*K300,2)</f>
        <v>0</v>
      </c>
      <c r="O300" s="227"/>
      <c r="P300" s="227"/>
      <c r="Q300" s="227"/>
      <c r="R300" s="49"/>
      <c r="T300" s="228" t="s">
        <v>22</v>
      </c>
      <c r="U300" s="57" t="s">
        <v>44</v>
      </c>
      <c r="V300" s="48"/>
      <c r="W300" s="229">
        <f>V300*K300</f>
        <v>0</v>
      </c>
      <c r="X300" s="229">
        <v>0</v>
      </c>
      <c r="Y300" s="229">
        <f>X300*K300</f>
        <v>0</v>
      </c>
      <c r="Z300" s="229">
        <v>0</v>
      </c>
      <c r="AA300" s="230">
        <f>Z300*K300</f>
        <v>0</v>
      </c>
      <c r="AR300" s="23" t="s">
        <v>178</v>
      </c>
      <c r="AT300" s="23" t="s">
        <v>174</v>
      </c>
      <c r="AU300" s="23" t="s">
        <v>126</v>
      </c>
      <c r="AY300" s="23" t="s">
        <v>173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87</v>
      </c>
      <c r="BK300" s="143">
        <f>ROUND(L300*K300,2)</f>
        <v>0</v>
      </c>
      <c r="BL300" s="23" t="s">
        <v>178</v>
      </c>
      <c r="BM300" s="23" t="s">
        <v>512</v>
      </c>
    </row>
    <row r="301" spans="2:47" s="1" customFormat="1" ht="16.5" customHeight="1">
      <c r="B301" s="47"/>
      <c r="C301" s="48"/>
      <c r="D301" s="48"/>
      <c r="E301" s="48"/>
      <c r="F301" s="271" t="s">
        <v>513</v>
      </c>
      <c r="G301" s="68"/>
      <c r="H301" s="68"/>
      <c r="I301" s="68"/>
      <c r="J301" s="48"/>
      <c r="K301" s="48"/>
      <c r="L301" s="48"/>
      <c r="M301" s="48"/>
      <c r="N301" s="48"/>
      <c r="O301" s="48"/>
      <c r="P301" s="48"/>
      <c r="Q301" s="48"/>
      <c r="R301" s="49"/>
      <c r="T301" s="190"/>
      <c r="U301" s="48"/>
      <c r="V301" s="48"/>
      <c r="W301" s="48"/>
      <c r="X301" s="48"/>
      <c r="Y301" s="48"/>
      <c r="Z301" s="48"/>
      <c r="AA301" s="101"/>
      <c r="AT301" s="23" t="s">
        <v>325</v>
      </c>
      <c r="AU301" s="23" t="s">
        <v>126</v>
      </c>
    </row>
    <row r="302" spans="2:51" s="10" customFormat="1" ht="16.5" customHeight="1">
      <c r="B302" s="231"/>
      <c r="C302" s="232"/>
      <c r="D302" s="232"/>
      <c r="E302" s="233" t="s">
        <v>22</v>
      </c>
      <c r="F302" s="259" t="s">
        <v>514</v>
      </c>
      <c r="G302" s="232"/>
      <c r="H302" s="232"/>
      <c r="I302" s="232"/>
      <c r="J302" s="232"/>
      <c r="K302" s="236">
        <v>38.84</v>
      </c>
      <c r="L302" s="232"/>
      <c r="M302" s="232"/>
      <c r="N302" s="232"/>
      <c r="O302" s="232"/>
      <c r="P302" s="232"/>
      <c r="Q302" s="232"/>
      <c r="R302" s="237"/>
      <c r="T302" s="238"/>
      <c r="U302" s="232"/>
      <c r="V302" s="232"/>
      <c r="W302" s="232"/>
      <c r="X302" s="232"/>
      <c r="Y302" s="232"/>
      <c r="Z302" s="232"/>
      <c r="AA302" s="239"/>
      <c r="AT302" s="240" t="s">
        <v>181</v>
      </c>
      <c r="AU302" s="240" t="s">
        <v>126</v>
      </c>
      <c r="AV302" s="10" t="s">
        <v>126</v>
      </c>
      <c r="AW302" s="10" t="s">
        <v>36</v>
      </c>
      <c r="AX302" s="10" t="s">
        <v>87</v>
      </c>
      <c r="AY302" s="240" t="s">
        <v>173</v>
      </c>
    </row>
    <row r="303" spans="2:65" s="1" customFormat="1" ht="25.5" customHeight="1">
      <c r="B303" s="47"/>
      <c r="C303" s="220" t="s">
        <v>515</v>
      </c>
      <c r="D303" s="220" t="s">
        <v>174</v>
      </c>
      <c r="E303" s="221" t="s">
        <v>516</v>
      </c>
      <c r="F303" s="222" t="s">
        <v>517</v>
      </c>
      <c r="G303" s="222"/>
      <c r="H303" s="222"/>
      <c r="I303" s="222"/>
      <c r="J303" s="223" t="s">
        <v>230</v>
      </c>
      <c r="K303" s="224">
        <v>272.747</v>
      </c>
      <c r="L303" s="225">
        <v>0</v>
      </c>
      <c r="M303" s="226"/>
      <c r="N303" s="227">
        <f>ROUND(L303*K303,2)</f>
        <v>0</v>
      </c>
      <c r="O303" s="227"/>
      <c r="P303" s="227"/>
      <c r="Q303" s="227"/>
      <c r="R303" s="49"/>
      <c r="T303" s="228" t="s">
        <v>22</v>
      </c>
      <c r="U303" s="57" t="s">
        <v>44</v>
      </c>
      <c r="V303" s="48"/>
      <c r="W303" s="229">
        <f>V303*K303</f>
        <v>0</v>
      </c>
      <c r="X303" s="229">
        <v>0</v>
      </c>
      <c r="Y303" s="229">
        <f>X303*K303</f>
        <v>0</v>
      </c>
      <c r="Z303" s="229">
        <v>0</v>
      </c>
      <c r="AA303" s="230">
        <f>Z303*K303</f>
        <v>0</v>
      </c>
      <c r="AR303" s="23" t="s">
        <v>178</v>
      </c>
      <c r="AT303" s="23" t="s">
        <v>174</v>
      </c>
      <c r="AU303" s="23" t="s">
        <v>126</v>
      </c>
      <c r="AY303" s="23" t="s">
        <v>173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87</v>
      </c>
      <c r="BK303" s="143">
        <f>ROUND(L303*K303,2)</f>
        <v>0</v>
      </c>
      <c r="BL303" s="23" t="s">
        <v>178</v>
      </c>
      <c r="BM303" s="23" t="s">
        <v>518</v>
      </c>
    </row>
    <row r="304" spans="2:65" s="1" customFormat="1" ht="38.25" customHeight="1">
      <c r="B304" s="47"/>
      <c r="C304" s="220" t="s">
        <v>519</v>
      </c>
      <c r="D304" s="220" t="s">
        <v>174</v>
      </c>
      <c r="E304" s="221" t="s">
        <v>520</v>
      </c>
      <c r="F304" s="222" t="s">
        <v>521</v>
      </c>
      <c r="G304" s="222"/>
      <c r="H304" s="222"/>
      <c r="I304" s="222"/>
      <c r="J304" s="223" t="s">
        <v>230</v>
      </c>
      <c r="K304" s="224">
        <v>373.057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22</v>
      </c>
      <c r="U304" s="57" t="s">
        <v>44</v>
      </c>
      <c r="V304" s="48"/>
      <c r="W304" s="229">
        <f>V304*K304</f>
        <v>0</v>
      </c>
      <c r="X304" s="229">
        <v>0</v>
      </c>
      <c r="Y304" s="229">
        <f>X304*K304</f>
        <v>0</v>
      </c>
      <c r="Z304" s="229">
        <v>0</v>
      </c>
      <c r="AA304" s="230">
        <f>Z304*K304</f>
        <v>0</v>
      </c>
      <c r="AR304" s="23" t="s">
        <v>178</v>
      </c>
      <c r="AT304" s="23" t="s">
        <v>174</v>
      </c>
      <c r="AU304" s="23" t="s">
        <v>126</v>
      </c>
      <c r="AY304" s="23" t="s">
        <v>173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87</v>
      </c>
      <c r="BK304" s="143">
        <f>ROUND(L304*K304,2)</f>
        <v>0</v>
      </c>
      <c r="BL304" s="23" t="s">
        <v>178</v>
      </c>
      <c r="BM304" s="23" t="s">
        <v>522</v>
      </c>
    </row>
    <row r="305" spans="2:63" s="9" customFormat="1" ht="29.85" customHeight="1">
      <c r="B305" s="206"/>
      <c r="C305" s="207"/>
      <c r="D305" s="217" t="s">
        <v>145</v>
      </c>
      <c r="E305" s="217"/>
      <c r="F305" s="217"/>
      <c r="G305" s="217"/>
      <c r="H305" s="217"/>
      <c r="I305" s="217"/>
      <c r="J305" s="217"/>
      <c r="K305" s="217"/>
      <c r="L305" s="217"/>
      <c r="M305" s="217"/>
      <c r="N305" s="269">
        <f>BK305</f>
        <v>0</v>
      </c>
      <c r="O305" s="270"/>
      <c r="P305" s="270"/>
      <c r="Q305" s="270"/>
      <c r="R305" s="210"/>
      <c r="T305" s="211"/>
      <c r="U305" s="207"/>
      <c r="V305" s="207"/>
      <c r="W305" s="212">
        <f>W306</f>
        <v>0</v>
      </c>
      <c r="X305" s="207"/>
      <c r="Y305" s="212">
        <f>Y306</f>
        <v>0</v>
      </c>
      <c r="Z305" s="207"/>
      <c r="AA305" s="213">
        <f>AA306</f>
        <v>0</v>
      </c>
      <c r="AR305" s="214" t="s">
        <v>87</v>
      </c>
      <c r="AT305" s="215" t="s">
        <v>78</v>
      </c>
      <c r="AU305" s="215" t="s">
        <v>87</v>
      </c>
      <c r="AY305" s="214" t="s">
        <v>173</v>
      </c>
      <c r="BK305" s="216">
        <f>BK306</f>
        <v>0</v>
      </c>
    </row>
    <row r="306" spans="2:65" s="1" customFormat="1" ht="25.5" customHeight="1">
      <c r="B306" s="47"/>
      <c r="C306" s="220" t="s">
        <v>523</v>
      </c>
      <c r="D306" s="220" t="s">
        <v>174</v>
      </c>
      <c r="E306" s="221" t="s">
        <v>524</v>
      </c>
      <c r="F306" s="222" t="s">
        <v>525</v>
      </c>
      <c r="G306" s="222"/>
      <c r="H306" s="222"/>
      <c r="I306" s="222"/>
      <c r="J306" s="223" t="s">
        <v>230</v>
      </c>
      <c r="K306" s="224">
        <v>48.804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44</v>
      </c>
      <c r="V306" s="48"/>
      <c r="W306" s="229">
        <f>V306*K306</f>
        <v>0</v>
      </c>
      <c r="X306" s="229">
        <v>0</v>
      </c>
      <c r="Y306" s="229">
        <f>X306*K306</f>
        <v>0</v>
      </c>
      <c r="Z306" s="229">
        <v>0</v>
      </c>
      <c r="AA306" s="230">
        <f>Z306*K306</f>
        <v>0</v>
      </c>
      <c r="AR306" s="23" t="s">
        <v>178</v>
      </c>
      <c r="AT306" s="23" t="s">
        <v>174</v>
      </c>
      <c r="AU306" s="23" t="s">
        <v>126</v>
      </c>
      <c r="AY306" s="23" t="s">
        <v>173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87</v>
      </c>
      <c r="BK306" s="143">
        <f>ROUND(L306*K306,2)</f>
        <v>0</v>
      </c>
      <c r="BL306" s="23" t="s">
        <v>178</v>
      </c>
      <c r="BM306" s="23" t="s">
        <v>526</v>
      </c>
    </row>
    <row r="307" spans="2:63" s="9" customFormat="1" ht="37.4" customHeight="1">
      <c r="B307" s="206"/>
      <c r="C307" s="207"/>
      <c r="D307" s="208" t="s">
        <v>146</v>
      </c>
      <c r="E307" s="208"/>
      <c r="F307" s="208"/>
      <c r="G307" s="208"/>
      <c r="H307" s="208"/>
      <c r="I307" s="208"/>
      <c r="J307" s="208"/>
      <c r="K307" s="208"/>
      <c r="L307" s="208"/>
      <c r="M307" s="208"/>
      <c r="N307" s="272">
        <f>BK307</f>
        <v>0</v>
      </c>
      <c r="O307" s="273"/>
      <c r="P307" s="273"/>
      <c r="Q307" s="273"/>
      <c r="R307" s="210"/>
      <c r="T307" s="211"/>
      <c r="U307" s="207"/>
      <c r="V307" s="207"/>
      <c r="W307" s="212">
        <f>W308+W319+W324</f>
        <v>0</v>
      </c>
      <c r="X307" s="207"/>
      <c r="Y307" s="212">
        <f>Y308+Y319+Y324</f>
        <v>0</v>
      </c>
      <c r="Z307" s="207"/>
      <c r="AA307" s="213">
        <f>AA308+AA319+AA324</f>
        <v>0</v>
      </c>
      <c r="AR307" s="214" t="s">
        <v>196</v>
      </c>
      <c r="AT307" s="215" t="s">
        <v>78</v>
      </c>
      <c r="AU307" s="215" t="s">
        <v>79</v>
      </c>
      <c r="AY307" s="214" t="s">
        <v>173</v>
      </c>
      <c r="BK307" s="216">
        <f>BK308+BK319+BK324</f>
        <v>0</v>
      </c>
    </row>
    <row r="308" spans="2:63" s="9" customFormat="1" ht="19.9" customHeight="1">
      <c r="B308" s="206"/>
      <c r="C308" s="207"/>
      <c r="D308" s="217" t="s">
        <v>147</v>
      </c>
      <c r="E308" s="217"/>
      <c r="F308" s="217"/>
      <c r="G308" s="217"/>
      <c r="H308" s="217"/>
      <c r="I308" s="217"/>
      <c r="J308" s="217"/>
      <c r="K308" s="217"/>
      <c r="L308" s="217"/>
      <c r="M308" s="217"/>
      <c r="N308" s="218">
        <f>BK308</f>
        <v>0</v>
      </c>
      <c r="O308" s="219"/>
      <c r="P308" s="219"/>
      <c r="Q308" s="219"/>
      <c r="R308" s="210"/>
      <c r="T308" s="211"/>
      <c r="U308" s="207"/>
      <c r="V308" s="207"/>
      <c r="W308" s="212">
        <f>SUM(W309:W318)</f>
        <v>0</v>
      </c>
      <c r="X308" s="207"/>
      <c r="Y308" s="212">
        <f>SUM(Y309:Y318)</f>
        <v>0</v>
      </c>
      <c r="Z308" s="207"/>
      <c r="AA308" s="213">
        <f>SUM(AA309:AA318)</f>
        <v>0</v>
      </c>
      <c r="AR308" s="214" t="s">
        <v>196</v>
      </c>
      <c r="AT308" s="215" t="s">
        <v>78</v>
      </c>
      <c r="AU308" s="215" t="s">
        <v>87</v>
      </c>
      <c r="AY308" s="214" t="s">
        <v>173</v>
      </c>
      <c r="BK308" s="216">
        <f>SUM(BK309:BK318)</f>
        <v>0</v>
      </c>
    </row>
    <row r="309" spans="2:65" s="1" customFormat="1" ht="16.5" customHeight="1">
      <c r="B309" s="47"/>
      <c r="C309" s="220" t="s">
        <v>527</v>
      </c>
      <c r="D309" s="220" t="s">
        <v>174</v>
      </c>
      <c r="E309" s="221" t="s">
        <v>528</v>
      </c>
      <c r="F309" s="222" t="s">
        <v>529</v>
      </c>
      <c r="G309" s="222"/>
      <c r="H309" s="222"/>
      <c r="I309" s="222"/>
      <c r="J309" s="223" t="s">
        <v>530</v>
      </c>
      <c r="K309" s="224">
        <v>1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22</v>
      </c>
      <c r="U309" s="57" t="s">
        <v>44</v>
      </c>
      <c r="V309" s="48"/>
      <c r="W309" s="229">
        <f>V309*K309</f>
        <v>0</v>
      </c>
      <c r="X309" s="229">
        <v>0</v>
      </c>
      <c r="Y309" s="229">
        <f>X309*K309</f>
        <v>0</v>
      </c>
      <c r="Z309" s="229">
        <v>0</v>
      </c>
      <c r="AA309" s="230">
        <f>Z309*K309</f>
        <v>0</v>
      </c>
      <c r="AR309" s="23" t="s">
        <v>531</v>
      </c>
      <c r="AT309" s="23" t="s">
        <v>174</v>
      </c>
      <c r="AU309" s="23" t="s">
        <v>126</v>
      </c>
      <c r="AY309" s="23" t="s">
        <v>173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87</v>
      </c>
      <c r="BK309" s="143">
        <f>ROUND(L309*K309,2)</f>
        <v>0</v>
      </c>
      <c r="BL309" s="23" t="s">
        <v>531</v>
      </c>
      <c r="BM309" s="23" t="s">
        <v>532</v>
      </c>
    </row>
    <row r="310" spans="2:47" s="1" customFormat="1" ht="24" customHeight="1">
      <c r="B310" s="47"/>
      <c r="C310" s="48"/>
      <c r="D310" s="48"/>
      <c r="E310" s="48"/>
      <c r="F310" s="271" t="s">
        <v>533</v>
      </c>
      <c r="G310" s="68"/>
      <c r="H310" s="68"/>
      <c r="I310" s="68"/>
      <c r="J310" s="48"/>
      <c r="K310" s="48"/>
      <c r="L310" s="48"/>
      <c r="M310" s="48"/>
      <c r="N310" s="48"/>
      <c r="O310" s="48"/>
      <c r="P310" s="48"/>
      <c r="Q310" s="48"/>
      <c r="R310" s="49"/>
      <c r="T310" s="190"/>
      <c r="U310" s="48"/>
      <c r="V310" s="48"/>
      <c r="W310" s="48"/>
      <c r="X310" s="48"/>
      <c r="Y310" s="48"/>
      <c r="Z310" s="48"/>
      <c r="AA310" s="101"/>
      <c r="AT310" s="23" t="s">
        <v>325</v>
      </c>
      <c r="AU310" s="23" t="s">
        <v>126</v>
      </c>
    </row>
    <row r="311" spans="2:65" s="1" customFormat="1" ht="16.5" customHeight="1">
      <c r="B311" s="47"/>
      <c r="C311" s="220" t="s">
        <v>534</v>
      </c>
      <c r="D311" s="220" t="s">
        <v>174</v>
      </c>
      <c r="E311" s="221" t="s">
        <v>535</v>
      </c>
      <c r="F311" s="222" t="s">
        <v>536</v>
      </c>
      <c r="G311" s="222"/>
      <c r="H311" s="222"/>
      <c r="I311" s="222"/>
      <c r="J311" s="223" t="s">
        <v>530</v>
      </c>
      <c r="K311" s="224">
        <v>1</v>
      </c>
      <c r="L311" s="225">
        <v>0</v>
      </c>
      <c r="M311" s="226"/>
      <c r="N311" s="227">
        <f>ROUND(L311*K311,2)</f>
        <v>0</v>
      </c>
      <c r="O311" s="227"/>
      <c r="P311" s="227"/>
      <c r="Q311" s="227"/>
      <c r="R311" s="49"/>
      <c r="T311" s="228" t="s">
        <v>22</v>
      </c>
      <c r="U311" s="57" t="s">
        <v>44</v>
      </c>
      <c r="V311" s="48"/>
      <c r="W311" s="229">
        <f>V311*K311</f>
        <v>0</v>
      </c>
      <c r="X311" s="229">
        <v>0</v>
      </c>
      <c r="Y311" s="229">
        <f>X311*K311</f>
        <v>0</v>
      </c>
      <c r="Z311" s="229">
        <v>0</v>
      </c>
      <c r="AA311" s="230">
        <f>Z311*K311</f>
        <v>0</v>
      </c>
      <c r="AR311" s="23" t="s">
        <v>531</v>
      </c>
      <c r="AT311" s="23" t="s">
        <v>174</v>
      </c>
      <c r="AU311" s="23" t="s">
        <v>126</v>
      </c>
      <c r="AY311" s="23" t="s">
        <v>173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87</v>
      </c>
      <c r="BK311" s="143">
        <f>ROUND(L311*K311,2)</f>
        <v>0</v>
      </c>
      <c r="BL311" s="23" t="s">
        <v>531</v>
      </c>
      <c r="BM311" s="23" t="s">
        <v>537</v>
      </c>
    </row>
    <row r="312" spans="2:47" s="1" customFormat="1" ht="24" customHeight="1">
      <c r="B312" s="47"/>
      <c r="C312" s="48"/>
      <c r="D312" s="48"/>
      <c r="E312" s="48"/>
      <c r="F312" s="271" t="s">
        <v>538</v>
      </c>
      <c r="G312" s="68"/>
      <c r="H312" s="68"/>
      <c r="I312" s="68"/>
      <c r="J312" s="48"/>
      <c r="K312" s="48"/>
      <c r="L312" s="48"/>
      <c r="M312" s="48"/>
      <c r="N312" s="48"/>
      <c r="O312" s="48"/>
      <c r="P312" s="48"/>
      <c r="Q312" s="48"/>
      <c r="R312" s="49"/>
      <c r="T312" s="190"/>
      <c r="U312" s="48"/>
      <c r="V312" s="48"/>
      <c r="W312" s="48"/>
      <c r="X312" s="48"/>
      <c r="Y312" s="48"/>
      <c r="Z312" s="48"/>
      <c r="AA312" s="101"/>
      <c r="AT312" s="23" t="s">
        <v>325</v>
      </c>
      <c r="AU312" s="23" t="s">
        <v>126</v>
      </c>
    </row>
    <row r="313" spans="2:65" s="1" customFormat="1" ht="16.5" customHeight="1">
      <c r="B313" s="47"/>
      <c r="C313" s="220" t="s">
        <v>539</v>
      </c>
      <c r="D313" s="220" t="s">
        <v>174</v>
      </c>
      <c r="E313" s="221" t="s">
        <v>540</v>
      </c>
      <c r="F313" s="222" t="s">
        <v>541</v>
      </c>
      <c r="G313" s="222"/>
      <c r="H313" s="222"/>
      <c r="I313" s="222"/>
      <c r="J313" s="223" t="s">
        <v>530</v>
      </c>
      <c r="K313" s="224">
        <v>1</v>
      </c>
      <c r="L313" s="225">
        <v>0</v>
      </c>
      <c r="M313" s="226"/>
      <c r="N313" s="227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44</v>
      </c>
      <c r="V313" s="48"/>
      <c r="W313" s="229">
        <f>V313*K313</f>
        <v>0</v>
      </c>
      <c r="X313" s="229">
        <v>0</v>
      </c>
      <c r="Y313" s="229">
        <f>X313*K313</f>
        <v>0</v>
      </c>
      <c r="Z313" s="229">
        <v>0</v>
      </c>
      <c r="AA313" s="230">
        <f>Z313*K313</f>
        <v>0</v>
      </c>
      <c r="AR313" s="23" t="s">
        <v>531</v>
      </c>
      <c r="AT313" s="23" t="s">
        <v>174</v>
      </c>
      <c r="AU313" s="23" t="s">
        <v>126</v>
      </c>
      <c r="AY313" s="23" t="s">
        <v>173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87</v>
      </c>
      <c r="BK313" s="143">
        <f>ROUND(L313*K313,2)</f>
        <v>0</v>
      </c>
      <c r="BL313" s="23" t="s">
        <v>531</v>
      </c>
      <c r="BM313" s="23" t="s">
        <v>542</v>
      </c>
    </row>
    <row r="314" spans="2:47" s="1" customFormat="1" ht="16.5" customHeight="1">
      <c r="B314" s="47"/>
      <c r="C314" s="48"/>
      <c r="D314" s="48"/>
      <c r="E314" s="48"/>
      <c r="F314" s="271" t="s">
        <v>543</v>
      </c>
      <c r="G314" s="68"/>
      <c r="H314" s="68"/>
      <c r="I314" s="68"/>
      <c r="J314" s="48"/>
      <c r="K314" s="48"/>
      <c r="L314" s="48"/>
      <c r="M314" s="48"/>
      <c r="N314" s="48"/>
      <c r="O314" s="48"/>
      <c r="P314" s="48"/>
      <c r="Q314" s="48"/>
      <c r="R314" s="49"/>
      <c r="T314" s="190"/>
      <c r="U314" s="48"/>
      <c r="V314" s="48"/>
      <c r="W314" s="48"/>
      <c r="X314" s="48"/>
      <c r="Y314" s="48"/>
      <c r="Z314" s="48"/>
      <c r="AA314" s="101"/>
      <c r="AT314" s="23" t="s">
        <v>325</v>
      </c>
      <c r="AU314" s="23" t="s">
        <v>126</v>
      </c>
    </row>
    <row r="315" spans="2:65" s="1" customFormat="1" ht="16.5" customHeight="1">
      <c r="B315" s="47"/>
      <c r="C315" s="220" t="s">
        <v>544</v>
      </c>
      <c r="D315" s="220" t="s">
        <v>174</v>
      </c>
      <c r="E315" s="221" t="s">
        <v>545</v>
      </c>
      <c r="F315" s="222" t="s">
        <v>546</v>
      </c>
      <c r="G315" s="222"/>
      <c r="H315" s="222"/>
      <c r="I315" s="222"/>
      <c r="J315" s="223" t="s">
        <v>547</v>
      </c>
      <c r="K315" s="224">
        <v>1</v>
      </c>
      <c r="L315" s="225">
        <v>0</v>
      </c>
      <c r="M315" s="226"/>
      <c r="N315" s="227">
        <f>ROUND(L315*K315,2)</f>
        <v>0</v>
      </c>
      <c r="O315" s="227"/>
      <c r="P315" s="227"/>
      <c r="Q315" s="227"/>
      <c r="R315" s="49"/>
      <c r="T315" s="228" t="s">
        <v>22</v>
      </c>
      <c r="U315" s="57" t="s">
        <v>44</v>
      </c>
      <c r="V315" s="48"/>
      <c r="W315" s="229">
        <f>V315*K315</f>
        <v>0</v>
      </c>
      <c r="X315" s="229">
        <v>0</v>
      </c>
      <c r="Y315" s="229">
        <f>X315*K315</f>
        <v>0</v>
      </c>
      <c r="Z315" s="229">
        <v>0</v>
      </c>
      <c r="AA315" s="230">
        <f>Z315*K315</f>
        <v>0</v>
      </c>
      <c r="AR315" s="23" t="s">
        <v>531</v>
      </c>
      <c r="AT315" s="23" t="s">
        <v>174</v>
      </c>
      <c r="AU315" s="23" t="s">
        <v>126</v>
      </c>
      <c r="AY315" s="23" t="s">
        <v>173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87</v>
      </c>
      <c r="BK315" s="143">
        <f>ROUND(L315*K315,2)</f>
        <v>0</v>
      </c>
      <c r="BL315" s="23" t="s">
        <v>531</v>
      </c>
      <c r="BM315" s="23" t="s">
        <v>548</v>
      </c>
    </row>
    <row r="316" spans="2:47" s="1" customFormat="1" ht="16.5" customHeight="1">
      <c r="B316" s="47"/>
      <c r="C316" s="48"/>
      <c r="D316" s="48"/>
      <c r="E316" s="48"/>
      <c r="F316" s="271" t="s">
        <v>543</v>
      </c>
      <c r="G316" s="68"/>
      <c r="H316" s="68"/>
      <c r="I316" s="68"/>
      <c r="J316" s="48"/>
      <c r="K316" s="48"/>
      <c r="L316" s="48"/>
      <c r="M316" s="48"/>
      <c r="N316" s="48"/>
      <c r="O316" s="48"/>
      <c r="P316" s="48"/>
      <c r="Q316" s="48"/>
      <c r="R316" s="49"/>
      <c r="T316" s="190"/>
      <c r="U316" s="48"/>
      <c r="V316" s="48"/>
      <c r="W316" s="48"/>
      <c r="X316" s="48"/>
      <c r="Y316" s="48"/>
      <c r="Z316" s="48"/>
      <c r="AA316" s="101"/>
      <c r="AT316" s="23" t="s">
        <v>325</v>
      </c>
      <c r="AU316" s="23" t="s">
        <v>126</v>
      </c>
    </row>
    <row r="317" spans="2:65" s="1" customFormat="1" ht="25.5" customHeight="1">
      <c r="B317" s="47"/>
      <c r="C317" s="220" t="s">
        <v>549</v>
      </c>
      <c r="D317" s="220" t="s">
        <v>174</v>
      </c>
      <c r="E317" s="221" t="s">
        <v>550</v>
      </c>
      <c r="F317" s="222" t="s">
        <v>551</v>
      </c>
      <c r="G317" s="222"/>
      <c r="H317" s="222"/>
      <c r="I317" s="222"/>
      <c r="J317" s="223" t="s">
        <v>552</v>
      </c>
      <c r="K317" s="224">
        <v>1</v>
      </c>
      <c r="L317" s="225">
        <v>0</v>
      </c>
      <c r="M317" s="226"/>
      <c r="N317" s="227">
        <f>ROUND(L317*K317,2)</f>
        <v>0</v>
      </c>
      <c r="O317" s="227"/>
      <c r="P317" s="227"/>
      <c r="Q317" s="227"/>
      <c r="R317" s="49"/>
      <c r="T317" s="228" t="s">
        <v>22</v>
      </c>
      <c r="U317" s="57" t="s">
        <v>44</v>
      </c>
      <c r="V317" s="48"/>
      <c r="W317" s="229">
        <f>V317*K317</f>
        <v>0</v>
      </c>
      <c r="X317" s="229">
        <v>0</v>
      </c>
      <c r="Y317" s="229">
        <f>X317*K317</f>
        <v>0</v>
      </c>
      <c r="Z317" s="229">
        <v>0</v>
      </c>
      <c r="AA317" s="230">
        <f>Z317*K317</f>
        <v>0</v>
      </c>
      <c r="AR317" s="23" t="s">
        <v>531</v>
      </c>
      <c r="AT317" s="23" t="s">
        <v>174</v>
      </c>
      <c r="AU317" s="23" t="s">
        <v>126</v>
      </c>
      <c r="AY317" s="23" t="s">
        <v>173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87</v>
      </c>
      <c r="BK317" s="143">
        <f>ROUND(L317*K317,2)</f>
        <v>0</v>
      </c>
      <c r="BL317" s="23" t="s">
        <v>531</v>
      </c>
      <c r="BM317" s="23" t="s">
        <v>553</v>
      </c>
    </row>
    <row r="318" spans="2:47" s="1" customFormat="1" ht="36" customHeight="1">
      <c r="B318" s="47"/>
      <c r="C318" s="48"/>
      <c r="D318" s="48"/>
      <c r="E318" s="48"/>
      <c r="F318" s="271" t="s">
        <v>554</v>
      </c>
      <c r="G318" s="68"/>
      <c r="H318" s="68"/>
      <c r="I318" s="68"/>
      <c r="J318" s="48"/>
      <c r="K318" s="48"/>
      <c r="L318" s="48"/>
      <c r="M318" s="48"/>
      <c r="N318" s="48"/>
      <c r="O318" s="48"/>
      <c r="P318" s="48"/>
      <c r="Q318" s="48"/>
      <c r="R318" s="49"/>
      <c r="T318" s="190"/>
      <c r="U318" s="48"/>
      <c r="V318" s="48"/>
      <c r="W318" s="48"/>
      <c r="X318" s="48"/>
      <c r="Y318" s="48"/>
      <c r="Z318" s="48"/>
      <c r="AA318" s="101"/>
      <c r="AT318" s="23" t="s">
        <v>325</v>
      </c>
      <c r="AU318" s="23" t="s">
        <v>126</v>
      </c>
    </row>
    <row r="319" spans="2:63" s="9" customFormat="1" ht="29.85" customHeight="1">
      <c r="B319" s="206"/>
      <c r="C319" s="207"/>
      <c r="D319" s="217" t="s">
        <v>148</v>
      </c>
      <c r="E319" s="217"/>
      <c r="F319" s="217"/>
      <c r="G319" s="217"/>
      <c r="H319" s="217"/>
      <c r="I319" s="217"/>
      <c r="J319" s="217"/>
      <c r="K319" s="217"/>
      <c r="L319" s="217"/>
      <c r="M319" s="217"/>
      <c r="N319" s="218">
        <f>BK319</f>
        <v>0</v>
      </c>
      <c r="O319" s="219"/>
      <c r="P319" s="219"/>
      <c r="Q319" s="219"/>
      <c r="R319" s="210"/>
      <c r="T319" s="211"/>
      <c r="U319" s="207"/>
      <c r="V319" s="207"/>
      <c r="W319" s="212">
        <f>SUM(W320:W323)</f>
        <v>0</v>
      </c>
      <c r="X319" s="207"/>
      <c r="Y319" s="212">
        <f>SUM(Y320:Y323)</f>
        <v>0</v>
      </c>
      <c r="Z319" s="207"/>
      <c r="AA319" s="213">
        <f>SUM(AA320:AA323)</f>
        <v>0</v>
      </c>
      <c r="AR319" s="214" t="s">
        <v>196</v>
      </c>
      <c r="AT319" s="215" t="s">
        <v>78</v>
      </c>
      <c r="AU319" s="215" t="s">
        <v>87</v>
      </c>
      <c r="AY319" s="214" t="s">
        <v>173</v>
      </c>
      <c r="BK319" s="216">
        <f>SUM(BK320:BK323)</f>
        <v>0</v>
      </c>
    </row>
    <row r="320" spans="2:65" s="1" customFormat="1" ht="16.5" customHeight="1">
      <c r="B320" s="47"/>
      <c r="C320" s="220" t="s">
        <v>555</v>
      </c>
      <c r="D320" s="220" t="s">
        <v>174</v>
      </c>
      <c r="E320" s="221" t="s">
        <v>556</v>
      </c>
      <c r="F320" s="222" t="s">
        <v>557</v>
      </c>
      <c r="G320" s="222"/>
      <c r="H320" s="222"/>
      <c r="I320" s="222"/>
      <c r="J320" s="223" t="s">
        <v>530</v>
      </c>
      <c r="K320" s="224">
        <v>1</v>
      </c>
      <c r="L320" s="225">
        <v>0</v>
      </c>
      <c r="M320" s="226"/>
      <c r="N320" s="227">
        <f>ROUND(L320*K320,2)</f>
        <v>0</v>
      </c>
      <c r="O320" s="227"/>
      <c r="P320" s="227"/>
      <c r="Q320" s="227"/>
      <c r="R320" s="49"/>
      <c r="T320" s="228" t="s">
        <v>22</v>
      </c>
      <c r="U320" s="57" t="s">
        <v>44</v>
      </c>
      <c r="V320" s="48"/>
      <c r="W320" s="229">
        <f>V320*K320</f>
        <v>0</v>
      </c>
      <c r="X320" s="229">
        <v>0</v>
      </c>
      <c r="Y320" s="229">
        <f>X320*K320</f>
        <v>0</v>
      </c>
      <c r="Z320" s="229">
        <v>0</v>
      </c>
      <c r="AA320" s="230">
        <f>Z320*K320</f>
        <v>0</v>
      </c>
      <c r="AR320" s="23" t="s">
        <v>531</v>
      </c>
      <c r="AT320" s="23" t="s">
        <v>174</v>
      </c>
      <c r="AU320" s="23" t="s">
        <v>126</v>
      </c>
      <c r="AY320" s="23" t="s">
        <v>173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87</v>
      </c>
      <c r="BK320" s="143">
        <f>ROUND(L320*K320,2)</f>
        <v>0</v>
      </c>
      <c r="BL320" s="23" t="s">
        <v>531</v>
      </c>
      <c r="BM320" s="23" t="s">
        <v>558</v>
      </c>
    </row>
    <row r="321" spans="2:47" s="1" customFormat="1" ht="72" customHeight="1">
      <c r="B321" s="47"/>
      <c r="C321" s="48"/>
      <c r="D321" s="48"/>
      <c r="E321" s="48"/>
      <c r="F321" s="271" t="s">
        <v>559</v>
      </c>
      <c r="G321" s="68"/>
      <c r="H321" s="68"/>
      <c r="I321" s="68"/>
      <c r="J321" s="48"/>
      <c r="K321" s="48"/>
      <c r="L321" s="48"/>
      <c r="M321" s="48"/>
      <c r="N321" s="48"/>
      <c r="O321" s="48"/>
      <c r="P321" s="48"/>
      <c r="Q321" s="48"/>
      <c r="R321" s="49"/>
      <c r="T321" s="190"/>
      <c r="U321" s="48"/>
      <c r="V321" s="48"/>
      <c r="W321" s="48"/>
      <c r="X321" s="48"/>
      <c r="Y321" s="48"/>
      <c r="Z321" s="48"/>
      <c r="AA321" s="101"/>
      <c r="AT321" s="23" t="s">
        <v>325</v>
      </c>
      <c r="AU321" s="23" t="s">
        <v>126</v>
      </c>
    </row>
    <row r="322" spans="2:65" s="1" customFormat="1" ht="16.5" customHeight="1">
      <c r="B322" s="47"/>
      <c r="C322" s="220" t="s">
        <v>560</v>
      </c>
      <c r="D322" s="220" t="s">
        <v>174</v>
      </c>
      <c r="E322" s="221" t="s">
        <v>561</v>
      </c>
      <c r="F322" s="222" t="s">
        <v>562</v>
      </c>
      <c r="G322" s="222"/>
      <c r="H322" s="222"/>
      <c r="I322" s="222"/>
      <c r="J322" s="223" t="s">
        <v>530</v>
      </c>
      <c r="K322" s="224">
        <v>2</v>
      </c>
      <c r="L322" s="225">
        <v>0</v>
      </c>
      <c r="M322" s="226"/>
      <c r="N322" s="227">
        <f>ROUND(L322*K322,2)</f>
        <v>0</v>
      </c>
      <c r="O322" s="227"/>
      <c r="P322" s="227"/>
      <c r="Q322" s="227"/>
      <c r="R322" s="49"/>
      <c r="T322" s="228" t="s">
        <v>22</v>
      </c>
      <c r="U322" s="57" t="s">
        <v>44</v>
      </c>
      <c r="V322" s="48"/>
      <c r="W322" s="229">
        <f>V322*K322</f>
        <v>0</v>
      </c>
      <c r="X322" s="229">
        <v>0</v>
      </c>
      <c r="Y322" s="229">
        <f>X322*K322</f>
        <v>0</v>
      </c>
      <c r="Z322" s="229">
        <v>0</v>
      </c>
      <c r="AA322" s="230">
        <f>Z322*K322</f>
        <v>0</v>
      </c>
      <c r="AR322" s="23" t="s">
        <v>531</v>
      </c>
      <c r="AT322" s="23" t="s">
        <v>174</v>
      </c>
      <c r="AU322" s="23" t="s">
        <v>126</v>
      </c>
      <c r="AY322" s="23" t="s">
        <v>173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3" t="s">
        <v>87</v>
      </c>
      <c r="BK322" s="143">
        <f>ROUND(L322*K322,2)</f>
        <v>0</v>
      </c>
      <c r="BL322" s="23" t="s">
        <v>531</v>
      </c>
      <c r="BM322" s="23" t="s">
        <v>563</v>
      </c>
    </row>
    <row r="323" spans="2:47" s="1" customFormat="1" ht="16.5" customHeight="1">
      <c r="B323" s="47"/>
      <c r="C323" s="48"/>
      <c r="D323" s="48"/>
      <c r="E323" s="48"/>
      <c r="F323" s="271" t="s">
        <v>543</v>
      </c>
      <c r="G323" s="68"/>
      <c r="H323" s="68"/>
      <c r="I323" s="68"/>
      <c r="J323" s="48"/>
      <c r="K323" s="48"/>
      <c r="L323" s="48"/>
      <c r="M323" s="48"/>
      <c r="N323" s="48"/>
      <c r="O323" s="48"/>
      <c r="P323" s="48"/>
      <c r="Q323" s="48"/>
      <c r="R323" s="49"/>
      <c r="T323" s="190"/>
      <c r="U323" s="48"/>
      <c r="V323" s="48"/>
      <c r="W323" s="48"/>
      <c r="X323" s="48"/>
      <c r="Y323" s="48"/>
      <c r="Z323" s="48"/>
      <c r="AA323" s="101"/>
      <c r="AT323" s="23" t="s">
        <v>325</v>
      </c>
      <c r="AU323" s="23" t="s">
        <v>126</v>
      </c>
    </row>
    <row r="324" spans="2:63" s="9" customFormat="1" ht="29.85" customHeight="1">
      <c r="B324" s="206"/>
      <c r="C324" s="207"/>
      <c r="D324" s="217" t="s">
        <v>149</v>
      </c>
      <c r="E324" s="217"/>
      <c r="F324" s="217"/>
      <c r="G324" s="217"/>
      <c r="H324" s="217"/>
      <c r="I324" s="217"/>
      <c r="J324" s="217"/>
      <c r="K324" s="217"/>
      <c r="L324" s="217"/>
      <c r="M324" s="217"/>
      <c r="N324" s="218">
        <f>BK324</f>
        <v>0</v>
      </c>
      <c r="O324" s="219"/>
      <c r="P324" s="219"/>
      <c r="Q324" s="219"/>
      <c r="R324" s="210"/>
      <c r="T324" s="211"/>
      <c r="U324" s="207"/>
      <c r="V324" s="207"/>
      <c r="W324" s="212">
        <f>SUM(W325:W336)</f>
        <v>0</v>
      </c>
      <c r="X324" s="207"/>
      <c r="Y324" s="212">
        <f>SUM(Y325:Y336)</f>
        <v>0</v>
      </c>
      <c r="Z324" s="207"/>
      <c r="AA324" s="213">
        <f>SUM(AA325:AA336)</f>
        <v>0</v>
      </c>
      <c r="AR324" s="214" t="s">
        <v>196</v>
      </c>
      <c r="AT324" s="215" t="s">
        <v>78</v>
      </c>
      <c r="AU324" s="215" t="s">
        <v>87</v>
      </c>
      <c r="AY324" s="214" t="s">
        <v>173</v>
      </c>
      <c r="BK324" s="216">
        <f>SUM(BK325:BK336)</f>
        <v>0</v>
      </c>
    </row>
    <row r="325" spans="2:65" s="1" customFormat="1" ht="16.5" customHeight="1">
      <c r="B325" s="47"/>
      <c r="C325" s="220" t="s">
        <v>564</v>
      </c>
      <c r="D325" s="220" t="s">
        <v>174</v>
      </c>
      <c r="E325" s="221" t="s">
        <v>565</v>
      </c>
      <c r="F325" s="222" t="s">
        <v>566</v>
      </c>
      <c r="G325" s="222"/>
      <c r="H325" s="222"/>
      <c r="I325" s="222"/>
      <c r="J325" s="223" t="s">
        <v>552</v>
      </c>
      <c r="K325" s="224">
        <v>1</v>
      </c>
      <c r="L325" s="225">
        <v>0</v>
      </c>
      <c r="M325" s="226"/>
      <c r="N325" s="227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44</v>
      </c>
      <c r="V325" s="48"/>
      <c r="W325" s="229">
        <f>V325*K325</f>
        <v>0</v>
      </c>
      <c r="X325" s="229">
        <v>0</v>
      </c>
      <c r="Y325" s="229">
        <f>X325*K325</f>
        <v>0</v>
      </c>
      <c r="Z325" s="229">
        <v>0</v>
      </c>
      <c r="AA325" s="230">
        <f>Z325*K325</f>
        <v>0</v>
      </c>
      <c r="AR325" s="23" t="s">
        <v>531</v>
      </c>
      <c r="AT325" s="23" t="s">
        <v>174</v>
      </c>
      <c r="AU325" s="23" t="s">
        <v>126</v>
      </c>
      <c r="AY325" s="23" t="s">
        <v>173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87</v>
      </c>
      <c r="BK325" s="143">
        <f>ROUND(L325*K325,2)</f>
        <v>0</v>
      </c>
      <c r="BL325" s="23" t="s">
        <v>531</v>
      </c>
      <c r="BM325" s="23" t="s">
        <v>567</v>
      </c>
    </row>
    <row r="326" spans="2:47" s="1" customFormat="1" ht="16.5" customHeight="1">
      <c r="B326" s="47"/>
      <c r="C326" s="48"/>
      <c r="D326" s="48"/>
      <c r="E326" s="48"/>
      <c r="F326" s="271" t="s">
        <v>543</v>
      </c>
      <c r="G326" s="68"/>
      <c r="H326" s="68"/>
      <c r="I326" s="68"/>
      <c r="J326" s="48"/>
      <c r="K326" s="48"/>
      <c r="L326" s="48"/>
      <c r="M326" s="48"/>
      <c r="N326" s="48"/>
      <c r="O326" s="48"/>
      <c r="P326" s="48"/>
      <c r="Q326" s="48"/>
      <c r="R326" s="49"/>
      <c r="T326" s="190"/>
      <c r="U326" s="48"/>
      <c r="V326" s="48"/>
      <c r="W326" s="48"/>
      <c r="X326" s="48"/>
      <c r="Y326" s="48"/>
      <c r="Z326" s="48"/>
      <c r="AA326" s="101"/>
      <c r="AT326" s="23" t="s">
        <v>325</v>
      </c>
      <c r="AU326" s="23" t="s">
        <v>126</v>
      </c>
    </row>
    <row r="327" spans="2:65" s="1" customFormat="1" ht="25.5" customHeight="1">
      <c r="B327" s="47"/>
      <c r="C327" s="220" t="s">
        <v>568</v>
      </c>
      <c r="D327" s="220" t="s">
        <v>174</v>
      </c>
      <c r="E327" s="221" t="s">
        <v>569</v>
      </c>
      <c r="F327" s="222" t="s">
        <v>570</v>
      </c>
      <c r="G327" s="222"/>
      <c r="H327" s="222"/>
      <c r="I327" s="222"/>
      <c r="J327" s="223" t="s">
        <v>552</v>
      </c>
      <c r="K327" s="224">
        <v>1</v>
      </c>
      <c r="L327" s="225">
        <v>0</v>
      </c>
      <c r="M327" s="226"/>
      <c r="N327" s="227">
        <f>ROUND(L327*K327,2)</f>
        <v>0</v>
      </c>
      <c r="O327" s="227"/>
      <c r="P327" s="227"/>
      <c r="Q327" s="227"/>
      <c r="R327" s="49"/>
      <c r="T327" s="228" t="s">
        <v>22</v>
      </c>
      <c r="U327" s="57" t="s">
        <v>44</v>
      </c>
      <c r="V327" s="48"/>
      <c r="W327" s="229">
        <f>V327*K327</f>
        <v>0</v>
      </c>
      <c r="X327" s="229">
        <v>0</v>
      </c>
      <c r="Y327" s="229">
        <f>X327*K327</f>
        <v>0</v>
      </c>
      <c r="Z327" s="229">
        <v>0</v>
      </c>
      <c r="AA327" s="230">
        <f>Z327*K327</f>
        <v>0</v>
      </c>
      <c r="AR327" s="23" t="s">
        <v>531</v>
      </c>
      <c r="AT327" s="23" t="s">
        <v>174</v>
      </c>
      <c r="AU327" s="23" t="s">
        <v>126</v>
      </c>
      <c r="AY327" s="23" t="s">
        <v>173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87</v>
      </c>
      <c r="BK327" s="143">
        <f>ROUND(L327*K327,2)</f>
        <v>0</v>
      </c>
      <c r="BL327" s="23" t="s">
        <v>531</v>
      </c>
      <c r="BM327" s="23" t="s">
        <v>571</v>
      </c>
    </row>
    <row r="328" spans="2:47" s="1" customFormat="1" ht="16.5" customHeight="1">
      <c r="B328" s="47"/>
      <c r="C328" s="48"/>
      <c r="D328" s="48"/>
      <c r="E328" s="48"/>
      <c r="F328" s="271" t="s">
        <v>543</v>
      </c>
      <c r="G328" s="68"/>
      <c r="H328" s="68"/>
      <c r="I328" s="68"/>
      <c r="J328" s="48"/>
      <c r="K328" s="48"/>
      <c r="L328" s="48"/>
      <c r="M328" s="48"/>
      <c r="N328" s="48"/>
      <c r="O328" s="48"/>
      <c r="P328" s="48"/>
      <c r="Q328" s="48"/>
      <c r="R328" s="49"/>
      <c r="T328" s="190"/>
      <c r="U328" s="48"/>
      <c r="V328" s="48"/>
      <c r="W328" s="48"/>
      <c r="X328" s="48"/>
      <c r="Y328" s="48"/>
      <c r="Z328" s="48"/>
      <c r="AA328" s="101"/>
      <c r="AT328" s="23" t="s">
        <v>325</v>
      </c>
      <c r="AU328" s="23" t="s">
        <v>126</v>
      </c>
    </row>
    <row r="329" spans="2:65" s="1" customFormat="1" ht="16.5" customHeight="1">
      <c r="B329" s="47"/>
      <c r="C329" s="220" t="s">
        <v>572</v>
      </c>
      <c r="D329" s="220" t="s">
        <v>174</v>
      </c>
      <c r="E329" s="221" t="s">
        <v>573</v>
      </c>
      <c r="F329" s="222" t="s">
        <v>574</v>
      </c>
      <c r="G329" s="222"/>
      <c r="H329" s="222"/>
      <c r="I329" s="222"/>
      <c r="J329" s="223" t="s">
        <v>552</v>
      </c>
      <c r="K329" s="224">
        <v>6</v>
      </c>
      <c r="L329" s="225">
        <v>0</v>
      </c>
      <c r="M329" s="226"/>
      <c r="N329" s="227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44</v>
      </c>
      <c r="V329" s="48"/>
      <c r="W329" s="229">
        <f>V329*K329</f>
        <v>0</v>
      </c>
      <c r="X329" s="229">
        <v>0</v>
      </c>
      <c r="Y329" s="229">
        <f>X329*K329</f>
        <v>0</v>
      </c>
      <c r="Z329" s="229">
        <v>0</v>
      </c>
      <c r="AA329" s="230">
        <f>Z329*K329</f>
        <v>0</v>
      </c>
      <c r="AR329" s="23" t="s">
        <v>531</v>
      </c>
      <c r="AT329" s="23" t="s">
        <v>174</v>
      </c>
      <c r="AU329" s="23" t="s">
        <v>126</v>
      </c>
      <c r="AY329" s="23" t="s">
        <v>173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87</v>
      </c>
      <c r="BK329" s="143">
        <f>ROUND(L329*K329,2)</f>
        <v>0</v>
      </c>
      <c r="BL329" s="23" t="s">
        <v>531</v>
      </c>
      <c r="BM329" s="23" t="s">
        <v>575</v>
      </c>
    </row>
    <row r="330" spans="2:47" s="1" customFormat="1" ht="36" customHeight="1">
      <c r="B330" s="47"/>
      <c r="C330" s="48"/>
      <c r="D330" s="48"/>
      <c r="E330" s="48"/>
      <c r="F330" s="271" t="s">
        <v>576</v>
      </c>
      <c r="G330" s="68"/>
      <c r="H330" s="68"/>
      <c r="I330" s="68"/>
      <c r="J330" s="48"/>
      <c r="K330" s="48"/>
      <c r="L330" s="48"/>
      <c r="M330" s="48"/>
      <c r="N330" s="48"/>
      <c r="O330" s="48"/>
      <c r="P330" s="48"/>
      <c r="Q330" s="48"/>
      <c r="R330" s="49"/>
      <c r="T330" s="190"/>
      <c r="U330" s="48"/>
      <c r="V330" s="48"/>
      <c r="W330" s="48"/>
      <c r="X330" s="48"/>
      <c r="Y330" s="48"/>
      <c r="Z330" s="48"/>
      <c r="AA330" s="101"/>
      <c r="AT330" s="23" t="s">
        <v>325</v>
      </c>
      <c r="AU330" s="23" t="s">
        <v>126</v>
      </c>
    </row>
    <row r="331" spans="2:65" s="1" customFormat="1" ht="16.5" customHeight="1">
      <c r="B331" s="47"/>
      <c r="C331" s="220" t="s">
        <v>577</v>
      </c>
      <c r="D331" s="220" t="s">
        <v>174</v>
      </c>
      <c r="E331" s="221" t="s">
        <v>578</v>
      </c>
      <c r="F331" s="222" t="s">
        <v>579</v>
      </c>
      <c r="G331" s="222"/>
      <c r="H331" s="222"/>
      <c r="I331" s="222"/>
      <c r="J331" s="223" t="s">
        <v>530</v>
      </c>
      <c r="K331" s="224">
        <v>1</v>
      </c>
      <c r="L331" s="225">
        <v>0</v>
      </c>
      <c r="M331" s="226"/>
      <c r="N331" s="227">
        <f>ROUND(L331*K331,2)</f>
        <v>0</v>
      </c>
      <c r="O331" s="227"/>
      <c r="P331" s="227"/>
      <c r="Q331" s="227"/>
      <c r="R331" s="49"/>
      <c r="T331" s="228" t="s">
        <v>22</v>
      </c>
      <c r="U331" s="57" t="s">
        <v>44</v>
      </c>
      <c r="V331" s="48"/>
      <c r="W331" s="229">
        <f>V331*K331</f>
        <v>0</v>
      </c>
      <c r="X331" s="229">
        <v>0</v>
      </c>
      <c r="Y331" s="229">
        <f>X331*K331</f>
        <v>0</v>
      </c>
      <c r="Z331" s="229">
        <v>0</v>
      </c>
      <c r="AA331" s="230">
        <f>Z331*K331</f>
        <v>0</v>
      </c>
      <c r="AR331" s="23" t="s">
        <v>531</v>
      </c>
      <c r="AT331" s="23" t="s">
        <v>174</v>
      </c>
      <c r="AU331" s="23" t="s">
        <v>126</v>
      </c>
      <c r="AY331" s="23" t="s">
        <v>173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87</v>
      </c>
      <c r="BK331" s="143">
        <f>ROUND(L331*K331,2)</f>
        <v>0</v>
      </c>
      <c r="BL331" s="23" t="s">
        <v>531</v>
      </c>
      <c r="BM331" s="23" t="s">
        <v>580</v>
      </c>
    </row>
    <row r="332" spans="2:47" s="1" customFormat="1" ht="36" customHeight="1">
      <c r="B332" s="47"/>
      <c r="C332" s="48"/>
      <c r="D332" s="48"/>
      <c r="E332" s="48"/>
      <c r="F332" s="271" t="s">
        <v>581</v>
      </c>
      <c r="G332" s="68"/>
      <c r="H332" s="68"/>
      <c r="I332" s="68"/>
      <c r="J332" s="48"/>
      <c r="K332" s="48"/>
      <c r="L332" s="48"/>
      <c r="M332" s="48"/>
      <c r="N332" s="48"/>
      <c r="O332" s="48"/>
      <c r="P332" s="48"/>
      <c r="Q332" s="48"/>
      <c r="R332" s="49"/>
      <c r="T332" s="190"/>
      <c r="U332" s="48"/>
      <c r="V332" s="48"/>
      <c r="W332" s="48"/>
      <c r="X332" s="48"/>
      <c r="Y332" s="48"/>
      <c r="Z332" s="48"/>
      <c r="AA332" s="101"/>
      <c r="AT332" s="23" t="s">
        <v>325</v>
      </c>
      <c r="AU332" s="23" t="s">
        <v>126</v>
      </c>
    </row>
    <row r="333" spans="2:65" s="1" customFormat="1" ht="16.5" customHeight="1">
      <c r="B333" s="47"/>
      <c r="C333" s="220" t="s">
        <v>582</v>
      </c>
      <c r="D333" s="220" t="s">
        <v>174</v>
      </c>
      <c r="E333" s="221" t="s">
        <v>583</v>
      </c>
      <c r="F333" s="222" t="s">
        <v>584</v>
      </c>
      <c r="G333" s="222"/>
      <c r="H333" s="222"/>
      <c r="I333" s="222"/>
      <c r="J333" s="223" t="s">
        <v>552</v>
      </c>
      <c r="K333" s="224">
        <v>1</v>
      </c>
      <c r="L333" s="225">
        <v>0</v>
      </c>
      <c r="M333" s="226"/>
      <c r="N333" s="227">
        <f>ROUND(L333*K333,2)</f>
        <v>0</v>
      </c>
      <c r="O333" s="227"/>
      <c r="P333" s="227"/>
      <c r="Q333" s="227"/>
      <c r="R333" s="49"/>
      <c r="T333" s="228" t="s">
        <v>22</v>
      </c>
      <c r="U333" s="57" t="s">
        <v>44</v>
      </c>
      <c r="V333" s="48"/>
      <c r="W333" s="229">
        <f>V333*K333</f>
        <v>0</v>
      </c>
      <c r="X333" s="229">
        <v>0</v>
      </c>
      <c r="Y333" s="229">
        <f>X333*K333</f>
        <v>0</v>
      </c>
      <c r="Z333" s="229">
        <v>0</v>
      </c>
      <c r="AA333" s="230">
        <f>Z333*K333</f>
        <v>0</v>
      </c>
      <c r="AR333" s="23" t="s">
        <v>531</v>
      </c>
      <c r="AT333" s="23" t="s">
        <v>174</v>
      </c>
      <c r="AU333" s="23" t="s">
        <v>126</v>
      </c>
      <c r="AY333" s="23" t="s">
        <v>173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87</v>
      </c>
      <c r="BK333" s="143">
        <f>ROUND(L333*K333,2)</f>
        <v>0</v>
      </c>
      <c r="BL333" s="23" t="s">
        <v>531</v>
      </c>
      <c r="BM333" s="23" t="s">
        <v>585</v>
      </c>
    </row>
    <row r="334" spans="2:47" s="1" customFormat="1" ht="16.5" customHeight="1">
      <c r="B334" s="47"/>
      <c r="C334" s="48"/>
      <c r="D334" s="48"/>
      <c r="E334" s="48"/>
      <c r="F334" s="271" t="s">
        <v>543</v>
      </c>
      <c r="G334" s="68"/>
      <c r="H334" s="68"/>
      <c r="I334" s="68"/>
      <c r="J334" s="48"/>
      <c r="K334" s="48"/>
      <c r="L334" s="48"/>
      <c r="M334" s="48"/>
      <c r="N334" s="48"/>
      <c r="O334" s="48"/>
      <c r="P334" s="48"/>
      <c r="Q334" s="48"/>
      <c r="R334" s="49"/>
      <c r="T334" s="190"/>
      <c r="U334" s="48"/>
      <c r="V334" s="48"/>
      <c r="W334" s="48"/>
      <c r="X334" s="48"/>
      <c r="Y334" s="48"/>
      <c r="Z334" s="48"/>
      <c r="AA334" s="101"/>
      <c r="AT334" s="23" t="s">
        <v>325</v>
      </c>
      <c r="AU334" s="23" t="s">
        <v>126</v>
      </c>
    </row>
    <row r="335" spans="2:65" s="1" customFormat="1" ht="16.5" customHeight="1">
      <c r="B335" s="47"/>
      <c r="C335" s="220" t="s">
        <v>586</v>
      </c>
      <c r="D335" s="220" t="s">
        <v>174</v>
      </c>
      <c r="E335" s="221" t="s">
        <v>587</v>
      </c>
      <c r="F335" s="222" t="s">
        <v>588</v>
      </c>
      <c r="G335" s="222"/>
      <c r="H335" s="222"/>
      <c r="I335" s="222"/>
      <c r="J335" s="223" t="s">
        <v>552</v>
      </c>
      <c r="K335" s="224">
        <v>1</v>
      </c>
      <c r="L335" s="225">
        <v>0</v>
      </c>
      <c r="M335" s="226"/>
      <c r="N335" s="227">
        <f>ROUND(L335*K335,2)</f>
        <v>0</v>
      </c>
      <c r="O335" s="227"/>
      <c r="P335" s="227"/>
      <c r="Q335" s="227"/>
      <c r="R335" s="49"/>
      <c r="T335" s="228" t="s">
        <v>22</v>
      </c>
      <c r="U335" s="57" t="s">
        <v>44</v>
      </c>
      <c r="V335" s="48"/>
      <c r="W335" s="229">
        <f>V335*K335</f>
        <v>0</v>
      </c>
      <c r="X335" s="229">
        <v>0</v>
      </c>
      <c r="Y335" s="229">
        <f>X335*K335</f>
        <v>0</v>
      </c>
      <c r="Z335" s="229">
        <v>0</v>
      </c>
      <c r="AA335" s="230">
        <f>Z335*K335</f>
        <v>0</v>
      </c>
      <c r="AR335" s="23" t="s">
        <v>531</v>
      </c>
      <c r="AT335" s="23" t="s">
        <v>174</v>
      </c>
      <c r="AU335" s="23" t="s">
        <v>126</v>
      </c>
      <c r="AY335" s="23" t="s">
        <v>173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87</v>
      </c>
      <c r="BK335" s="143">
        <f>ROUND(L335*K335,2)</f>
        <v>0</v>
      </c>
      <c r="BL335" s="23" t="s">
        <v>531</v>
      </c>
      <c r="BM335" s="23" t="s">
        <v>589</v>
      </c>
    </row>
    <row r="336" spans="2:47" s="1" customFormat="1" ht="16.5" customHeight="1">
      <c r="B336" s="47"/>
      <c r="C336" s="48"/>
      <c r="D336" s="48"/>
      <c r="E336" s="48"/>
      <c r="F336" s="271" t="s">
        <v>543</v>
      </c>
      <c r="G336" s="68"/>
      <c r="H336" s="68"/>
      <c r="I336" s="68"/>
      <c r="J336" s="48"/>
      <c r="K336" s="48"/>
      <c r="L336" s="48"/>
      <c r="M336" s="48"/>
      <c r="N336" s="48"/>
      <c r="O336" s="48"/>
      <c r="P336" s="48"/>
      <c r="Q336" s="48"/>
      <c r="R336" s="49"/>
      <c r="T336" s="190"/>
      <c r="U336" s="48"/>
      <c r="V336" s="48"/>
      <c r="W336" s="48"/>
      <c r="X336" s="48"/>
      <c r="Y336" s="48"/>
      <c r="Z336" s="48"/>
      <c r="AA336" s="101"/>
      <c r="AT336" s="23" t="s">
        <v>325</v>
      </c>
      <c r="AU336" s="23" t="s">
        <v>126</v>
      </c>
    </row>
    <row r="337" spans="2:63" s="1" customFormat="1" ht="49.9" customHeight="1">
      <c r="B337" s="47"/>
      <c r="C337" s="48"/>
      <c r="D337" s="208" t="s">
        <v>590</v>
      </c>
      <c r="E337" s="48"/>
      <c r="F337" s="48"/>
      <c r="G337" s="48"/>
      <c r="H337" s="48"/>
      <c r="I337" s="48"/>
      <c r="J337" s="48"/>
      <c r="K337" s="48"/>
      <c r="L337" s="48"/>
      <c r="M337" s="48"/>
      <c r="N337" s="209">
        <f>BK337</f>
        <v>0</v>
      </c>
      <c r="O337" s="179"/>
      <c r="P337" s="179"/>
      <c r="Q337" s="179"/>
      <c r="R337" s="49"/>
      <c r="T337" s="194"/>
      <c r="U337" s="73"/>
      <c r="V337" s="73"/>
      <c r="W337" s="73"/>
      <c r="X337" s="73"/>
      <c r="Y337" s="73"/>
      <c r="Z337" s="73"/>
      <c r="AA337" s="75"/>
      <c r="AT337" s="23" t="s">
        <v>78</v>
      </c>
      <c r="AU337" s="23" t="s">
        <v>79</v>
      </c>
      <c r="AY337" s="23" t="s">
        <v>591</v>
      </c>
      <c r="BK337" s="143">
        <v>0</v>
      </c>
    </row>
    <row r="338" spans="2:18" s="1" customFormat="1" ht="6.95" customHeight="1">
      <c r="B338" s="76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8"/>
    </row>
  </sheetData>
  <sheetProtection password="CC35" sheet="1" objects="1" scenarios="1" formatColumns="0" formatRows="0"/>
  <mergeCells count="45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F180:I180"/>
    <mergeCell ref="F182:I182"/>
    <mergeCell ref="L182:M182"/>
    <mergeCell ref="N182:Q182"/>
    <mergeCell ref="F183:I183"/>
    <mergeCell ref="F185:I185"/>
    <mergeCell ref="L185:M185"/>
    <mergeCell ref="N185:Q185"/>
    <mergeCell ref="F187:I187"/>
    <mergeCell ref="L187:M187"/>
    <mergeCell ref="N187:Q187"/>
    <mergeCell ref="F188:I188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F233:I233"/>
    <mergeCell ref="L233:M233"/>
    <mergeCell ref="N233:Q233"/>
    <mergeCell ref="F234:I234"/>
    <mergeCell ref="F235:I235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57:I257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L279:M279"/>
    <mergeCell ref="N279:Q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L287:M287"/>
    <mergeCell ref="N287:Q287"/>
    <mergeCell ref="F288:I288"/>
    <mergeCell ref="L288:M288"/>
    <mergeCell ref="N288:Q288"/>
    <mergeCell ref="F289:I289"/>
    <mergeCell ref="F290:I290"/>
    <mergeCell ref="F292:I292"/>
    <mergeCell ref="L292:M292"/>
    <mergeCell ref="N292:Q292"/>
    <mergeCell ref="F293:I293"/>
    <mergeCell ref="F294:I294"/>
    <mergeCell ref="L294:M294"/>
    <mergeCell ref="N294:Q294"/>
    <mergeCell ref="F295:I295"/>
    <mergeCell ref="F296:I296"/>
    <mergeCell ref="L296:M296"/>
    <mergeCell ref="N296:Q296"/>
    <mergeCell ref="F297:I297"/>
    <mergeCell ref="L297:M297"/>
    <mergeCell ref="N297:Q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L303:M303"/>
    <mergeCell ref="N303:Q303"/>
    <mergeCell ref="F304:I304"/>
    <mergeCell ref="L304:M304"/>
    <mergeCell ref="N304:Q304"/>
    <mergeCell ref="F306:I306"/>
    <mergeCell ref="L306:M306"/>
    <mergeCell ref="N306:Q306"/>
    <mergeCell ref="F309:I309"/>
    <mergeCell ref="L309:M309"/>
    <mergeCell ref="N309:Q309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F315:I315"/>
    <mergeCell ref="L315:M315"/>
    <mergeCell ref="N315:Q315"/>
    <mergeCell ref="F316:I316"/>
    <mergeCell ref="F317:I317"/>
    <mergeCell ref="L317:M317"/>
    <mergeCell ref="N317:Q317"/>
    <mergeCell ref="F318:I318"/>
    <mergeCell ref="F320:I320"/>
    <mergeCell ref="L320:M320"/>
    <mergeCell ref="N320:Q320"/>
    <mergeCell ref="F321:I321"/>
    <mergeCell ref="F322:I322"/>
    <mergeCell ref="L322:M322"/>
    <mergeCell ref="N322:Q322"/>
    <mergeCell ref="F323:I323"/>
    <mergeCell ref="F325:I325"/>
    <mergeCell ref="L325:M325"/>
    <mergeCell ref="N325:Q325"/>
    <mergeCell ref="F326:I326"/>
    <mergeCell ref="F327:I327"/>
    <mergeCell ref="L327:M327"/>
    <mergeCell ref="N327:Q327"/>
    <mergeCell ref="F328:I328"/>
    <mergeCell ref="F329:I329"/>
    <mergeCell ref="L329:M329"/>
    <mergeCell ref="N329:Q329"/>
    <mergeCell ref="F330:I330"/>
    <mergeCell ref="F331:I331"/>
    <mergeCell ref="L331:M331"/>
    <mergeCell ref="N331:Q331"/>
    <mergeCell ref="F332:I332"/>
    <mergeCell ref="F333:I333"/>
    <mergeCell ref="L333:M333"/>
    <mergeCell ref="N333:Q333"/>
    <mergeCell ref="F334:I334"/>
    <mergeCell ref="F335:I335"/>
    <mergeCell ref="L335:M335"/>
    <mergeCell ref="N335:Q335"/>
    <mergeCell ref="F336:I336"/>
    <mergeCell ref="N129:Q129"/>
    <mergeCell ref="N130:Q130"/>
    <mergeCell ref="N131:Q131"/>
    <mergeCell ref="N181:Q181"/>
    <mergeCell ref="N184:Q184"/>
    <mergeCell ref="N186:Q186"/>
    <mergeCell ref="N189:Q189"/>
    <mergeCell ref="N236:Q236"/>
    <mergeCell ref="N249:Q249"/>
    <mergeCell ref="N291:Q291"/>
    <mergeCell ref="N305:Q305"/>
    <mergeCell ref="N307:Q307"/>
    <mergeCell ref="N308:Q308"/>
    <mergeCell ref="N319:Q319"/>
    <mergeCell ref="N324:Q324"/>
    <mergeCell ref="N337:Q337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2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Aktualizace - Novostavba chodníkového tělěsa na ul. Butovická II.etapa Chodníky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592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20. 11. 2017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Project Work s.r.o.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N101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42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62" t="s">
        <v>45</v>
      </c>
      <c r="H32" s="163">
        <f>(SUM(BE101:BE108)+SUM(BE126:BE418))</f>
        <v>0</v>
      </c>
      <c r="I32" s="48"/>
      <c r="J32" s="48"/>
      <c r="K32" s="48"/>
      <c r="L32" s="48"/>
      <c r="M32" s="163">
        <f>ROUND((SUM(BE101:BE108)+SUM(BE126:BE418)),2)*F32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62" t="s">
        <v>45</v>
      </c>
      <c r="H33" s="163">
        <f>(SUM(BF101:BF108)+SUM(BF126:BF418))</f>
        <v>0</v>
      </c>
      <c r="I33" s="48"/>
      <c r="J33" s="48"/>
      <c r="K33" s="48"/>
      <c r="L33" s="48"/>
      <c r="M33" s="163">
        <f>ROUND((SUM(BF101:BF108)+SUM(BF126:BF418)),2)*F33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62" t="s">
        <v>45</v>
      </c>
      <c r="H34" s="163">
        <f>(SUM(BG101:BG108)+SUM(BG126:BG418))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62" t="s">
        <v>45</v>
      </c>
      <c r="H35" s="163">
        <f>(SUM(BH101:BH108)+SUM(BH126:BH418))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62" t="s">
        <v>45</v>
      </c>
      <c r="H36" s="163">
        <f>(SUM(BI101:BI108)+SUM(BI126:BI418))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50</v>
      </c>
      <c r="E38" s="104"/>
      <c r="F38" s="104"/>
      <c r="G38" s="165" t="s">
        <v>51</v>
      </c>
      <c r="H38" s="166" t="s">
        <v>52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Aktualizace - Novostavba chodníkového tělěsa na ul. Butovická II.etapa Chodníky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SO 01 U - Chodník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Studénka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20. 11. 2017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Město Studénka</v>
      </c>
      <c r="G83" s="48"/>
      <c r="H83" s="48"/>
      <c r="I83" s="48"/>
      <c r="J83" s="48"/>
      <c r="K83" s="39" t="s">
        <v>34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 xml:space="preserve">Project Work s.r.o.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N126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136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N127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137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N128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138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N200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139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N210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141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N225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142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N303</f>
        <v>0</v>
      </c>
      <c r="O94" s="183"/>
      <c r="P94" s="183"/>
      <c r="Q94" s="183"/>
      <c r="R94" s="184"/>
      <c r="T94" s="185"/>
      <c r="U94" s="185"/>
    </row>
    <row r="95" spans="2:21" s="7" customFormat="1" ht="19.9" customHeight="1">
      <c r="B95" s="182"/>
      <c r="C95" s="183"/>
      <c r="D95" s="137" t="s">
        <v>143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N331</f>
        <v>0</v>
      </c>
      <c r="O95" s="183"/>
      <c r="P95" s="183"/>
      <c r="Q95" s="183"/>
      <c r="R95" s="184"/>
      <c r="T95" s="185"/>
      <c r="U95" s="185"/>
    </row>
    <row r="96" spans="2:21" s="7" customFormat="1" ht="19.9" customHeight="1">
      <c r="B96" s="182"/>
      <c r="C96" s="183"/>
      <c r="D96" s="137" t="s">
        <v>144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N398</f>
        <v>0</v>
      </c>
      <c r="O96" s="183"/>
      <c r="P96" s="183"/>
      <c r="Q96" s="183"/>
      <c r="R96" s="184"/>
      <c r="T96" s="185"/>
      <c r="U96" s="185"/>
    </row>
    <row r="97" spans="2:21" s="7" customFormat="1" ht="19.9" customHeight="1">
      <c r="B97" s="182"/>
      <c r="C97" s="183"/>
      <c r="D97" s="137" t="s">
        <v>145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N413</f>
        <v>0</v>
      </c>
      <c r="O97" s="183"/>
      <c r="P97" s="183"/>
      <c r="Q97" s="183"/>
      <c r="R97" s="184"/>
      <c r="T97" s="185"/>
      <c r="U97" s="185"/>
    </row>
    <row r="98" spans="2:21" s="6" customFormat="1" ht="24.95" customHeight="1">
      <c r="B98" s="176"/>
      <c r="C98" s="177"/>
      <c r="D98" s="178" t="s">
        <v>146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79">
        <f>N415</f>
        <v>0</v>
      </c>
      <c r="O98" s="177"/>
      <c r="P98" s="177"/>
      <c r="Q98" s="177"/>
      <c r="R98" s="180"/>
      <c r="T98" s="181"/>
      <c r="U98" s="181"/>
    </row>
    <row r="99" spans="2:21" s="7" customFormat="1" ht="19.9" customHeight="1">
      <c r="B99" s="182"/>
      <c r="C99" s="183"/>
      <c r="D99" s="137" t="s">
        <v>148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N416</f>
        <v>0</v>
      </c>
      <c r="O99" s="183"/>
      <c r="P99" s="183"/>
      <c r="Q99" s="183"/>
      <c r="R99" s="184"/>
      <c r="T99" s="185"/>
      <c r="U99" s="185"/>
    </row>
    <row r="100" spans="2:21" s="1" customFormat="1" ht="21.8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9"/>
      <c r="T100" s="172"/>
      <c r="U100" s="172"/>
    </row>
    <row r="101" spans="2:21" s="1" customFormat="1" ht="29.25" customHeight="1">
      <c r="B101" s="47"/>
      <c r="C101" s="174" t="s">
        <v>150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175">
        <f>ROUND(N102+N103+N104+N105+N106+N107,2)</f>
        <v>0</v>
      </c>
      <c r="O101" s="186"/>
      <c r="P101" s="186"/>
      <c r="Q101" s="186"/>
      <c r="R101" s="49"/>
      <c r="T101" s="187"/>
      <c r="U101" s="188" t="s">
        <v>43</v>
      </c>
    </row>
    <row r="102" spans="2:65" s="1" customFormat="1" ht="18" customHeight="1">
      <c r="B102" s="47"/>
      <c r="C102" s="48"/>
      <c r="D102" s="144" t="s">
        <v>151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44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152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87</v>
      </c>
      <c r="BK102" s="189"/>
      <c r="BL102" s="189"/>
      <c r="BM102" s="189"/>
    </row>
    <row r="103" spans="2:65" s="1" customFormat="1" ht="18" customHeight="1">
      <c r="B103" s="47"/>
      <c r="C103" s="48"/>
      <c r="D103" s="144" t="s">
        <v>153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44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152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87</v>
      </c>
      <c r="BK103" s="189"/>
      <c r="BL103" s="189"/>
      <c r="BM103" s="189"/>
    </row>
    <row r="104" spans="2:65" s="1" customFormat="1" ht="18" customHeight="1">
      <c r="B104" s="47"/>
      <c r="C104" s="48"/>
      <c r="D104" s="144" t="s">
        <v>154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0"/>
      <c r="U104" s="191" t="s">
        <v>44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152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87</v>
      </c>
      <c r="BK104" s="189"/>
      <c r="BL104" s="189"/>
      <c r="BM104" s="189"/>
    </row>
    <row r="105" spans="2:65" s="1" customFormat="1" ht="18" customHeight="1">
      <c r="B105" s="47"/>
      <c r="C105" s="48"/>
      <c r="D105" s="144" t="s">
        <v>155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0"/>
      <c r="U105" s="191" t="s">
        <v>44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152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87</v>
      </c>
      <c r="BK105" s="189"/>
      <c r="BL105" s="189"/>
      <c r="BM105" s="189"/>
    </row>
    <row r="106" spans="2:65" s="1" customFormat="1" ht="18" customHeight="1">
      <c r="B106" s="47"/>
      <c r="C106" s="48"/>
      <c r="D106" s="144" t="s">
        <v>156</v>
      </c>
      <c r="E106" s="137"/>
      <c r="F106" s="137"/>
      <c r="G106" s="137"/>
      <c r="H106" s="137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89"/>
      <c r="T106" s="190"/>
      <c r="U106" s="191" t="s">
        <v>44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152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87</v>
      </c>
      <c r="BK106" s="189"/>
      <c r="BL106" s="189"/>
      <c r="BM106" s="189"/>
    </row>
    <row r="107" spans="2:65" s="1" customFormat="1" ht="18" customHeight="1">
      <c r="B107" s="47"/>
      <c r="C107" s="48"/>
      <c r="D107" s="137" t="s">
        <v>157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138">
        <f>ROUND(N88*T107,2)</f>
        <v>0</v>
      </c>
      <c r="O107" s="139"/>
      <c r="P107" s="139"/>
      <c r="Q107" s="139"/>
      <c r="R107" s="49"/>
      <c r="S107" s="189"/>
      <c r="T107" s="194"/>
      <c r="U107" s="195" t="s">
        <v>44</v>
      </c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92" t="s">
        <v>158</v>
      </c>
      <c r="AZ107" s="189"/>
      <c r="BA107" s="189"/>
      <c r="BB107" s="189"/>
      <c r="BC107" s="189"/>
      <c r="BD107" s="189"/>
      <c r="BE107" s="193">
        <f>IF(U107="základní",N107,0)</f>
        <v>0</v>
      </c>
      <c r="BF107" s="193">
        <f>IF(U107="snížená",N107,0)</f>
        <v>0</v>
      </c>
      <c r="BG107" s="193">
        <f>IF(U107="zákl. přenesená",N107,0)</f>
        <v>0</v>
      </c>
      <c r="BH107" s="193">
        <f>IF(U107="sníž. přenesená",N107,0)</f>
        <v>0</v>
      </c>
      <c r="BI107" s="193">
        <f>IF(U107="nulová",N107,0)</f>
        <v>0</v>
      </c>
      <c r="BJ107" s="192" t="s">
        <v>87</v>
      </c>
      <c r="BK107" s="189"/>
      <c r="BL107" s="189"/>
      <c r="BM107" s="189"/>
    </row>
    <row r="108" spans="2:21" s="1" customFormat="1" ht="13.5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  <c r="T108" s="172"/>
      <c r="U108" s="172"/>
    </row>
    <row r="109" spans="2:21" s="1" customFormat="1" ht="29.25" customHeight="1">
      <c r="B109" s="47"/>
      <c r="C109" s="151" t="s">
        <v>120</v>
      </c>
      <c r="D109" s="152"/>
      <c r="E109" s="152"/>
      <c r="F109" s="152"/>
      <c r="G109" s="152"/>
      <c r="H109" s="152"/>
      <c r="I109" s="152"/>
      <c r="J109" s="152"/>
      <c r="K109" s="152"/>
      <c r="L109" s="153">
        <f>ROUND(SUM(N88+N101),2)</f>
        <v>0</v>
      </c>
      <c r="M109" s="153"/>
      <c r="N109" s="153"/>
      <c r="O109" s="153"/>
      <c r="P109" s="153"/>
      <c r="Q109" s="153"/>
      <c r="R109" s="49"/>
      <c r="T109" s="172"/>
      <c r="U109" s="172"/>
    </row>
    <row r="110" spans="2:21" s="1" customFormat="1" ht="6.95" customHeight="1">
      <c r="B110" s="76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8"/>
      <c r="T110" s="172"/>
      <c r="U110" s="172"/>
    </row>
    <row r="114" spans="2:18" s="1" customFormat="1" ht="6.95" customHeight="1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1"/>
    </row>
    <row r="115" spans="2:18" s="1" customFormat="1" ht="36.95" customHeight="1">
      <c r="B115" s="47"/>
      <c r="C115" s="28" t="s">
        <v>159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30" customHeight="1">
      <c r="B117" s="47"/>
      <c r="C117" s="39" t="s">
        <v>19</v>
      </c>
      <c r="D117" s="48"/>
      <c r="E117" s="48"/>
      <c r="F117" s="156" t="str">
        <f>F6</f>
        <v>Aktualizace - Novostavba chodníkového tělěsa na ul. Butovická II.etapa Chodníky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8"/>
      <c r="R117" s="49"/>
    </row>
    <row r="118" spans="2:18" s="1" customFormat="1" ht="36.95" customHeight="1">
      <c r="B118" s="47"/>
      <c r="C118" s="86" t="s">
        <v>128</v>
      </c>
      <c r="D118" s="48"/>
      <c r="E118" s="48"/>
      <c r="F118" s="88" t="str">
        <f>F7</f>
        <v>SO 01 U - Chodník</v>
      </c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1" customFormat="1" ht="6.95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18" s="1" customFormat="1" ht="18" customHeight="1">
      <c r="B120" s="47"/>
      <c r="C120" s="39" t="s">
        <v>24</v>
      </c>
      <c r="D120" s="48"/>
      <c r="E120" s="48"/>
      <c r="F120" s="34" t="str">
        <f>F9</f>
        <v>Studénka</v>
      </c>
      <c r="G120" s="48"/>
      <c r="H120" s="48"/>
      <c r="I120" s="48"/>
      <c r="J120" s="48"/>
      <c r="K120" s="39" t="s">
        <v>26</v>
      </c>
      <c r="L120" s="48"/>
      <c r="M120" s="91" t="str">
        <f>IF(O9="","",O9)</f>
        <v>20. 11. 2017</v>
      </c>
      <c r="N120" s="91"/>
      <c r="O120" s="91"/>
      <c r="P120" s="91"/>
      <c r="Q120" s="48"/>
      <c r="R120" s="49"/>
    </row>
    <row r="121" spans="2:18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18" s="1" customFormat="1" ht="13.5">
      <c r="B122" s="47"/>
      <c r="C122" s="39" t="s">
        <v>28</v>
      </c>
      <c r="D122" s="48"/>
      <c r="E122" s="48"/>
      <c r="F122" s="34" t="str">
        <f>E12</f>
        <v>Město Studénka</v>
      </c>
      <c r="G122" s="48"/>
      <c r="H122" s="48"/>
      <c r="I122" s="48"/>
      <c r="J122" s="48"/>
      <c r="K122" s="39" t="s">
        <v>34</v>
      </c>
      <c r="L122" s="48"/>
      <c r="M122" s="34" t="str">
        <f>E18</f>
        <v xml:space="preserve"> </v>
      </c>
      <c r="N122" s="34"/>
      <c r="O122" s="34"/>
      <c r="P122" s="34"/>
      <c r="Q122" s="34"/>
      <c r="R122" s="49"/>
    </row>
    <row r="123" spans="2:18" s="1" customFormat="1" ht="14.4" customHeight="1">
      <c r="B123" s="47"/>
      <c r="C123" s="39" t="s">
        <v>32</v>
      </c>
      <c r="D123" s="48"/>
      <c r="E123" s="48"/>
      <c r="F123" s="34" t="str">
        <f>IF(E15="","",E15)</f>
        <v>Vyplň údaj</v>
      </c>
      <c r="G123" s="48"/>
      <c r="H123" s="48"/>
      <c r="I123" s="48"/>
      <c r="J123" s="48"/>
      <c r="K123" s="39" t="s">
        <v>37</v>
      </c>
      <c r="L123" s="48"/>
      <c r="M123" s="34" t="str">
        <f>E21</f>
        <v xml:space="preserve">Project Work s.r.o. </v>
      </c>
      <c r="N123" s="34"/>
      <c r="O123" s="34"/>
      <c r="P123" s="34"/>
      <c r="Q123" s="34"/>
      <c r="R123" s="49"/>
    </row>
    <row r="124" spans="2:18" s="1" customFormat="1" ht="10.3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9"/>
    </row>
    <row r="125" spans="2:27" s="8" customFormat="1" ht="29.25" customHeight="1">
      <c r="B125" s="196"/>
      <c r="C125" s="197" t="s">
        <v>160</v>
      </c>
      <c r="D125" s="198" t="s">
        <v>161</v>
      </c>
      <c r="E125" s="198" t="s">
        <v>61</v>
      </c>
      <c r="F125" s="198" t="s">
        <v>162</v>
      </c>
      <c r="G125" s="198"/>
      <c r="H125" s="198"/>
      <c r="I125" s="198"/>
      <c r="J125" s="198" t="s">
        <v>163</v>
      </c>
      <c r="K125" s="198" t="s">
        <v>164</v>
      </c>
      <c r="L125" s="198" t="s">
        <v>165</v>
      </c>
      <c r="M125" s="198"/>
      <c r="N125" s="198" t="s">
        <v>133</v>
      </c>
      <c r="O125" s="198"/>
      <c r="P125" s="198"/>
      <c r="Q125" s="199"/>
      <c r="R125" s="200"/>
      <c r="T125" s="107" t="s">
        <v>166</v>
      </c>
      <c r="U125" s="108" t="s">
        <v>43</v>
      </c>
      <c r="V125" s="108" t="s">
        <v>167</v>
      </c>
      <c r="W125" s="108" t="s">
        <v>168</v>
      </c>
      <c r="X125" s="108" t="s">
        <v>169</v>
      </c>
      <c r="Y125" s="108" t="s">
        <v>170</v>
      </c>
      <c r="Z125" s="108" t="s">
        <v>171</v>
      </c>
      <c r="AA125" s="109" t="s">
        <v>172</v>
      </c>
    </row>
    <row r="126" spans="2:63" s="1" customFormat="1" ht="29.25" customHeight="1">
      <c r="B126" s="47"/>
      <c r="C126" s="111" t="s">
        <v>130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201">
        <f>BK126</f>
        <v>0</v>
      </c>
      <c r="O126" s="202"/>
      <c r="P126" s="202"/>
      <c r="Q126" s="202"/>
      <c r="R126" s="49"/>
      <c r="T126" s="110"/>
      <c r="U126" s="68"/>
      <c r="V126" s="68"/>
      <c r="W126" s="203">
        <f>W127+W415+W419</f>
        <v>0</v>
      </c>
      <c r="X126" s="68"/>
      <c r="Y126" s="203">
        <f>Y127+Y415+Y419</f>
        <v>2042.55355314</v>
      </c>
      <c r="Z126" s="68"/>
      <c r="AA126" s="204">
        <f>AA127+AA415+AA419</f>
        <v>349.485576</v>
      </c>
      <c r="AT126" s="23" t="s">
        <v>78</v>
      </c>
      <c r="AU126" s="23" t="s">
        <v>135</v>
      </c>
      <c r="BK126" s="205">
        <f>BK127+BK415+BK419</f>
        <v>0</v>
      </c>
    </row>
    <row r="127" spans="2:63" s="9" customFormat="1" ht="37.4" customHeight="1">
      <c r="B127" s="206"/>
      <c r="C127" s="207"/>
      <c r="D127" s="208" t="s">
        <v>136</v>
      </c>
      <c r="E127" s="208"/>
      <c r="F127" s="208"/>
      <c r="G127" s="208"/>
      <c r="H127" s="208"/>
      <c r="I127" s="208"/>
      <c r="J127" s="208"/>
      <c r="K127" s="208"/>
      <c r="L127" s="208"/>
      <c r="M127" s="208"/>
      <c r="N127" s="209">
        <f>BK127</f>
        <v>0</v>
      </c>
      <c r="O127" s="179"/>
      <c r="P127" s="179"/>
      <c r="Q127" s="179"/>
      <c r="R127" s="210"/>
      <c r="T127" s="211"/>
      <c r="U127" s="207"/>
      <c r="V127" s="207"/>
      <c r="W127" s="212">
        <f>W128+W200+W210+W225+W303+W331+W398+W413</f>
        <v>0</v>
      </c>
      <c r="X127" s="207"/>
      <c r="Y127" s="212">
        <f>Y128+Y200+Y210+Y225+Y303+Y331+Y398+Y413</f>
        <v>2042.55355314</v>
      </c>
      <c r="Z127" s="207"/>
      <c r="AA127" s="213">
        <f>AA128+AA200+AA210+AA225+AA303+AA331+AA398+AA413</f>
        <v>349.485576</v>
      </c>
      <c r="AR127" s="214" t="s">
        <v>87</v>
      </c>
      <c r="AT127" s="215" t="s">
        <v>78</v>
      </c>
      <c r="AU127" s="215" t="s">
        <v>79</v>
      </c>
      <c r="AY127" s="214" t="s">
        <v>173</v>
      </c>
      <c r="BK127" s="216">
        <f>BK128+BK200+BK210+BK225+BK303+BK331+BK398+BK413</f>
        <v>0</v>
      </c>
    </row>
    <row r="128" spans="2:63" s="9" customFormat="1" ht="19.9" customHeight="1">
      <c r="B128" s="206"/>
      <c r="C128" s="207"/>
      <c r="D128" s="217" t="s">
        <v>137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8">
        <f>BK128</f>
        <v>0</v>
      </c>
      <c r="O128" s="219"/>
      <c r="P128" s="219"/>
      <c r="Q128" s="219"/>
      <c r="R128" s="210"/>
      <c r="T128" s="211"/>
      <c r="U128" s="207"/>
      <c r="V128" s="207"/>
      <c r="W128" s="212">
        <f>SUM(W129:W199)</f>
        <v>0</v>
      </c>
      <c r="X128" s="207"/>
      <c r="Y128" s="212">
        <f>SUM(Y129:Y199)</f>
        <v>1000.03034314</v>
      </c>
      <c r="Z128" s="207"/>
      <c r="AA128" s="213">
        <f>SUM(AA129:AA199)</f>
        <v>341.835576</v>
      </c>
      <c r="AR128" s="214" t="s">
        <v>87</v>
      </c>
      <c r="AT128" s="215" t="s">
        <v>78</v>
      </c>
      <c r="AU128" s="215" t="s">
        <v>87</v>
      </c>
      <c r="AY128" s="214" t="s">
        <v>173</v>
      </c>
      <c r="BK128" s="216">
        <f>SUM(BK129:BK199)</f>
        <v>0</v>
      </c>
    </row>
    <row r="129" spans="2:65" s="1" customFormat="1" ht="38.25" customHeight="1">
      <c r="B129" s="47"/>
      <c r="C129" s="220" t="s">
        <v>87</v>
      </c>
      <c r="D129" s="220" t="s">
        <v>174</v>
      </c>
      <c r="E129" s="221" t="s">
        <v>593</v>
      </c>
      <c r="F129" s="222" t="s">
        <v>594</v>
      </c>
      <c r="G129" s="222"/>
      <c r="H129" s="222"/>
      <c r="I129" s="222"/>
      <c r="J129" s="223" t="s">
        <v>177</v>
      </c>
      <c r="K129" s="224">
        <v>1050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44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178</v>
      </c>
      <c r="AT129" s="23" t="s">
        <v>174</v>
      </c>
      <c r="AU129" s="23" t="s">
        <v>126</v>
      </c>
      <c r="AY129" s="23" t="s">
        <v>173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87</v>
      </c>
      <c r="BK129" s="143">
        <f>ROUND(L129*K129,2)</f>
        <v>0</v>
      </c>
      <c r="BL129" s="23" t="s">
        <v>178</v>
      </c>
      <c r="BM129" s="23" t="s">
        <v>595</v>
      </c>
    </row>
    <row r="130" spans="2:47" s="1" customFormat="1" ht="16.5" customHeight="1">
      <c r="B130" s="47"/>
      <c r="C130" s="48"/>
      <c r="D130" s="48"/>
      <c r="E130" s="48"/>
      <c r="F130" s="271" t="s">
        <v>596</v>
      </c>
      <c r="G130" s="68"/>
      <c r="H130" s="68"/>
      <c r="I130" s="68"/>
      <c r="J130" s="48"/>
      <c r="K130" s="48"/>
      <c r="L130" s="48"/>
      <c r="M130" s="48"/>
      <c r="N130" s="48"/>
      <c r="O130" s="48"/>
      <c r="P130" s="48"/>
      <c r="Q130" s="48"/>
      <c r="R130" s="49"/>
      <c r="T130" s="190"/>
      <c r="U130" s="48"/>
      <c r="V130" s="48"/>
      <c r="W130" s="48"/>
      <c r="X130" s="48"/>
      <c r="Y130" s="48"/>
      <c r="Z130" s="48"/>
      <c r="AA130" s="101"/>
      <c r="AT130" s="23" t="s">
        <v>325</v>
      </c>
      <c r="AU130" s="23" t="s">
        <v>126</v>
      </c>
    </row>
    <row r="131" spans="2:65" s="1" customFormat="1" ht="25.5" customHeight="1">
      <c r="B131" s="47"/>
      <c r="C131" s="220" t="s">
        <v>126</v>
      </c>
      <c r="D131" s="220" t="s">
        <v>174</v>
      </c>
      <c r="E131" s="221" t="s">
        <v>175</v>
      </c>
      <c r="F131" s="222" t="s">
        <v>176</v>
      </c>
      <c r="G131" s="222"/>
      <c r="H131" s="222"/>
      <c r="I131" s="222"/>
      <c r="J131" s="223" t="s">
        <v>177</v>
      </c>
      <c r="K131" s="224">
        <v>1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44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0.24</v>
      </c>
      <c r="AA131" s="230">
        <f>Z131*K131</f>
        <v>0.24</v>
      </c>
      <c r="AR131" s="23" t="s">
        <v>178</v>
      </c>
      <c r="AT131" s="23" t="s">
        <v>174</v>
      </c>
      <c r="AU131" s="23" t="s">
        <v>126</v>
      </c>
      <c r="AY131" s="23" t="s">
        <v>173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87</v>
      </c>
      <c r="BK131" s="143">
        <f>ROUND(L131*K131,2)</f>
        <v>0</v>
      </c>
      <c r="BL131" s="23" t="s">
        <v>178</v>
      </c>
      <c r="BM131" s="23" t="s">
        <v>179</v>
      </c>
    </row>
    <row r="132" spans="2:51" s="10" customFormat="1" ht="16.5" customHeight="1">
      <c r="B132" s="231"/>
      <c r="C132" s="232"/>
      <c r="D132" s="232"/>
      <c r="E132" s="233" t="s">
        <v>22</v>
      </c>
      <c r="F132" s="234" t="s">
        <v>597</v>
      </c>
      <c r="G132" s="235"/>
      <c r="H132" s="235"/>
      <c r="I132" s="235"/>
      <c r="J132" s="232"/>
      <c r="K132" s="236">
        <v>1</v>
      </c>
      <c r="L132" s="232"/>
      <c r="M132" s="232"/>
      <c r="N132" s="232"/>
      <c r="O132" s="232"/>
      <c r="P132" s="232"/>
      <c r="Q132" s="232"/>
      <c r="R132" s="237"/>
      <c r="T132" s="238"/>
      <c r="U132" s="232"/>
      <c r="V132" s="232"/>
      <c r="W132" s="232"/>
      <c r="X132" s="232"/>
      <c r="Y132" s="232"/>
      <c r="Z132" s="232"/>
      <c r="AA132" s="239"/>
      <c r="AT132" s="240" t="s">
        <v>181</v>
      </c>
      <c r="AU132" s="240" t="s">
        <v>126</v>
      </c>
      <c r="AV132" s="10" t="s">
        <v>126</v>
      </c>
      <c r="AW132" s="10" t="s">
        <v>36</v>
      </c>
      <c r="AX132" s="10" t="s">
        <v>79</v>
      </c>
      <c r="AY132" s="240" t="s">
        <v>173</v>
      </c>
    </row>
    <row r="133" spans="2:51" s="11" customFormat="1" ht="16.5" customHeight="1">
      <c r="B133" s="241"/>
      <c r="C133" s="242"/>
      <c r="D133" s="242"/>
      <c r="E133" s="243" t="s">
        <v>22</v>
      </c>
      <c r="F133" s="244" t="s">
        <v>182</v>
      </c>
      <c r="G133" s="242"/>
      <c r="H133" s="242"/>
      <c r="I133" s="242"/>
      <c r="J133" s="242"/>
      <c r="K133" s="245">
        <v>1</v>
      </c>
      <c r="L133" s="242"/>
      <c r="M133" s="242"/>
      <c r="N133" s="242"/>
      <c r="O133" s="242"/>
      <c r="P133" s="242"/>
      <c r="Q133" s="242"/>
      <c r="R133" s="246"/>
      <c r="T133" s="247"/>
      <c r="U133" s="242"/>
      <c r="V133" s="242"/>
      <c r="W133" s="242"/>
      <c r="X133" s="242"/>
      <c r="Y133" s="242"/>
      <c r="Z133" s="242"/>
      <c r="AA133" s="248"/>
      <c r="AT133" s="249" t="s">
        <v>181</v>
      </c>
      <c r="AU133" s="249" t="s">
        <v>126</v>
      </c>
      <c r="AV133" s="11" t="s">
        <v>178</v>
      </c>
      <c r="AW133" s="11" t="s">
        <v>36</v>
      </c>
      <c r="AX133" s="11" t="s">
        <v>87</v>
      </c>
      <c r="AY133" s="249" t="s">
        <v>173</v>
      </c>
    </row>
    <row r="134" spans="2:65" s="1" customFormat="1" ht="25.5" customHeight="1">
      <c r="B134" s="47"/>
      <c r="C134" s="220" t="s">
        <v>188</v>
      </c>
      <c r="D134" s="220" t="s">
        <v>174</v>
      </c>
      <c r="E134" s="221" t="s">
        <v>183</v>
      </c>
      <c r="F134" s="222" t="s">
        <v>184</v>
      </c>
      <c r="G134" s="222"/>
      <c r="H134" s="222"/>
      <c r="I134" s="222"/>
      <c r="J134" s="223" t="s">
        <v>177</v>
      </c>
      <c r="K134" s="224">
        <v>23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44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0.29</v>
      </c>
      <c r="AA134" s="230">
        <f>Z134*K134</f>
        <v>6.67</v>
      </c>
      <c r="AR134" s="23" t="s">
        <v>178</v>
      </c>
      <c r="AT134" s="23" t="s">
        <v>174</v>
      </c>
      <c r="AU134" s="23" t="s">
        <v>126</v>
      </c>
      <c r="AY134" s="23" t="s">
        <v>173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87</v>
      </c>
      <c r="BK134" s="143">
        <f>ROUND(L134*K134,2)</f>
        <v>0</v>
      </c>
      <c r="BL134" s="23" t="s">
        <v>178</v>
      </c>
      <c r="BM134" s="23" t="s">
        <v>185</v>
      </c>
    </row>
    <row r="135" spans="2:51" s="12" customFormat="1" ht="16.5" customHeight="1">
      <c r="B135" s="250"/>
      <c r="C135" s="251"/>
      <c r="D135" s="251"/>
      <c r="E135" s="252" t="s">
        <v>22</v>
      </c>
      <c r="F135" s="253" t="s">
        <v>186</v>
      </c>
      <c r="G135" s="254"/>
      <c r="H135" s="254"/>
      <c r="I135" s="254"/>
      <c r="J135" s="251"/>
      <c r="K135" s="252" t="s">
        <v>22</v>
      </c>
      <c r="L135" s="251"/>
      <c r="M135" s="251"/>
      <c r="N135" s="251"/>
      <c r="O135" s="251"/>
      <c r="P135" s="251"/>
      <c r="Q135" s="251"/>
      <c r="R135" s="255"/>
      <c r="T135" s="256"/>
      <c r="U135" s="251"/>
      <c r="V135" s="251"/>
      <c r="W135" s="251"/>
      <c r="X135" s="251"/>
      <c r="Y135" s="251"/>
      <c r="Z135" s="251"/>
      <c r="AA135" s="257"/>
      <c r="AT135" s="258" t="s">
        <v>181</v>
      </c>
      <c r="AU135" s="258" t="s">
        <v>126</v>
      </c>
      <c r="AV135" s="12" t="s">
        <v>87</v>
      </c>
      <c r="AW135" s="12" t="s">
        <v>36</v>
      </c>
      <c r="AX135" s="12" t="s">
        <v>79</v>
      </c>
      <c r="AY135" s="258" t="s">
        <v>173</v>
      </c>
    </row>
    <row r="136" spans="2:51" s="10" customFormat="1" ht="16.5" customHeight="1">
      <c r="B136" s="231"/>
      <c r="C136" s="232"/>
      <c r="D136" s="232"/>
      <c r="E136" s="233" t="s">
        <v>22</v>
      </c>
      <c r="F136" s="259" t="s">
        <v>598</v>
      </c>
      <c r="G136" s="232"/>
      <c r="H136" s="232"/>
      <c r="I136" s="232"/>
      <c r="J136" s="232"/>
      <c r="K136" s="236">
        <v>23</v>
      </c>
      <c r="L136" s="232"/>
      <c r="M136" s="232"/>
      <c r="N136" s="232"/>
      <c r="O136" s="232"/>
      <c r="P136" s="232"/>
      <c r="Q136" s="232"/>
      <c r="R136" s="237"/>
      <c r="T136" s="238"/>
      <c r="U136" s="232"/>
      <c r="V136" s="232"/>
      <c r="W136" s="232"/>
      <c r="X136" s="232"/>
      <c r="Y136" s="232"/>
      <c r="Z136" s="232"/>
      <c r="AA136" s="239"/>
      <c r="AT136" s="240" t="s">
        <v>181</v>
      </c>
      <c r="AU136" s="240" t="s">
        <v>126</v>
      </c>
      <c r="AV136" s="10" t="s">
        <v>126</v>
      </c>
      <c r="AW136" s="10" t="s">
        <v>36</v>
      </c>
      <c r="AX136" s="10" t="s">
        <v>79</v>
      </c>
      <c r="AY136" s="240" t="s">
        <v>173</v>
      </c>
    </row>
    <row r="137" spans="2:51" s="11" customFormat="1" ht="16.5" customHeight="1">
      <c r="B137" s="241"/>
      <c r="C137" s="242"/>
      <c r="D137" s="242"/>
      <c r="E137" s="243" t="s">
        <v>22</v>
      </c>
      <c r="F137" s="244" t="s">
        <v>182</v>
      </c>
      <c r="G137" s="242"/>
      <c r="H137" s="242"/>
      <c r="I137" s="242"/>
      <c r="J137" s="242"/>
      <c r="K137" s="245">
        <v>23</v>
      </c>
      <c r="L137" s="242"/>
      <c r="M137" s="242"/>
      <c r="N137" s="242"/>
      <c r="O137" s="242"/>
      <c r="P137" s="242"/>
      <c r="Q137" s="242"/>
      <c r="R137" s="246"/>
      <c r="T137" s="247"/>
      <c r="U137" s="242"/>
      <c r="V137" s="242"/>
      <c r="W137" s="242"/>
      <c r="X137" s="242"/>
      <c r="Y137" s="242"/>
      <c r="Z137" s="242"/>
      <c r="AA137" s="248"/>
      <c r="AT137" s="249" t="s">
        <v>181</v>
      </c>
      <c r="AU137" s="249" t="s">
        <v>126</v>
      </c>
      <c r="AV137" s="11" t="s">
        <v>178</v>
      </c>
      <c r="AW137" s="11" t="s">
        <v>36</v>
      </c>
      <c r="AX137" s="11" t="s">
        <v>87</v>
      </c>
      <c r="AY137" s="249" t="s">
        <v>173</v>
      </c>
    </row>
    <row r="138" spans="2:65" s="1" customFormat="1" ht="25.5" customHeight="1">
      <c r="B138" s="47"/>
      <c r="C138" s="220" t="s">
        <v>178</v>
      </c>
      <c r="D138" s="220" t="s">
        <v>174</v>
      </c>
      <c r="E138" s="221" t="s">
        <v>189</v>
      </c>
      <c r="F138" s="222" t="s">
        <v>190</v>
      </c>
      <c r="G138" s="222"/>
      <c r="H138" s="222"/>
      <c r="I138" s="222"/>
      <c r="J138" s="223" t="s">
        <v>177</v>
      </c>
      <c r="K138" s="224">
        <v>23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44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0.22</v>
      </c>
      <c r="AA138" s="230">
        <f>Z138*K138</f>
        <v>5.06</v>
      </c>
      <c r="AR138" s="23" t="s">
        <v>178</v>
      </c>
      <c r="AT138" s="23" t="s">
        <v>174</v>
      </c>
      <c r="AU138" s="23" t="s">
        <v>126</v>
      </c>
      <c r="AY138" s="23" t="s">
        <v>173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87</v>
      </c>
      <c r="BK138" s="143">
        <f>ROUND(L138*K138,2)</f>
        <v>0</v>
      </c>
      <c r="BL138" s="23" t="s">
        <v>178</v>
      </c>
      <c r="BM138" s="23" t="s">
        <v>191</v>
      </c>
    </row>
    <row r="139" spans="2:51" s="12" customFormat="1" ht="16.5" customHeight="1">
      <c r="B139" s="250"/>
      <c r="C139" s="251"/>
      <c r="D139" s="251"/>
      <c r="E139" s="252" t="s">
        <v>22</v>
      </c>
      <c r="F139" s="253" t="s">
        <v>186</v>
      </c>
      <c r="G139" s="254"/>
      <c r="H139" s="254"/>
      <c r="I139" s="254"/>
      <c r="J139" s="251"/>
      <c r="K139" s="252" t="s">
        <v>22</v>
      </c>
      <c r="L139" s="251"/>
      <c r="M139" s="251"/>
      <c r="N139" s="251"/>
      <c r="O139" s="251"/>
      <c r="P139" s="251"/>
      <c r="Q139" s="251"/>
      <c r="R139" s="255"/>
      <c r="T139" s="256"/>
      <c r="U139" s="251"/>
      <c r="V139" s="251"/>
      <c r="W139" s="251"/>
      <c r="X139" s="251"/>
      <c r="Y139" s="251"/>
      <c r="Z139" s="251"/>
      <c r="AA139" s="257"/>
      <c r="AT139" s="258" t="s">
        <v>181</v>
      </c>
      <c r="AU139" s="258" t="s">
        <v>126</v>
      </c>
      <c r="AV139" s="12" t="s">
        <v>87</v>
      </c>
      <c r="AW139" s="12" t="s">
        <v>36</v>
      </c>
      <c r="AX139" s="12" t="s">
        <v>79</v>
      </c>
      <c r="AY139" s="258" t="s">
        <v>173</v>
      </c>
    </row>
    <row r="140" spans="2:51" s="10" customFormat="1" ht="16.5" customHeight="1">
      <c r="B140" s="231"/>
      <c r="C140" s="232"/>
      <c r="D140" s="232"/>
      <c r="E140" s="233" t="s">
        <v>22</v>
      </c>
      <c r="F140" s="259" t="s">
        <v>598</v>
      </c>
      <c r="G140" s="232"/>
      <c r="H140" s="232"/>
      <c r="I140" s="232"/>
      <c r="J140" s="232"/>
      <c r="K140" s="236">
        <v>23</v>
      </c>
      <c r="L140" s="232"/>
      <c r="M140" s="232"/>
      <c r="N140" s="232"/>
      <c r="O140" s="232"/>
      <c r="P140" s="232"/>
      <c r="Q140" s="232"/>
      <c r="R140" s="237"/>
      <c r="T140" s="238"/>
      <c r="U140" s="232"/>
      <c r="V140" s="232"/>
      <c r="W140" s="232"/>
      <c r="X140" s="232"/>
      <c r="Y140" s="232"/>
      <c r="Z140" s="232"/>
      <c r="AA140" s="239"/>
      <c r="AT140" s="240" t="s">
        <v>181</v>
      </c>
      <c r="AU140" s="240" t="s">
        <v>126</v>
      </c>
      <c r="AV140" s="10" t="s">
        <v>126</v>
      </c>
      <c r="AW140" s="10" t="s">
        <v>36</v>
      </c>
      <c r="AX140" s="10" t="s">
        <v>79</v>
      </c>
      <c r="AY140" s="240" t="s">
        <v>173</v>
      </c>
    </row>
    <row r="141" spans="2:51" s="11" customFormat="1" ht="16.5" customHeight="1">
      <c r="B141" s="241"/>
      <c r="C141" s="242"/>
      <c r="D141" s="242"/>
      <c r="E141" s="243" t="s">
        <v>22</v>
      </c>
      <c r="F141" s="244" t="s">
        <v>182</v>
      </c>
      <c r="G141" s="242"/>
      <c r="H141" s="242"/>
      <c r="I141" s="242"/>
      <c r="J141" s="242"/>
      <c r="K141" s="245">
        <v>23</v>
      </c>
      <c r="L141" s="242"/>
      <c r="M141" s="242"/>
      <c r="N141" s="242"/>
      <c r="O141" s="242"/>
      <c r="P141" s="242"/>
      <c r="Q141" s="242"/>
      <c r="R141" s="246"/>
      <c r="T141" s="247"/>
      <c r="U141" s="242"/>
      <c r="V141" s="242"/>
      <c r="W141" s="242"/>
      <c r="X141" s="242"/>
      <c r="Y141" s="242"/>
      <c r="Z141" s="242"/>
      <c r="AA141" s="248"/>
      <c r="AT141" s="249" t="s">
        <v>181</v>
      </c>
      <c r="AU141" s="249" t="s">
        <v>126</v>
      </c>
      <c r="AV141" s="11" t="s">
        <v>178</v>
      </c>
      <c r="AW141" s="11" t="s">
        <v>36</v>
      </c>
      <c r="AX141" s="11" t="s">
        <v>87</v>
      </c>
      <c r="AY141" s="249" t="s">
        <v>173</v>
      </c>
    </row>
    <row r="142" spans="2:65" s="1" customFormat="1" ht="25.5" customHeight="1">
      <c r="B142" s="47"/>
      <c r="C142" s="220" t="s">
        <v>196</v>
      </c>
      <c r="D142" s="220" t="s">
        <v>174</v>
      </c>
      <c r="E142" s="221" t="s">
        <v>192</v>
      </c>
      <c r="F142" s="222" t="s">
        <v>193</v>
      </c>
      <c r="G142" s="222"/>
      <c r="H142" s="222"/>
      <c r="I142" s="222"/>
      <c r="J142" s="223" t="s">
        <v>177</v>
      </c>
      <c r="K142" s="224">
        <v>337.146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44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0.58</v>
      </c>
      <c r="AA142" s="230">
        <f>Z142*K142</f>
        <v>195.54468</v>
      </c>
      <c r="AR142" s="23" t="s">
        <v>178</v>
      </c>
      <c r="AT142" s="23" t="s">
        <v>174</v>
      </c>
      <c r="AU142" s="23" t="s">
        <v>126</v>
      </c>
      <c r="AY142" s="23" t="s">
        <v>173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87</v>
      </c>
      <c r="BK142" s="143">
        <f>ROUND(L142*K142,2)</f>
        <v>0</v>
      </c>
      <c r="BL142" s="23" t="s">
        <v>178</v>
      </c>
      <c r="BM142" s="23" t="s">
        <v>194</v>
      </c>
    </row>
    <row r="143" spans="2:51" s="10" customFormat="1" ht="16.5" customHeight="1">
      <c r="B143" s="231"/>
      <c r="C143" s="232"/>
      <c r="D143" s="232"/>
      <c r="E143" s="233" t="s">
        <v>22</v>
      </c>
      <c r="F143" s="234" t="s">
        <v>599</v>
      </c>
      <c r="G143" s="235"/>
      <c r="H143" s="235"/>
      <c r="I143" s="235"/>
      <c r="J143" s="232"/>
      <c r="K143" s="236">
        <v>337.146</v>
      </c>
      <c r="L143" s="232"/>
      <c r="M143" s="232"/>
      <c r="N143" s="232"/>
      <c r="O143" s="232"/>
      <c r="P143" s="232"/>
      <c r="Q143" s="232"/>
      <c r="R143" s="237"/>
      <c r="T143" s="238"/>
      <c r="U143" s="232"/>
      <c r="V143" s="232"/>
      <c r="W143" s="232"/>
      <c r="X143" s="232"/>
      <c r="Y143" s="232"/>
      <c r="Z143" s="232"/>
      <c r="AA143" s="239"/>
      <c r="AT143" s="240" t="s">
        <v>181</v>
      </c>
      <c r="AU143" s="240" t="s">
        <v>126</v>
      </c>
      <c r="AV143" s="10" t="s">
        <v>126</v>
      </c>
      <c r="AW143" s="10" t="s">
        <v>36</v>
      </c>
      <c r="AX143" s="10" t="s">
        <v>79</v>
      </c>
      <c r="AY143" s="240" t="s">
        <v>173</v>
      </c>
    </row>
    <row r="144" spans="2:51" s="11" customFormat="1" ht="16.5" customHeight="1">
      <c r="B144" s="241"/>
      <c r="C144" s="242"/>
      <c r="D144" s="242"/>
      <c r="E144" s="243" t="s">
        <v>22</v>
      </c>
      <c r="F144" s="244" t="s">
        <v>182</v>
      </c>
      <c r="G144" s="242"/>
      <c r="H144" s="242"/>
      <c r="I144" s="242"/>
      <c r="J144" s="242"/>
      <c r="K144" s="245">
        <v>337.146</v>
      </c>
      <c r="L144" s="242"/>
      <c r="M144" s="242"/>
      <c r="N144" s="242"/>
      <c r="O144" s="242"/>
      <c r="P144" s="242"/>
      <c r="Q144" s="242"/>
      <c r="R144" s="246"/>
      <c r="T144" s="247"/>
      <c r="U144" s="242"/>
      <c r="V144" s="242"/>
      <c r="W144" s="242"/>
      <c r="X144" s="242"/>
      <c r="Y144" s="242"/>
      <c r="Z144" s="242"/>
      <c r="AA144" s="248"/>
      <c r="AT144" s="249" t="s">
        <v>181</v>
      </c>
      <c r="AU144" s="249" t="s">
        <v>126</v>
      </c>
      <c r="AV144" s="11" t="s">
        <v>178</v>
      </c>
      <c r="AW144" s="11" t="s">
        <v>36</v>
      </c>
      <c r="AX144" s="11" t="s">
        <v>87</v>
      </c>
      <c r="AY144" s="249" t="s">
        <v>173</v>
      </c>
    </row>
    <row r="145" spans="2:65" s="1" customFormat="1" ht="25.5" customHeight="1">
      <c r="B145" s="47"/>
      <c r="C145" s="220" t="s">
        <v>201</v>
      </c>
      <c r="D145" s="220" t="s">
        <v>174</v>
      </c>
      <c r="E145" s="221" t="s">
        <v>197</v>
      </c>
      <c r="F145" s="222" t="s">
        <v>198</v>
      </c>
      <c r="G145" s="222"/>
      <c r="H145" s="222"/>
      <c r="I145" s="222"/>
      <c r="J145" s="223" t="s">
        <v>177</v>
      </c>
      <c r="K145" s="224">
        <v>174.666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44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0.22</v>
      </c>
      <c r="AA145" s="230">
        <f>Z145*K145</f>
        <v>38.42652</v>
      </c>
      <c r="AR145" s="23" t="s">
        <v>178</v>
      </c>
      <c r="AT145" s="23" t="s">
        <v>174</v>
      </c>
      <c r="AU145" s="23" t="s">
        <v>126</v>
      </c>
      <c r="AY145" s="23" t="s">
        <v>173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87</v>
      </c>
      <c r="BK145" s="143">
        <f>ROUND(L145*K145,2)</f>
        <v>0</v>
      </c>
      <c r="BL145" s="23" t="s">
        <v>178</v>
      </c>
      <c r="BM145" s="23" t="s">
        <v>199</v>
      </c>
    </row>
    <row r="146" spans="2:51" s="10" customFormat="1" ht="16.5" customHeight="1">
      <c r="B146" s="231"/>
      <c r="C146" s="232"/>
      <c r="D146" s="232"/>
      <c r="E146" s="233" t="s">
        <v>22</v>
      </c>
      <c r="F146" s="234" t="s">
        <v>600</v>
      </c>
      <c r="G146" s="235"/>
      <c r="H146" s="235"/>
      <c r="I146" s="235"/>
      <c r="J146" s="232"/>
      <c r="K146" s="236">
        <v>174.666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181</v>
      </c>
      <c r="AU146" s="240" t="s">
        <v>126</v>
      </c>
      <c r="AV146" s="10" t="s">
        <v>126</v>
      </c>
      <c r="AW146" s="10" t="s">
        <v>36</v>
      </c>
      <c r="AX146" s="10" t="s">
        <v>79</v>
      </c>
      <c r="AY146" s="240" t="s">
        <v>173</v>
      </c>
    </row>
    <row r="147" spans="2:51" s="11" customFormat="1" ht="16.5" customHeight="1">
      <c r="B147" s="241"/>
      <c r="C147" s="242"/>
      <c r="D147" s="242"/>
      <c r="E147" s="243" t="s">
        <v>22</v>
      </c>
      <c r="F147" s="244" t="s">
        <v>182</v>
      </c>
      <c r="G147" s="242"/>
      <c r="H147" s="242"/>
      <c r="I147" s="242"/>
      <c r="J147" s="242"/>
      <c r="K147" s="245">
        <v>174.666</v>
      </c>
      <c r="L147" s="242"/>
      <c r="M147" s="242"/>
      <c r="N147" s="242"/>
      <c r="O147" s="242"/>
      <c r="P147" s="242"/>
      <c r="Q147" s="242"/>
      <c r="R147" s="246"/>
      <c r="T147" s="247"/>
      <c r="U147" s="242"/>
      <c r="V147" s="242"/>
      <c r="W147" s="242"/>
      <c r="X147" s="242"/>
      <c r="Y147" s="242"/>
      <c r="Z147" s="242"/>
      <c r="AA147" s="248"/>
      <c r="AT147" s="249" t="s">
        <v>181</v>
      </c>
      <c r="AU147" s="249" t="s">
        <v>126</v>
      </c>
      <c r="AV147" s="11" t="s">
        <v>178</v>
      </c>
      <c r="AW147" s="11" t="s">
        <v>36</v>
      </c>
      <c r="AX147" s="11" t="s">
        <v>87</v>
      </c>
      <c r="AY147" s="249" t="s">
        <v>173</v>
      </c>
    </row>
    <row r="148" spans="2:65" s="1" customFormat="1" ht="25.5" customHeight="1">
      <c r="B148" s="47"/>
      <c r="C148" s="220" t="s">
        <v>206</v>
      </c>
      <c r="D148" s="220" t="s">
        <v>174</v>
      </c>
      <c r="E148" s="221" t="s">
        <v>601</v>
      </c>
      <c r="F148" s="222" t="s">
        <v>602</v>
      </c>
      <c r="G148" s="222"/>
      <c r="H148" s="222"/>
      <c r="I148" s="222"/>
      <c r="J148" s="223" t="s">
        <v>177</v>
      </c>
      <c r="K148" s="224">
        <v>27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44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0.355</v>
      </c>
      <c r="AA148" s="230">
        <f>Z148*K148</f>
        <v>9.584999999999999</v>
      </c>
      <c r="AR148" s="23" t="s">
        <v>178</v>
      </c>
      <c r="AT148" s="23" t="s">
        <v>174</v>
      </c>
      <c r="AU148" s="23" t="s">
        <v>126</v>
      </c>
      <c r="AY148" s="23" t="s">
        <v>173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87</v>
      </c>
      <c r="BK148" s="143">
        <f>ROUND(L148*K148,2)</f>
        <v>0</v>
      </c>
      <c r="BL148" s="23" t="s">
        <v>178</v>
      </c>
      <c r="BM148" s="23" t="s">
        <v>603</v>
      </c>
    </row>
    <row r="149" spans="2:51" s="10" customFormat="1" ht="16.5" customHeight="1">
      <c r="B149" s="231"/>
      <c r="C149" s="232"/>
      <c r="D149" s="232"/>
      <c r="E149" s="233" t="s">
        <v>22</v>
      </c>
      <c r="F149" s="234" t="s">
        <v>604</v>
      </c>
      <c r="G149" s="235"/>
      <c r="H149" s="235"/>
      <c r="I149" s="235"/>
      <c r="J149" s="232"/>
      <c r="K149" s="236">
        <v>27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181</v>
      </c>
      <c r="AU149" s="240" t="s">
        <v>126</v>
      </c>
      <c r="AV149" s="10" t="s">
        <v>126</v>
      </c>
      <c r="AW149" s="10" t="s">
        <v>36</v>
      </c>
      <c r="AX149" s="10" t="s">
        <v>87</v>
      </c>
      <c r="AY149" s="240" t="s">
        <v>173</v>
      </c>
    </row>
    <row r="150" spans="2:65" s="1" customFormat="1" ht="38.25" customHeight="1">
      <c r="B150" s="47"/>
      <c r="C150" s="220" t="s">
        <v>212</v>
      </c>
      <c r="D150" s="220" t="s">
        <v>174</v>
      </c>
      <c r="E150" s="221" t="s">
        <v>202</v>
      </c>
      <c r="F150" s="222" t="s">
        <v>203</v>
      </c>
      <c r="G150" s="222"/>
      <c r="H150" s="222"/>
      <c r="I150" s="222"/>
      <c r="J150" s="223" t="s">
        <v>177</v>
      </c>
      <c r="K150" s="224">
        <v>337.146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44</v>
      </c>
      <c r="V150" s="48"/>
      <c r="W150" s="229">
        <f>V150*K150</f>
        <v>0</v>
      </c>
      <c r="X150" s="229">
        <v>9E-05</v>
      </c>
      <c r="Y150" s="229">
        <f>X150*K150</f>
        <v>0.030343140000000005</v>
      </c>
      <c r="Z150" s="229">
        <v>0.256</v>
      </c>
      <c r="AA150" s="230">
        <f>Z150*K150</f>
        <v>86.309376</v>
      </c>
      <c r="AR150" s="23" t="s">
        <v>178</v>
      </c>
      <c r="AT150" s="23" t="s">
        <v>174</v>
      </c>
      <c r="AU150" s="23" t="s">
        <v>126</v>
      </c>
      <c r="AY150" s="23" t="s">
        <v>173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87</v>
      </c>
      <c r="BK150" s="143">
        <f>ROUND(L150*K150,2)</f>
        <v>0</v>
      </c>
      <c r="BL150" s="23" t="s">
        <v>178</v>
      </c>
      <c r="BM150" s="23" t="s">
        <v>204</v>
      </c>
    </row>
    <row r="151" spans="2:51" s="10" customFormat="1" ht="16.5" customHeight="1">
      <c r="B151" s="231"/>
      <c r="C151" s="232"/>
      <c r="D151" s="232"/>
      <c r="E151" s="233" t="s">
        <v>22</v>
      </c>
      <c r="F151" s="234" t="s">
        <v>605</v>
      </c>
      <c r="G151" s="235"/>
      <c r="H151" s="235"/>
      <c r="I151" s="235"/>
      <c r="J151" s="232"/>
      <c r="K151" s="236">
        <v>337.146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181</v>
      </c>
      <c r="AU151" s="240" t="s">
        <v>126</v>
      </c>
      <c r="AV151" s="10" t="s">
        <v>126</v>
      </c>
      <c r="AW151" s="10" t="s">
        <v>36</v>
      </c>
      <c r="AX151" s="10" t="s">
        <v>79</v>
      </c>
      <c r="AY151" s="240" t="s">
        <v>173</v>
      </c>
    </row>
    <row r="152" spans="2:51" s="11" customFormat="1" ht="16.5" customHeight="1">
      <c r="B152" s="241"/>
      <c r="C152" s="242"/>
      <c r="D152" s="242"/>
      <c r="E152" s="243" t="s">
        <v>22</v>
      </c>
      <c r="F152" s="244" t="s">
        <v>182</v>
      </c>
      <c r="G152" s="242"/>
      <c r="H152" s="242"/>
      <c r="I152" s="242"/>
      <c r="J152" s="242"/>
      <c r="K152" s="245">
        <v>337.146</v>
      </c>
      <c r="L152" s="242"/>
      <c r="M152" s="242"/>
      <c r="N152" s="242"/>
      <c r="O152" s="242"/>
      <c r="P152" s="242"/>
      <c r="Q152" s="242"/>
      <c r="R152" s="246"/>
      <c r="T152" s="247"/>
      <c r="U152" s="242"/>
      <c r="V152" s="242"/>
      <c r="W152" s="242"/>
      <c r="X152" s="242"/>
      <c r="Y152" s="242"/>
      <c r="Z152" s="242"/>
      <c r="AA152" s="248"/>
      <c r="AT152" s="249" t="s">
        <v>181</v>
      </c>
      <c r="AU152" s="249" t="s">
        <v>126</v>
      </c>
      <c r="AV152" s="11" t="s">
        <v>178</v>
      </c>
      <c r="AW152" s="11" t="s">
        <v>36</v>
      </c>
      <c r="AX152" s="11" t="s">
        <v>87</v>
      </c>
      <c r="AY152" s="249" t="s">
        <v>173</v>
      </c>
    </row>
    <row r="153" spans="2:65" s="1" customFormat="1" ht="25.5" customHeight="1">
      <c r="B153" s="47"/>
      <c r="C153" s="220" t="s">
        <v>217</v>
      </c>
      <c r="D153" s="220" t="s">
        <v>174</v>
      </c>
      <c r="E153" s="221" t="s">
        <v>606</v>
      </c>
      <c r="F153" s="222" t="s">
        <v>607</v>
      </c>
      <c r="G153" s="222"/>
      <c r="H153" s="222"/>
      <c r="I153" s="222"/>
      <c r="J153" s="223" t="s">
        <v>209</v>
      </c>
      <c r="K153" s="224">
        <v>103.68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44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178</v>
      </c>
      <c r="AT153" s="23" t="s">
        <v>174</v>
      </c>
      <c r="AU153" s="23" t="s">
        <v>126</v>
      </c>
      <c r="AY153" s="23" t="s">
        <v>173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87</v>
      </c>
      <c r="BK153" s="143">
        <f>ROUND(L153*K153,2)</f>
        <v>0</v>
      </c>
      <c r="BL153" s="23" t="s">
        <v>178</v>
      </c>
      <c r="BM153" s="23" t="s">
        <v>608</v>
      </c>
    </row>
    <row r="154" spans="2:51" s="10" customFormat="1" ht="16.5" customHeight="1">
      <c r="B154" s="231"/>
      <c r="C154" s="232"/>
      <c r="D154" s="232"/>
      <c r="E154" s="233" t="s">
        <v>22</v>
      </c>
      <c r="F154" s="234" t="s">
        <v>609</v>
      </c>
      <c r="G154" s="235"/>
      <c r="H154" s="235"/>
      <c r="I154" s="235"/>
      <c r="J154" s="232"/>
      <c r="K154" s="236">
        <v>103.68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181</v>
      </c>
      <c r="AU154" s="240" t="s">
        <v>126</v>
      </c>
      <c r="AV154" s="10" t="s">
        <v>126</v>
      </c>
      <c r="AW154" s="10" t="s">
        <v>36</v>
      </c>
      <c r="AX154" s="10" t="s">
        <v>87</v>
      </c>
      <c r="AY154" s="240" t="s">
        <v>173</v>
      </c>
    </row>
    <row r="155" spans="2:65" s="1" customFormat="1" ht="25.5" customHeight="1">
      <c r="B155" s="47"/>
      <c r="C155" s="220" t="s">
        <v>221</v>
      </c>
      <c r="D155" s="220" t="s">
        <v>174</v>
      </c>
      <c r="E155" s="221" t="s">
        <v>610</v>
      </c>
      <c r="F155" s="222" t="s">
        <v>611</v>
      </c>
      <c r="G155" s="222"/>
      <c r="H155" s="222"/>
      <c r="I155" s="222"/>
      <c r="J155" s="223" t="s">
        <v>209</v>
      </c>
      <c r="K155" s="224">
        <v>103.68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44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178</v>
      </c>
      <c r="AT155" s="23" t="s">
        <v>174</v>
      </c>
      <c r="AU155" s="23" t="s">
        <v>126</v>
      </c>
      <c r="AY155" s="23" t="s">
        <v>173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87</v>
      </c>
      <c r="BK155" s="143">
        <f>ROUND(L155*K155,2)</f>
        <v>0</v>
      </c>
      <c r="BL155" s="23" t="s">
        <v>178</v>
      </c>
      <c r="BM155" s="23" t="s">
        <v>612</v>
      </c>
    </row>
    <row r="156" spans="2:51" s="10" customFormat="1" ht="16.5" customHeight="1">
      <c r="B156" s="231"/>
      <c r="C156" s="232"/>
      <c r="D156" s="232"/>
      <c r="E156" s="233" t="s">
        <v>22</v>
      </c>
      <c r="F156" s="234" t="s">
        <v>609</v>
      </c>
      <c r="G156" s="235"/>
      <c r="H156" s="235"/>
      <c r="I156" s="235"/>
      <c r="J156" s="232"/>
      <c r="K156" s="236">
        <v>103.68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181</v>
      </c>
      <c r="AU156" s="240" t="s">
        <v>126</v>
      </c>
      <c r="AV156" s="10" t="s">
        <v>126</v>
      </c>
      <c r="AW156" s="10" t="s">
        <v>36</v>
      </c>
      <c r="AX156" s="10" t="s">
        <v>87</v>
      </c>
      <c r="AY156" s="240" t="s">
        <v>173</v>
      </c>
    </row>
    <row r="157" spans="2:65" s="1" customFormat="1" ht="25.5" customHeight="1">
      <c r="B157" s="47"/>
      <c r="C157" s="220" t="s">
        <v>227</v>
      </c>
      <c r="D157" s="220" t="s">
        <v>174</v>
      </c>
      <c r="E157" s="221" t="s">
        <v>207</v>
      </c>
      <c r="F157" s="222" t="s">
        <v>208</v>
      </c>
      <c r="G157" s="222"/>
      <c r="H157" s="222"/>
      <c r="I157" s="222"/>
      <c r="J157" s="223" t="s">
        <v>209</v>
      </c>
      <c r="K157" s="224">
        <v>184.65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44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178</v>
      </c>
      <c r="AT157" s="23" t="s">
        <v>174</v>
      </c>
      <c r="AU157" s="23" t="s">
        <v>126</v>
      </c>
      <c r="AY157" s="23" t="s">
        <v>173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87</v>
      </c>
      <c r="BK157" s="143">
        <f>ROUND(L157*K157,2)</f>
        <v>0</v>
      </c>
      <c r="BL157" s="23" t="s">
        <v>178</v>
      </c>
      <c r="BM157" s="23" t="s">
        <v>613</v>
      </c>
    </row>
    <row r="158" spans="2:51" s="10" customFormat="1" ht="16.5" customHeight="1">
      <c r="B158" s="231"/>
      <c r="C158" s="232"/>
      <c r="D158" s="232"/>
      <c r="E158" s="233" t="s">
        <v>22</v>
      </c>
      <c r="F158" s="234" t="s">
        <v>614</v>
      </c>
      <c r="G158" s="235"/>
      <c r="H158" s="235"/>
      <c r="I158" s="235"/>
      <c r="J158" s="232"/>
      <c r="K158" s="236">
        <v>104.65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181</v>
      </c>
      <c r="AU158" s="240" t="s">
        <v>126</v>
      </c>
      <c r="AV158" s="10" t="s">
        <v>126</v>
      </c>
      <c r="AW158" s="10" t="s">
        <v>36</v>
      </c>
      <c r="AX158" s="10" t="s">
        <v>79</v>
      </c>
      <c r="AY158" s="240" t="s">
        <v>173</v>
      </c>
    </row>
    <row r="159" spans="2:51" s="10" customFormat="1" ht="16.5" customHeight="1">
      <c r="B159" s="231"/>
      <c r="C159" s="232"/>
      <c r="D159" s="232"/>
      <c r="E159" s="233" t="s">
        <v>22</v>
      </c>
      <c r="F159" s="259" t="s">
        <v>615</v>
      </c>
      <c r="G159" s="232"/>
      <c r="H159" s="232"/>
      <c r="I159" s="232"/>
      <c r="J159" s="232"/>
      <c r="K159" s="236">
        <v>80</v>
      </c>
      <c r="L159" s="232"/>
      <c r="M159" s="232"/>
      <c r="N159" s="232"/>
      <c r="O159" s="232"/>
      <c r="P159" s="232"/>
      <c r="Q159" s="232"/>
      <c r="R159" s="237"/>
      <c r="T159" s="238"/>
      <c r="U159" s="232"/>
      <c r="V159" s="232"/>
      <c r="W159" s="232"/>
      <c r="X159" s="232"/>
      <c r="Y159" s="232"/>
      <c r="Z159" s="232"/>
      <c r="AA159" s="239"/>
      <c r="AT159" s="240" t="s">
        <v>181</v>
      </c>
      <c r="AU159" s="240" t="s">
        <v>126</v>
      </c>
      <c r="AV159" s="10" t="s">
        <v>126</v>
      </c>
      <c r="AW159" s="10" t="s">
        <v>36</v>
      </c>
      <c r="AX159" s="10" t="s">
        <v>79</v>
      </c>
      <c r="AY159" s="240" t="s">
        <v>173</v>
      </c>
    </row>
    <row r="160" spans="2:51" s="11" customFormat="1" ht="16.5" customHeight="1">
      <c r="B160" s="241"/>
      <c r="C160" s="242"/>
      <c r="D160" s="242"/>
      <c r="E160" s="243" t="s">
        <v>22</v>
      </c>
      <c r="F160" s="244" t="s">
        <v>182</v>
      </c>
      <c r="G160" s="242"/>
      <c r="H160" s="242"/>
      <c r="I160" s="242"/>
      <c r="J160" s="242"/>
      <c r="K160" s="245">
        <v>184.65</v>
      </c>
      <c r="L160" s="242"/>
      <c r="M160" s="242"/>
      <c r="N160" s="242"/>
      <c r="O160" s="242"/>
      <c r="P160" s="242"/>
      <c r="Q160" s="242"/>
      <c r="R160" s="246"/>
      <c r="T160" s="247"/>
      <c r="U160" s="242"/>
      <c r="V160" s="242"/>
      <c r="W160" s="242"/>
      <c r="X160" s="242"/>
      <c r="Y160" s="242"/>
      <c r="Z160" s="242"/>
      <c r="AA160" s="248"/>
      <c r="AT160" s="249" t="s">
        <v>181</v>
      </c>
      <c r="AU160" s="249" t="s">
        <v>126</v>
      </c>
      <c r="AV160" s="11" t="s">
        <v>178</v>
      </c>
      <c r="AW160" s="11" t="s">
        <v>36</v>
      </c>
      <c r="AX160" s="11" t="s">
        <v>87</v>
      </c>
      <c r="AY160" s="249" t="s">
        <v>173</v>
      </c>
    </row>
    <row r="161" spans="2:65" s="1" customFormat="1" ht="25.5" customHeight="1">
      <c r="B161" s="47"/>
      <c r="C161" s="220" t="s">
        <v>233</v>
      </c>
      <c r="D161" s="220" t="s">
        <v>174</v>
      </c>
      <c r="E161" s="221" t="s">
        <v>213</v>
      </c>
      <c r="F161" s="222" t="s">
        <v>214</v>
      </c>
      <c r="G161" s="222"/>
      <c r="H161" s="222"/>
      <c r="I161" s="222"/>
      <c r="J161" s="223" t="s">
        <v>209</v>
      </c>
      <c r="K161" s="224">
        <v>184.65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44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178</v>
      </c>
      <c r="AT161" s="23" t="s">
        <v>174</v>
      </c>
      <c r="AU161" s="23" t="s">
        <v>126</v>
      </c>
      <c r="AY161" s="23" t="s">
        <v>173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87</v>
      </c>
      <c r="BK161" s="143">
        <f>ROUND(L161*K161,2)</f>
        <v>0</v>
      </c>
      <c r="BL161" s="23" t="s">
        <v>178</v>
      </c>
      <c r="BM161" s="23" t="s">
        <v>616</v>
      </c>
    </row>
    <row r="162" spans="2:51" s="10" customFormat="1" ht="16.5" customHeight="1">
      <c r="B162" s="231"/>
      <c r="C162" s="232"/>
      <c r="D162" s="232"/>
      <c r="E162" s="233" t="s">
        <v>22</v>
      </c>
      <c r="F162" s="234" t="s">
        <v>614</v>
      </c>
      <c r="G162" s="235"/>
      <c r="H162" s="235"/>
      <c r="I162" s="235"/>
      <c r="J162" s="232"/>
      <c r="K162" s="236">
        <v>104.65</v>
      </c>
      <c r="L162" s="232"/>
      <c r="M162" s="232"/>
      <c r="N162" s="232"/>
      <c r="O162" s="232"/>
      <c r="P162" s="232"/>
      <c r="Q162" s="232"/>
      <c r="R162" s="237"/>
      <c r="T162" s="238"/>
      <c r="U162" s="232"/>
      <c r="V162" s="232"/>
      <c r="W162" s="232"/>
      <c r="X162" s="232"/>
      <c r="Y162" s="232"/>
      <c r="Z162" s="232"/>
      <c r="AA162" s="239"/>
      <c r="AT162" s="240" t="s">
        <v>181</v>
      </c>
      <c r="AU162" s="240" t="s">
        <v>126</v>
      </c>
      <c r="AV162" s="10" t="s">
        <v>126</v>
      </c>
      <c r="AW162" s="10" t="s">
        <v>36</v>
      </c>
      <c r="AX162" s="10" t="s">
        <v>79</v>
      </c>
      <c r="AY162" s="240" t="s">
        <v>173</v>
      </c>
    </row>
    <row r="163" spans="2:51" s="10" customFormat="1" ht="16.5" customHeight="1">
      <c r="B163" s="231"/>
      <c r="C163" s="232"/>
      <c r="D163" s="232"/>
      <c r="E163" s="233" t="s">
        <v>22</v>
      </c>
      <c r="F163" s="259" t="s">
        <v>615</v>
      </c>
      <c r="G163" s="232"/>
      <c r="H163" s="232"/>
      <c r="I163" s="232"/>
      <c r="J163" s="232"/>
      <c r="K163" s="236">
        <v>80</v>
      </c>
      <c r="L163" s="232"/>
      <c r="M163" s="232"/>
      <c r="N163" s="232"/>
      <c r="O163" s="232"/>
      <c r="P163" s="232"/>
      <c r="Q163" s="232"/>
      <c r="R163" s="237"/>
      <c r="T163" s="238"/>
      <c r="U163" s="232"/>
      <c r="V163" s="232"/>
      <c r="W163" s="232"/>
      <c r="X163" s="232"/>
      <c r="Y163" s="232"/>
      <c r="Z163" s="232"/>
      <c r="AA163" s="239"/>
      <c r="AT163" s="240" t="s">
        <v>181</v>
      </c>
      <c r="AU163" s="240" t="s">
        <v>126</v>
      </c>
      <c r="AV163" s="10" t="s">
        <v>126</v>
      </c>
      <c r="AW163" s="10" t="s">
        <v>36</v>
      </c>
      <c r="AX163" s="10" t="s">
        <v>79</v>
      </c>
      <c r="AY163" s="240" t="s">
        <v>173</v>
      </c>
    </row>
    <row r="164" spans="2:51" s="11" customFormat="1" ht="16.5" customHeight="1">
      <c r="B164" s="241"/>
      <c r="C164" s="242"/>
      <c r="D164" s="242"/>
      <c r="E164" s="243" t="s">
        <v>22</v>
      </c>
      <c r="F164" s="244" t="s">
        <v>182</v>
      </c>
      <c r="G164" s="242"/>
      <c r="H164" s="242"/>
      <c r="I164" s="242"/>
      <c r="J164" s="242"/>
      <c r="K164" s="245">
        <v>184.65</v>
      </c>
      <c r="L164" s="242"/>
      <c r="M164" s="242"/>
      <c r="N164" s="242"/>
      <c r="O164" s="242"/>
      <c r="P164" s="242"/>
      <c r="Q164" s="242"/>
      <c r="R164" s="246"/>
      <c r="T164" s="247"/>
      <c r="U164" s="242"/>
      <c r="V164" s="242"/>
      <c r="W164" s="242"/>
      <c r="X164" s="242"/>
      <c r="Y164" s="242"/>
      <c r="Z164" s="242"/>
      <c r="AA164" s="248"/>
      <c r="AT164" s="249" t="s">
        <v>181</v>
      </c>
      <c r="AU164" s="249" t="s">
        <v>126</v>
      </c>
      <c r="AV164" s="11" t="s">
        <v>178</v>
      </c>
      <c r="AW164" s="11" t="s">
        <v>36</v>
      </c>
      <c r="AX164" s="11" t="s">
        <v>87</v>
      </c>
      <c r="AY164" s="249" t="s">
        <v>173</v>
      </c>
    </row>
    <row r="165" spans="2:65" s="1" customFormat="1" ht="25.5" customHeight="1">
      <c r="B165" s="47"/>
      <c r="C165" s="220" t="s">
        <v>240</v>
      </c>
      <c r="D165" s="220" t="s">
        <v>174</v>
      </c>
      <c r="E165" s="221" t="s">
        <v>617</v>
      </c>
      <c r="F165" s="222" t="s">
        <v>618</v>
      </c>
      <c r="G165" s="222"/>
      <c r="H165" s="222"/>
      <c r="I165" s="222"/>
      <c r="J165" s="223" t="s">
        <v>209</v>
      </c>
      <c r="K165" s="224">
        <v>18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44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178</v>
      </c>
      <c r="AT165" s="23" t="s">
        <v>174</v>
      </c>
      <c r="AU165" s="23" t="s">
        <v>126</v>
      </c>
      <c r="AY165" s="23" t="s">
        <v>173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87</v>
      </c>
      <c r="BK165" s="143">
        <f>ROUND(L165*K165,2)</f>
        <v>0</v>
      </c>
      <c r="BL165" s="23" t="s">
        <v>178</v>
      </c>
      <c r="BM165" s="23" t="s">
        <v>619</v>
      </c>
    </row>
    <row r="166" spans="2:51" s="10" customFormat="1" ht="16.5" customHeight="1">
      <c r="B166" s="231"/>
      <c r="C166" s="232"/>
      <c r="D166" s="232"/>
      <c r="E166" s="233" t="s">
        <v>22</v>
      </c>
      <c r="F166" s="234" t="s">
        <v>620</v>
      </c>
      <c r="G166" s="235"/>
      <c r="H166" s="235"/>
      <c r="I166" s="235"/>
      <c r="J166" s="232"/>
      <c r="K166" s="236">
        <v>18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181</v>
      </c>
      <c r="AU166" s="240" t="s">
        <v>126</v>
      </c>
      <c r="AV166" s="10" t="s">
        <v>126</v>
      </c>
      <c r="AW166" s="10" t="s">
        <v>36</v>
      </c>
      <c r="AX166" s="10" t="s">
        <v>87</v>
      </c>
      <c r="AY166" s="240" t="s">
        <v>173</v>
      </c>
    </row>
    <row r="167" spans="2:65" s="1" customFormat="1" ht="25.5" customHeight="1">
      <c r="B167" s="47"/>
      <c r="C167" s="220" t="s">
        <v>244</v>
      </c>
      <c r="D167" s="220" t="s">
        <v>174</v>
      </c>
      <c r="E167" s="221" t="s">
        <v>621</v>
      </c>
      <c r="F167" s="222" t="s">
        <v>622</v>
      </c>
      <c r="G167" s="222"/>
      <c r="H167" s="222"/>
      <c r="I167" s="222"/>
      <c r="J167" s="223" t="s">
        <v>209</v>
      </c>
      <c r="K167" s="224">
        <v>18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44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178</v>
      </c>
      <c r="AT167" s="23" t="s">
        <v>174</v>
      </c>
      <c r="AU167" s="23" t="s">
        <v>126</v>
      </c>
      <c r="AY167" s="23" t="s">
        <v>173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87</v>
      </c>
      <c r="BK167" s="143">
        <f>ROUND(L167*K167,2)</f>
        <v>0</v>
      </c>
      <c r="BL167" s="23" t="s">
        <v>178</v>
      </c>
      <c r="BM167" s="23" t="s">
        <v>623</v>
      </c>
    </row>
    <row r="168" spans="2:51" s="10" customFormat="1" ht="16.5" customHeight="1">
      <c r="B168" s="231"/>
      <c r="C168" s="232"/>
      <c r="D168" s="232"/>
      <c r="E168" s="233" t="s">
        <v>22</v>
      </c>
      <c r="F168" s="234" t="s">
        <v>620</v>
      </c>
      <c r="G168" s="235"/>
      <c r="H168" s="235"/>
      <c r="I168" s="235"/>
      <c r="J168" s="232"/>
      <c r="K168" s="236">
        <v>18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181</v>
      </c>
      <c r="AU168" s="240" t="s">
        <v>126</v>
      </c>
      <c r="AV168" s="10" t="s">
        <v>126</v>
      </c>
      <c r="AW168" s="10" t="s">
        <v>36</v>
      </c>
      <c r="AX168" s="10" t="s">
        <v>87</v>
      </c>
      <c r="AY168" s="240" t="s">
        <v>173</v>
      </c>
    </row>
    <row r="169" spans="2:65" s="1" customFormat="1" ht="25.5" customHeight="1">
      <c r="B169" s="47"/>
      <c r="C169" s="220" t="s">
        <v>11</v>
      </c>
      <c r="D169" s="220" t="s">
        <v>174</v>
      </c>
      <c r="E169" s="221" t="s">
        <v>218</v>
      </c>
      <c r="F169" s="222" t="s">
        <v>219</v>
      </c>
      <c r="G169" s="222"/>
      <c r="H169" s="222"/>
      <c r="I169" s="222"/>
      <c r="J169" s="223" t="s">
        <v>209</v>
      </c>
      <c r="K169" s="224">
        <v>288.33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44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178</v>
      </c>
      <c r="AT169" s="23" t="s">
        <v>174</v>
      </c>
      <c r="AU169" s="23" t="s">
        <v>126</v>
      </c>
      <c r="AY169" s="23" t="s">
        <v>173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87</v>
      </c>
      <c r="BK169" s="143">
        <f>ROUND(L169*K169,2)</f>
        <v>0</v>
      </c>
      <c r="BL169" s="23" t="s">
        <v>178</v>
      </c>
      <c r="BM169" s="23" t="s">
        <v>624</v>
      </c>
    </row>
    <row r="170" spans="2:51" s="10" customFormat="1" ht="16.5" customHeight="1">
      <c r="B170" s="231"/>
      <c r="C170" s="232"/>
      <c r="D170" s="232"/>
      <c r="E170" s="233" t="s">
        <v>22</v>
      </c>
      <c r="F170" s="234" t="s">
        <v>614</v>
      </c>
      <c r="G170" s="235"/>
      <c r="H170" s="235"/>
      <c r="I170" s="235"/>
      <c r="J170" s="232"/>
      <c r="K170" s="236">
        <v>104.65</v>
      </c>
      <c r="L170" s="232"/>
      <c r="M170" s="232"/>
      <c r="N170" s="232"/>
      <c r="O170" s="232"/>
      <c r="P170" s="232"/>
      <c r="Q170" s="232"/>
      <c r="R170" s="237"/>
      <c r="T170" s="238"/>
      <c r="U170" s="232"/>
      <c r="V170" s="232"/>
      <c r="W170" s="232"/>
      <c r="X170" s="232"/>
      <c r="Y170" s="232"/>
      <c r="Z170" s="232"/>
      <c r="AA170" s="239"/>
      <c r="AT170" s="240" t="s">
        <v>181</v>
      </c>
      <c r="AU170" s="240" t="s">
        <v>126</v>
      </c>
      <c r="AV170" s="10" t="s">
        <v>126</v>
      </c>
      <c r="AW170" s="10" t="s">
        <v>36</v>
      </c>
      <c r="AX170" s="10" t="s">
        <v>79</v>
      </c>
      <c r="AY170" s="240" t="s">
        <v>173</v>
      </c>
    </row>
    <row r="171" spans="2:51" s="10" customFormat="1" ht="16.5" customHeight="1">
      <c r="B171" s="231"/>
      <c r="C171" s="232"/>
      <c r="D171" s="232"/>
      <c r="E171" s="233" t="s">
        <v>22</v>
      </c>
      <c r="F171" s="259" t="s">
        <v>615</v>
      </c>
      <c r="G171" s="232"/>
      <c r="H171" s="232"/>
      <c r="I171" s="232"/>
      <c r="J171" s="232"/>
      <c r="K171" s="236">
        <v>80</v>
      </c>
      <c r="L171" s="232"/>
      <c r="M171" s="232"/>
      <c r="N171" s="232"/>
      <c r="O171" s="232"/>
      <c r="P171" s="232"/>
      <c r="Q171" s="232"/>
      <c r="R171" s="237"/>
      <c r="T171" s="238"/>
      <c r="U171" s="232"/>
      <c r="V171" s="232"/>
      <c r="W171" s="232"/>
      <c r="X171" s="232"/>
      <c r="Y171" s="232"/>
      <c r="Z171" s="232"/>
      <c r="AA171" s="239"/>
      <c r="AT171" s="240" t="s">
        <v>181</v>
      </c>
      <c r="AU171" s="240" t="s">
        <v>126</v>
      </c>
      <c r="AV171" s="10" t="s">
        <v>126</v>
      </c>
      <c r="AW171" s="10" t="s">
        <v>36</v>
      </c>
      <c r="AX171" s="10" t="s">
        <v>79</v>
      </c>
      <c r="AY171" s="240" t="s">
        <v>173</v>
      </c>
    </row>
    <row r="172" spans="2:51" s="10" customFormat="1" ht="16.5" customHeight="1">
      <c r="B172" s="231"/>
      <c r="C172" s="232"/>
      <c r="D172" s="232"/>
      <c r="E172" s="233" t="s">
        <v>22</v>
      </c>
      <c r="F172" s="259" t="s">
        <v>609</v>
      </c>
      <c r="G172" s="232"/>
      <c r="H172" s="232"/>
      <c r="I172" s="232"/>
      <c r="J172" s="232"/>
      <c r="K172" s="236">
        <v>103.68</v>
      </c>
      <c r="L172" s="232"/>
      <c r="M172" s="232"/>
      <c r="N172" s="232"/>
      <c r="O172" s="232"/>
      <c r="P172" s="232"/>
      <c r="Q172" s="232"/>
      <c r="R172" s="237"/>
      <c r="T172" s="238"/>
      <c r="U172" s="232"/>
      <c r="V172" s="232"/>
      <c r="W172" s="232"/>
      <c r="X172" s="232"/>
      <c r="Y172" s="232"/>
      <c r="Z172" s="232"/>
      <c r="AA172" s="239"/>
      <c r="AT172" s="240" t="s">
        <v>181</v>
      </c>
      <c r="AU172" s="240" t="s">
        <v>126</v>
      </c>
      <c r="AV172" s="10" t="s">
        <v>126</v>
      </c>
      <c r="AW172" s="10" t="s">
        <v>36</v>
      </c>
      <c r="AX172" s="10" t="s">
        <v>79</v>
      </c>
      <c r="AY172" s="240" t="s">
        <v>173</v>
      </c>
    </row>
    <row r="173" spans="2:51" s="11" customFormat="1" ht="16.5" customHeight="1">
      <c r="B173" s="241"/>
      <c r="C173" s="242"/>
      <c r="D173" s="242"/>
      <c r="E173" s="243" t="s">
        <v>22</v>
      </c>
      <c r="F173" s="244" t="s">
        <v>182</v>
      </c>
      <c r="G173" s="242"/>
      <c r="H173" s="242"/>
      <c r="I173" s="242"/>
      <c r="J173" s="242"/>
      <c r="K173" s="245">
        <v>288.33</v>
      </c>
      <c r="L173" s="242"/>
      <c r="M173" s="242"/>
      <c r="N173" s="242"/>
      <c r="O173" s="242"/>
      <c r="P173" s="242"/>
      <c r="Q173" s="242"/>
      <c r="R173" s="246"/>
      <c r="T173" s="247"/>
      <c r="U173" s="242"/>
      <c r="V173" s="242"/>
      <c r="W173" s="242"/>
      <c r="X173" s="242"/>
      <c r="Y173" s="242"/>
      <c r="Z173" s="242"/>
      <c r="AA173" s="248"/>
      <c r="AT173" s="249" t="s">
        <v>181</v>
      </c>
      <c r="AU173" s="249" t="s">
        <v>126</v>
      </c>
      <c r="AV173" s="11" t="s">
        <v>178</v>
      </c>
      <c r="AW173" s="11" t="s">
        <v>36</v>
      </c>
      <c r="AX173" s="11" t="s">
        <v>87</v>
      </c>
      <c r="AY173" s="249" t="s">
        <v>173</v>
      </c>
    </row>
    <row r="174" spans="2:65" s="1" customFormat="1" ht="38.25" customHeight="1">
      <c r="B174" s="47"/>
      <c r="C174" s="220" t="s">
        <v>253</v>
      </c>
      <c r="D174" s="220" t="s">
        <v>174</v>
      </c>
      <c r="E174" s="221" t="s">
        <v>222</v>
      </c>
      <c r="F174" s="222" t="s">
        <v>223</v>
      </c>
      <c r="G174" s="222"/>
      <c r="H174" s="222"/>
      <c r="I174" s="222"/>
      <c r="J174" s="223" t="s">
        <v>209</v>
      </c>
      <c r="K174" s="224">
        <v>4036.62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44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178</v>
      </c>
      <c r="AT174" s="23" t="s">
        <v>174</v>
      </c>
      <c r="AU174" s="23" t="s">
        <v>126</v>
      </c>
      <c r="AY174" s="23" t="s">
        <v>173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87</v>
      </c>
      <c r="BK174" s="143">
        <f>ROUND(L174*K174,2)</f>
        <v>0</v>
      </c>
      <c r="BL174" s="23" t="s">
        <v>178</v>
      </c>
      <c r="BM174" s="23" t="s">
        <v>625</v>
      </c>
    </row>
    <row r="175" spans="2:51" s="12" customFormat="1" ht="16.5" customHeight="1">
      <c r="B175" s="250"/>
      <c r="C175" s="251"/>
      <c r="D175" s="251"/>
      <c r="E175" s="252" t="s">
        <v>22</v>
      </c>
      <c r="F175" s="253" t="s">
        <v>225</v>
      </c>
      <c r="G175" s="254"/>
      <c r="H175" s="254"/>
      <c r="I175" s="254"/>
      <c r="J175" s="251"/>
      <c r="K175" s="252" t="s">
        <v>22</v>
      </c>
      <c r="L175" s="251"/>
      <c r="M175" s="251"/>
      <c r="N175" s="251"/>
      <c r="O175" s="251"/>
      <c r="P175" s="251"/>
      <c r="Q175" s="251"/>
      <c r="R175" s="255"/>
      <c r="T175" s="256"/>
      <c r="U175" s="251"/>
      <c r="V175" s="251"/>
      <c r="W175" s="251"/>
      <c r="X175" s="251"/>
      <c r="Y175" s="251"/>
      <c r="Z175" s="251"/>
      <c r="AA175" s="257"/>
      <c r="AT175" s="258" t="s">
        <v>181</v>
      </c>
      <c r="AU175" s="258" t="s">
        <v>126</v>
      </c>
      <c r="AV175" s="12" t="s">
        <v>87</v>
      </c>
      <c r="AW175" s="12" t="s">
        <v>36</v>
      </c>
      <c r="AX175" s="12" t="s">
        <v>79</v>
      </c>
      <c r="AY175" s="258" t="s">
        <v>173</v>
      </c>
    </row>
    <row r="176" spans="2:51" s="10" customFormat="1" ht="16.5" customHeight="1">
      <c r="B176" s="231"/>
      <c r="C176" s="232"/>
      <c r="D176" s="232"/>
      <c r="E176" s="233" t="s">
        <v>22</v>
      </c>
      <c r="F176" s="259" t="s">
        <v>626</v>
      </c>
      <c r="G176" s="232"/>
      <c r="H176" s="232"/>
      <c r="I176" s="232"/>
      <c r="J176" s="232"/>
      <c r="K176" s="236">
        <v>1465.1</v>
      </c>
      <c r="L176" s="232"/>
      <c r="M176" s="232"/>
      <c r="N176" s="232"/>
      <c r="O176" s="232"/>
      <c r="P176" s="232"/>
      <c r="Q176" s="232"/>
      <c r="R176" s="237"/>
      <c r="T176" s="238"/>
      <c r="U176" s="232"/>
      <c r="V176" s="232"/>
      <c r="W176" s="232"/>
      <c r="X176" s="232"/>
      <c r="Y176" s="232"/>
      <c r="Z176" s="232"/>
      <c r="AA176" s="239"/>
      <c r="AT176" s="240" t="s">
        <v>181</v>
      </c>
      <c r="AU176" s="240" t="s">
        <v>126</v>
      </c>
      <c r="AV176" s="10" t="s">
        <v>126</v>
      </c>
      <c r="AW176" s="10" t="s">
        <v>36</v>
      </c>
      <c r="AX176" s="10" t="s">
        <v>79</v>
      </c>
      <c r="AY176" s="240" t="s">
        <v>173</v>
      </c>
    </row>
    <row r="177" spans="2:51" s="10" customFormat="1" ht="16.5" customHeight="1">
      <c r="B177" s="231"/>
      <c r="C177" s="232"/>
      <c r="D177" s="232"/>
      <c r="E177" s="233" t="s">
        <v>22</v>
      </c>
      <c r="F177" s="259" t="s">
        <v>627</v>
      </c>
      <c r="G177" s="232"/>
      <c r="H177" s="232"/>
      <c r="I177" s="232"/>
      <c r="J177" s="232"/>
      <c r="K177" s="236">
        <v>1120</v>
      </c>
      <c r="L177" s="232"/>
      <c r="M177" s="232"/>
      <c r="N177" s="232"/>
      <c r="O177" s="232"/>
      <c r="P177" s="232"/>
      <c r="Q177" s="232"/>
      <c r="R177" s="237"/>
      <c r="T177" s="238"/>
      <c r="U177" s="232"/>
      <c r="V177" s="232"/>
      <c r="W177" s="232"/>
      <c r="X177" s="232"/>
      <c r="Y177" s="232"/>
      <c r="Z177" s="232"/>
      <c r="AA177" s="239"/>
      <c r="AT177" s="240" t="s">
        <v>181</v>
      </c>
      <c r="AU177" s="240" t="s">
        <v>126</v>
      </c>
      <c r="AV177" s="10" t="s">
        <v>126</v>
      </c>
      <c r="AW177" s="10" t="s">
        <v>36</v>
      </c>
      <c r="AX177" s="10" t="s">
        <v>79</v>
      </c>
      <c r="AY177" s="240" t="s">
        <v>173</v>
      </c>
    </row>
    <row r="178" spans="2:51" s="10" customFormat="1" ht="25.5" customHeight="1">
      <c r="B178" s="231"/>
      <c r="C178" s="232"/>
      <c r="D178" s="232"/>
      <c r="E178" s="233" t="s">
        <v>22</v>
      </c>
      <c r="F178" s="259" t="s">
        <v>628</v>
      </c>
      <c r="G178" s="232"/>
      <c r="H178" s="232"/>
      <c r="I178" s="232"/>
      <c r="J178" s="232"/>
      <c r="K178" s="236">
        <v>1451.52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181</v>
      </c>
      <c r="AU178" s="240" t="s">
        <v>126</v>
      </c>
      <c r="AV178" s="10" t="s">
        <v>126</v>
      </c>
      <c r="AW178" s="10" t="s">
        <v>36</v>
      </c>
      <c r="AX178" s="10" t="s">
        <v>79</v>
      </c>
      <c r="AY178" s="240" t="s">
        <v>173</v>
      </c>
    </row>
    <row r="179" spans="2:51" s="11" customFormat="1" ht="16.5" customHeight="1">
      <c r="B179" s="241"/>
      <c r="C179" s="242"/>
      <c r="D179" s="242"/>
      <c r="E179" s="243" t="s">
        <v>22</v>
      </c>
      <c r="F179" s="244" t="s">
        <v>182</v>
      </c>
      <c r="G179" s="242"/>
      <c r="H179" s="242"/>
      <c r="I179" s="242"/>
      <c r="J179" s="242"/>
      <c r="K179" s="245">
        <v>4036.62</v>
      </c>
      <c r="L179" s="242"/>
      <c r="M179" s="242"/>
      <c r="N179" s="242"/>
      <c r="O179" s="242"/>
      <c r="P179" s="242"/>
      <c r="Q179" s="242"/>
      <c r="R179" s="246"/>
      <c r="T179" s="247"/>
      <c r="U179" s="242"/>
      <c r="V179" s="242"/>
      <c r="W179" s="242"/>
      <c r="X179" s="242"/>
      <c r="Y179" s="242"/>
      <c r="Z179" s="242"/>
      <c r="AA179" s="248"/>
      <c r="AT179" s="249" t="s">
        <v>181</v>
      </c>
      <c r="AU179" s="249" t="s">
        <v>126</v>
      </c>
      <c r="AV179" s="11" t="s">
        <v>178</v>
      </c>
      <c r="AW179" s="11" t="s">
        <v>36</v>
      </c>
      <c r="AX179" s="11" t="s">
        <v>87</v>
      </c>
      <c r="AY179" s="249" t="s">
        <v>173</v>
      </c>
    </row>
    <row r="180" spans="2:65" s="1" customFormat="1" ht="25.5" customHeight="1">
      <c r="B180" s="47"/>
      <c r="C180" s="220" t="s">
        <v>259</v>
      </c>
      <c r="D180" s="220" t="s">
        <v>174</v>
      </c>
      <c r="E180" s="221" t="s">
        <v>629</v>
      </c>
      <c r="F180" s="222" t="s">
        <v>630</v>
      </c>
      <c r="G180" s="222"/>
      <c r="H180" s="222"/>
      <c r="I180" s="222"/>
      <c r="J180" s="223" t="s">
        <v>209</v>
      </c>
      <c r="K180" s="224">
        <v>400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44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178</v>
      </c>
      <c r="AT180" s="23" t="s">
        <v>174</v>
      </c>
      <c r="AU180" s="23" t="s">
        <v>126</v>
      </c>
      <c r="AY180" s="23" t="s">
        <v>173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87</v>
      </c>
      <c r="BK180" s="143">
        <f>ROUND(L180*K180,2)</f>
        <v>0</v>
      </c>
      <c r="BL180" s="23" t="s">
        <v>178</v>
      </c>
      <c r="BM180" s="23" t="s">
        <v>631</v>
      </c>
    </row>
    <row r="181" spans="2:51" s="10" customFormat="1" ht="16.5" customHeight="1">
      <c r="B181" s="231"/>
      <c r="C181" s="232"/>
      <c r="D181" s="232"/>
      <c r="E181" s="233" t="s">
        <v>22</v>
      </c>
      <c r="F181" s="234" t="s">
        <v>632</v>
      </c>
      <c r="G181" s="235"/>
      <c r="H181" s="235"/>
      <c r="I181" s="235"/>
      <c r="J181" s="232"/>
      <c r="K181" s="236">
        <v>400</v>
      </c>
      <c r="L181" s="232"/>
      <c r="M181" s="232"/>
      <c r="N181" s="232"/>
      <c r="O181" s="232"/>
      <c r="P181" s="232"/>
      <c r="Q181" s="232"/>
      <c r="R181" s="237"/>
      <c r="T181" s="238"/>
      <c r="U181" s="232"/>
      <c r="V181" s="232"/>
      <c r="W181" s="232"/>
      <c r="X181" s="232"/>
      <c r="Y181" s="232"/>
      <c r="Z181" s="232"/>
      <c r="AA181" s="239"/>
      <c r="AT181" s="240" t="s">
        <v>181</v>
      </c>
      <c r="AU181" s="240" t="s">
        <v>126</v>
      </c>
      <c r="AV181" s="10" t="s">
        <v>126</v>
      </c>
      <c r="AW181" s="10" t="s">
        <v>36</v>
      </c>
      <c r="AX181" s="10" t="s">
        <v>87</v>
      </c>
      <c r="AY181" s="240" t="s">
        <v>173</v>
      </c>
    </row>
    <row r="182" spans="2:65" s="1" customFormat="1" ht="25.5" customHeight="1">
      <c r="B182" s="47"/>
      <c r="C182" s="260" t="s">
        <v>265</v>
      </c>
      <c r="D182" s="260" t="s">
        <v>245</v>
      </c>
      <c r="E182" s="261" t="s">
        <v>633</v>
      </c>
      <c r="F182" s="262" t="s">
        <v>634</v>
      </c>
      <c r="G182" s="262"/>
      <c r="H182" s="262"/>
      <c r="I182" s="262"/>
      <c r="J182" s="263" t="s">
        <v>230</v>
      </c>
      <c r="K182" s="264">
        <v>1000</v>
      </c>
      <c r="L182" s="265">
        <v>0</v>
      </c>
      <c r="M182" s="266"/>
      <c r="N182" s="26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44</v>
      </c>
      <c r="V182" s="48"/>
      <c r="W182" s="229">
        <f>V182*K182</f>
        <v>0</v>
      </c>
      <c r="X182" s="229">
        <v>1</v>
      </c>
      <c r="Y182" s="229">
        <f>X182*K182</f>
        <v>1000</v>
      </c>
      <c r="Z182" s="229">
        <v>0</v>
      </c>
      <c r="AA182" s="230">
        <f>Z182*K182</f>
        <v>0</v>
      </c>
      <c r="AR182" s="23" t="s">
        <v>212</v>
      </c>
      <c r="AT182" s="23" t="s">
        <v>245</v>
      </c>
      <c r="AU182" s="23" t="s">
        <v>126</v>
      </c>
      <c r="AY182" s="23" t="s">
        <v>173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87</v>
      </c>
      <c r="BK182" s="143">
        <f>ROUND(L182*K182,2)</f>
        <v>0</v>
      </c>
      <c r="BL182" s="23" t="s">
        <v>178</v>
      </c>
      <c r="BM182" s="23" t="s">
        <v>635</v>
      </c>
    </row>
    <row r="183" spans="2:51" s="10" customFormat="1" ht="16.5" customHeight="1">
      <c r="B183" s="231"/>
      <c r="C183" s="232"/>
      <c r="D183" s="232"/>
      <c r="E183" s="233" t="s">
        <v>22</v>
      </c>
      <c r="F183" s="234" t="s">
        <v>636</v>
      </c>
      <c r="G183" s="235"/>
      <c r="H183" s="235"/>
      <c r="I183" s="235"/>
      <c r="J183" s="232"/>
      <c r="K183" s="236">
        <v>1000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181</v>
      </c>
      <c r="AU183" s="240" t="s">
        <v>126</v>
      </c>
      <c r="AV183" s="10" t="s">
        <v>126</v>
      </c>
      <c r="AW183" s="10" t="s">
        <v>36</v>
      </c>
      <c r="AX183" s="10" t="s">
        <v>87</v>
      </c>
      <c r="AY183" s="240" t="s">
        <v>173</v>
      </c>
    </row>
    <row r="184" spans="2:65" s="1" customFormat="1" ht="25.5" customHeight="1">
      <c r="B184" s="47"/>
      <c r="C184" s="220" t="s">
        <v>270</v>
      </c>
      <c r="D184" s="220" t="s">
        <v>174</v>
      </c>
      <c r="E184" s="221" t="s">
        <v>637</v>
      </c>
      <c r="F184" s="222" t="s">
        <v>638</v>
      </c>
      <c r="G184" s="222"/>
      <c r="H184" s="222"/>
      <c r="I184" s="222"/>
      <c r="J184" s="223" t="s">
        <v>209</v>
      </c>
      <c r="K184" s="224">
        <v>40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44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178</v>
      </c>
      <c r="AT184" s="23" t="s">
        <v>174</v>
      </c>
      <c r="AU184" s="23" t="s">
        <v>126</v>
      </c>
      <c r="AY184" s="23" t="s">
        <v>173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87</v>
      </c>
      <c r="BK184" s="143">
        <f>ROUND(L184*K184,2)</f>
        <v>0</v>
      </c>
      <c r="BL184" s="23" t="s">
        <v>178</v>
      </c>
      <c r="BM184" s="23" t="s">
        <v>639</v>
      </c>
    </row>
    <row r="185" spans="2:51" s="10" customFormat="1" ht="25.5" customHeight="1">
      <c r="B185" s="231"/>
      <c r="C185" s="232"/>
      <c r="D185" s="232"/>
      <c r="E185" s="233" t="s">
        <v>22</v>
      </c>
      <c r="F185" s="234" t="s">
        <v>640</v>
      </c>
      <c r="G185" s="235"/>
      <c r="H185" s="235"/>
      <c r="I185" s="235"/>
      <c r="J185" s="232"/>
      <c r="K185" s="236">
        <v>20</v>
      </c>
      <c r="L185" s="232"/>
      <c r="M185" s="232"/>
      <c r="N185" s="232"/>
      <c r="O185" s="232"/>
      <c r="P185" s="232"/>
      <c r="Q185" s="232"/>
      <c r="R185" s="237"/>
      <c r="T185" s="238"/>
      <c r="U185" s="232"/>
      <c r="V185" s="232"/>
      <c r="W185" s="232"/>
      <c r="X185" s="232"/>
      <c r="Y185" s="232"/>
      <c r="Z185" s="232"/>
      <c r="AA185" s="239"/>
      <c r="AT185" s="240" t="s">
        <v>181</v>
      </c>
      <c r="AU185" s="240" t="s">
        <v>126</v>
      </c>
      <c r="AV185" s="10" t="s">
        <v>126</v>
      </c>
      <c r="AW185" s="10" t="s">
        <v>36</v>
      </c>
      <c r="AX185" s="10" t="s">
        <v>87</v>
      </c>
      <c r="AY185" s="240" t="s">
        <v>173</v>
      </c>
    </row>
    <row r="186" spans="2:65" s="1" customFormat="1" ht="25.5" customHeight="1">
      <c r="B186" s="47"/>
      <c r="C186" s="220" t="s">
        <v>275</v>
      </c>
      <c r="D186" s="220" t="s">
        <v>174</v>
      </c>
      <c r="E186" s="221" t="s">
        <v>228</v>
      </c>
      <c r="F186" s="222" t="s">
        <v>641</v>
      </c>
      <c r="G186" s="222"/>
      <c r="H186" s="222"/>
      <c r="I186" s="222"/>
      <c r="J186" s="223" t="s">
        <v>230</v>
      </c>
      <c r="K186" s="224">
        <v>518.994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44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178</v>
      </c>
      <c r="AT186" s="23" t="s">
        <v>174</v>
      </c>
      <c r="AU186" s="23" t="s">
        <v>126</v>
      </c>
      <c r="AY186" s="23" t="s">
        <v>173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87</v>
      </c>
      <c r="BK186" s="143">
        <f>ROUND(L186*K186,2)</f>
        <v>0</v>
      </c>
      <c r="BL186" s="23" t="s">
        <v>178</v>
      </c>
      <c r="BM186" s="23" t="s">
        <v>642</v>
      </c>
    </row>
    <row r="187" spans="2:51" s="10" customFormat="1" ht="16.5" customHeight="1">
      <c r="B187" s="231"/>
      <c r="C187" s="232"/>
      <c r="D187" s="232"/>
      <c r="E187" s="233" t="s">
        <v>22</v>
      </c>
      <c r="F187" s="234" t="s">
        <v>643</v>
      </c>
      <c r="G187" s="235"/>
      <c r="H187" s="235"/>
      <c r="I187" s="235"/>
      <c r="J187" s="232"/>
      <c r="K187" s="236">
        <v>518.994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181</v>
      </c>
      <c r="AU187" s="240" t="s">
        <v>126</v>
      </c>
      <c r="AV187" s="10" t="s">
        <v>126</v>
      </c>
      <c r="AW187" s="10" t="s">
        <v>36</v>
      </c>
      <c r="AX187" s="10" t="s">
        <v>87</v>
      </c>
      <c r="AY187" s="240" t="s">
        <v>173</v>
      </c>
    </row>
    <row r="188" spans="2:65" s="1" customFormat="1" ht="25.5" customHeight="1">
      <c r="B188" s="47"/>
      <c r="C188" s="220" t="s">
        <v>10</v>
      </c>
      <c r="D188" s="220" t="s">
        <v>174</v>
      </c>
      <c r="E188" s="221" t="s">
        <v>234</v>
      </c>
      <c r="F188" s="222" t="s">
        <v>235</v>
      </c>
      <c r="G188" s="222"/>
      <c r="H188" s="222"/>
      <c r="I188" s="222"/>
      <c r="J188" s="223" t="s">
        <v>209</v>
      </c>
      <c r="K188" s="224">
        <v>333.288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44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</v>
      </c>
      <c r="AA188" s="230">
        <f>Z188*K188</f>
        <v>0</v>
      </c>
      <c r="AR188" s="23" t="s">
        <v>178</v>
      </c>
      <c r="AT188" s="23" t="s">
        <v>174</v>
      </c>
      <c r="AU188" s="23" t="s">
        <v>126</v>
      </c>
      <c r="AY188" s="23" t="s">
        <v>173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87</v>
      </c>
      <c r="BK188" s="143">
        <f>ROUND(L188*K188,2)</f>
        <v>0</v>
      </c>
      <c r="BL188" s="23" t="s">
        <v>178</v>
      </c>
      <c r="BM188" s="23" t="s">
        <v>644</v>
      </c>
    </row>
    <row r="189" spans="2:51" s="10" customFormat="1" ht="25.5" customHeight="1">
      <c r="B189" s="231"/>
      <c r="C189" s="232"/>
      <c r="D189" s="232"/>
      <c r="E189" s="233" t="s">
        <v>22</v>
      </c>
      <c r="F189" s="234" t="s">
        <v>645</v>
      </c>
      <c r="G189" s="235"/>
      <c r="H189" s="235"/>
      <c r="I189" s="235"/>
      <c r="J189" s="232"/>
      <c r="K189" s="236">
        <v>72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181</v>
      </c>
      <c r="AU189" s="240" t="s">
        <v>126</v>
      </c>
      <c r="AV189" s="10" t="s">
        <v>126</v>
      </c>
      <c r="AW189" s="10" t="s">
        <v>36</v>
      </c>
      <c r="AX189" s="10" t="s">
        <v>79</v>
      </c>
      <c r="AY189" s="240" t="s">
        <v>173</v>
      </c>
    </row>
    <row r="190" spans="2:51" s="10" customFormat="1" ht="25.5" customHeight="1">
      <c r="B190" s="231"/>
      <c r="C190" s="232"/>
      <c r="D190" s="232"/>
      <c r="E190" s="233" t="s">
        <v>22</v>
      </c>
      <c r="F190" s="259" t="s">
        <v>646</v>
      </c>
      <c r="G190" s="232"/>
      <c r="H190" s="232"/>
      <c r="I190" s="232"/>
      <c r="J190" s="232"/>
      <c r="K190" s="236">
        <v>82.944</v>
      </c>
      <c r="L190" s="232"/>
      <c r="M190" s="232"/>
      <c r="N190" s="232"/>
      <c r="O190" s="232"/>
      <c r="P190" s="232"/>
      <c r="Q190" s="232"/>
      <c r="R190" s="237"/>
      <c r="T190" s="238"/>
      <c r="U190" s="232"/>
      <c r="V190" s="232"/>
      <c r="W190" s="232"/>
      <c r="X190" s="232"/>
      <c r="Y190" s="232"/>
      <c r="Z190" s="232"/>
      <c r="AA190" s="239"/>
      <c r="AT190" s="240" t="s">
        <v>181</v>
      </c>
      <c r="AU190" s="240" t="s">
        <v>126</v>
      </c>
      <c r="AV190" s="10" t="s">
        <v>126</v>
      </c>
      <c r="AW190" s="10" t="s">
        <v>36</v>
      </c>
      <c r="AX190" s="10" t="s">
        <v>79</v>
      </c>
      <c r="AY190" s="240" t="s">
        <v>173</v>
      </c>
    </row>
    <row r="191" spans="2:51" s="10" customFormat="1" ht="16.5" customHeight="1">
      <c r="B191" s="231"/>
      <c r="C191" s="232"/>
      <c r="D191" s="232"/>
      <c r="E191" s="233" t="s">
        <v>22</v>
      </c>
      <c r="F191" s="259" t="s">
        <v>647</v>
      </c>
      <c r="G191" s="232"/>
      <c r="H191" s="232"/>
      <c r="I191" s="232"/>
      <c r="J191" s="232"/>
      <c r="K191" s="236">
        <v>11.7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181</v>
      </c>
      <c r="AU191" s="240" t="s">
        <v>126</v>
      </c>
      <c r="AV191" s="10" t="s">
        <v>126</v>
      </c>
      <c r="AW191" s="10" t="s">
        <v>36</v>
      </c>
      <c r="AX191" s="10" t="s">
        <v>79</v>
      </c>
      <c r="AY191" s="240" t="s">
        <v>173</v>
      </c>
    </row>
    <row r="192" spans="2:51" s="11" customFormat="1" ht="16.5" customHeight="1">
      <c r="B192" s="241"/>
      <c r="C192" s="242"/>
      <c r="D192" s="242"/>
      <c r="E192" s="243" t="s">
        <v>22</v>
      </c>
      <c r="F192" s="244" t="s">
        <v>182</v>
      </c>
      <c r="G192" s="242"/>
      <c r="H192" s="242"/>
      <c r="I192" s="242"/>
      <c r="J192" s="242"/>
      <c r="K192" s="245">
        <v>166.644</v>
      </c>
      <c r="L192" s="242"/>
      <c r="M192" s="242"/>
      <c r="N192" s="242"/>
      <c r="O192" s="242"/>
      <c r="P192" s="242"/>
      <c r="Q192" s="242"/>
      <c r="R192" s="246"/>
      <c r="T192" s="247"/>
      <c r="U192" s="242"/>
      <c r="V192" s="242"/>
      <c r="W192" s="242"/>
      <c r="X192" s="242"/>
      <c r="Y192" s="242"/>
      <c r="Z192" s="242"/>
      <c r="AA192" s="248"/>
      <c r="AT192" s="249" t="s">
        <v>181</v>
      </c>
      <c r="AU192" s="249" t="s">
        <v>126</v>
      </c>
      <c r="AV192" s="11" t="s">
        <v>178</v>
      </c>
      <c r="AW192" s="11" t="s">
        <v>36</v>
      </c>
      <c r="AX192" s="11" t="s">
        <v>87</v>
      </c>
      <c r="AY192" s="249" t="s">
        <v>173</v>
      </c>
    </row>
    <row r="193" spans="2:65" s="1" customFormat="1" ht="25.5" customHeight="1">
      <c r="B193" s="47"/>
      <c r="C193" s="220" t="s">
        <v>284</v>
      </c>
      <c r="D193" s="220" t="s">
        <v>174</v>
      </c>
      <c r="E193" s="221" t="s">
        <v>648</v>
      </c>
      <c r="F193" s="222" t="s">
        <v>649</v>
      </c>
      <c r="G193" s="222"/>
      <c r="H193" s="222"/>
      <c r="I193" s="222"/>
      <c r="J193" s="223" t="s">
        <v>177</v>
      </c>
      <c r="K193" s="224">
        <v>1736</v>
      </c>
      <c r="L193" s="225">
        <v>0</v>
      </c>
      <c r="M193" s="226"/>
      <c r="N193" s="227">
        <f>ROUND(L193*K193,2)</f>
        <v>0</v>
      </c>
      <c r="O193" s="227"/>
      <c r="P193" s="227"/>
      <c r="Q193" s="227"/>
      <c r="R193" s="49"/>
      <c r="T193" s="228" t="s">
        <v>22</v>
      </c>
      <c r="U193" s="57" t="s">
        <v>44</v>
      </c>
      <c r="V193" s="48"/>
      <c r="W193" s="229">
        <f>V193*K193</f>
        <v>0</v>
      </c>
      <c r="X193" s="229">
        <v>0</v>
      </c>
      <c r="Y193" s="229">
        <f>X193*K193</f>
        <v>0</v>
      </c>
      <c r="Z193" s="229">
        <v>0</v>
      </c>
      <c r="AA193" s="230">
        <f>Z193*K193</f>
        <v>0</v>
      </c>
      <c r="AR193" s="23" t="s">
        <v>178</v>
      </c>
      <c r="AT193" s="23" t="s">
        <v>174</v>
      </c>
      <c r="AU193" s="23" t="s">
        <v>126</v>
      </c>
      <c r="AY193" s="23" t="s">
        <v>173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87</v>
      </c>
      <c r="BK193" s="143">
        <f>ROUND(L193*K193,2)</f>
        <v>0</v>
      </c>
      <c r="BL193" s="23" t="s">
        <v>178</v>
      </c>
      <c r="BM193" s="23" t="s">
        <v>650</v>
      </c>
    </row>
    <row r="194" spans="2:51" s="10" customFormat="1" ht="16.5" customHeight="1">
      <c r="B194" s="231"/>
      <c r="C194" s="232"/>
      <c r="D194" s="232"/>
      <c r="E194" s="233" t="s">
        <v>22</v>
      </c>
      <c r="F194" s="234" t="s">
        <v>651</v>
      </c>
      <c r="G194" s="235"/>
      <c r="H194" s="235"/>
      <c r="I194" s="235"/>
      <c r="J194" s="232"/>
      <c r="K194" s="236">
        <v>189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181</v>
      </c>
      <c r="AU194" s="240" t="s">
        <v>126</v>
      </c>
      <c r="AV194" s="10" t="s">
        <v>126</v>
      </c>
      <c r="AW194" s="10" t="s">
        <v>36</v>
      </c>
      <c r="AX194" s="10" t="s">
        <v>79</v>
      </c>
      <c r="AY194" s="240" t="s">
        <v>173</v>
      </c>
    </row>
    <row r="195" spans="2:51" s="10" customFormat="1" ht="16.5" customHeight="1">
      <c r="B195" s="231"/>
      <c r="C195" s="232"/>
      <c r="D195" s="232"/>
      <c r="E195" s="233" t="s">
        <v>22</v>
      </c>
      <c r="F195" s="259" t="s">
        <v>652</v>
      </c>
      <c r="G195" s="232"/>
      <c r="H195" s="232"/>
      <c r="I195" s="232"/>
      <c r="J195" s="232"/>
      <c r="K195" s="236">
        <v>12</v>
      </c>
      <c r="L195" s="232"/>
      <c r="M195" s="232"/>
      <c r="N195" s="232"/>
      <c r="O195" s="232"/>
      <c r="P195" s="232"/>
      <c r="Q195" s="232"/>
      <c r="R195" s="237"/>
      <c r="T195" s="238"/>
      <c r="U195" s="232"/>
      <c r="V195" s="232"/>
      <c r="W195" s="232"/>
      <c r="X195" s="232"/>
      <c r="Y195" s="232"/>
      <c r="Z195" s="232"/>
      <c r="AA195" s="239"/>
      <c r="AT195" s="240" t="s">
        <v>181</v>
      </c>
      <c r="AU195" s="240" t="s">
        <v>126</v>
      </c>
      <c r="AV195" s="10" t="s">
        <v>126</v>
      </c>
      <c r="AW195" s="10" t="s">
        <v>36</v>
      </c>
      <c r="AX195" s="10" t="s">
        <v>79</v>
      </c>
      <c r="AY195" s="240" t="s">
        <v>173</v>
      </c>
    </row>
    <row r="196" spans="2:51" s="10" customFormat="1" ht="16.5" customHeight="1">
      <c r="B196" s="231"/>
      <c r="C196" s="232"/>
      <c r="D196" s="232"/>
      <c r="E196" s="233" t="s">
        <v>22</v>
      </c>
      <c r="F196" s="259" t="s">
        <v>653</v>
      </c>
      <c r="G196" s="232"/>
      <c r="H196" s="232"/>
      <c r="I196" s="232"/>
      <c r="J196" s="232"/>
      <c r="K196" s="236">
        <v>6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181</v>
      </c>
      <c r="AU196" s="240" t="s">
        <v>126</v>
      </c>
      <c r="AV196" s="10" t="s">
        <v>126</v>
      </c>
      <c r="AW196" s="10" t="s">
        <v>36</v>
      </c>
      <c r="AX196" s="10" t="s">
        <v>79</v>
      </c>
      <c r="AY196" s="240" t="s">
        <v>173</v>
      </c>
    </row>
    <row r="197" spans="2:51" s="10" customFormat="1" ht="16.5" customHeight="1">
      <c r="B197" s="231"/>
      <c r="C197" s="232"/>
      <c r="D197" s="232"/>
      <c r="E197" s="233" t="s">
        <v>22</v>
      </c>
      <c r="F197" s="259" t="s">
        <v>654</v>
      </c>
      <c r="G197" s="232"/>
      <c r="H197" s="232"/>
      <c r="I197" s="232"/>
      <c r="J197" s="232"/>
      <c r="K197" s="236">
        <v>852</v>
      </c>
      <c r="L197" s="232"/>
      <c r="M197" s="232"/>
      <c r="N197" s="232"/>
      <c r="O197" s="232"/>
      <c r="P197" s="232"/>
      <c r="Q197" s="232"/>
      <c r="R197" s="237"/>
      <c r="T197" s="238"/>
      <c r="U197" s="232"/>
      <c r="V197" s="232"/>
      <c r="W197" s="232"/>
      <c r="X197" s="232"/>
      <c r="Y197" s="232"/>
      <c r="Z197" s="232"/>
      <c r="AA197" s="239"/>
      <c r="AT197" s="240" t="s">
        <v>181</v>
      </c>
      <c r="AU197" s="240" t="s">
        <v>126</v>
      </c>
      <c r="AV197" s="10" t="s">
        <v>126</v>
      </c>
      <c r="AW197" s="10" t="s">
        <v>36</v>
      </c>
      <c r="AX197" s="10" t="s">
        <v>79</v>
      </c>
      <c r="AY197" s="240" t="s">
        <v>173</v>
      </c>
    </row>
    <row r="198" spans="2:51" s="10" customFormat="1" ht="16.5" customHeight="1">
      <c r="B198" s="231"/>
      <c r="C198" s="232"/>
      <c r="D198" s="232"/>
      <c r="E198" s="233" t="s">
        <v>22</v>
      </c>
      <c r="F198" s="259" t="s">
        <v>655</v>
      </c>
      <c r="G198" s="232"/>
      <c r="H198" s="232"/>
      <c r="I198" s="232"/>
      <c r="J198" s="232"/>
      <c r="K198" s="236">
        <v>677</v>
      </c>
      <c r="L198" s="232"/>
      <c r="M198" s="232"/>
      <c r="N198" s="232"/>
      <c r="O198" s="232"/>
      <c r="P198" s="232"/>
      <c r="Q198" s="232"/>
      <c r="R198" s="237"/>
      <c r="T198" s="238"/>
      <c r="U198" s="232"/>
      <c r="V198" s="232"/>
      <c r="W198" s="232"/>
      <c r="X198" s="232"/>
      <c r="Y198" s="232"/>
      <c r="Z198" s="232"/>
      <c r="AA198" s="239"/>
      <c r="AT198" s="240" t="s">
        <v>181</v>
      </c>
      <c r="AU198" s="240" t="s">
        <v>126</v>
      </c>
      <c r="AV198" s="10" t="s">
        <v>126</v>
      </c>
      <c r="AW198" s="10" t="s">
        <v>36</v>
      </c>
      <c r="AX198" s="10" t="s">
        <v>79</v>
      </c>
      <c r="AY198" s="240" t="s">
        <v>173</v>
      </c>
    </row>
    <row r="199" spans="2:51" s="11" customFormat="1" ht="16.5" customHeight="1">
      <c r="B199" s="241"/>
      <c r="C199" s="242"/>
      <c r="D199" s="242"/>
      <c r="E199" s="243" t="s">
        <v>22</v>
      </c>
      <c r="F199" s="244" t="s">
        <v>182</v>
      </c>
      <c r="G199" s="242"/>
      <c r="H199" s="242"/>
      <c r="I199" s="242"/>
      <c r="J199" s="242"/>
      <c r="K199" s="245">
        <v>1736</v>
      </c>
      <c r="L199" s="242"/>
      <c r="M199" s="242"/>
      <c r="N199" s="242"/>
      <c r="O199" s="242"/>
      <c r="P199" s="242"/>
      <c r="Q199" s="242"/>
      <c r="R199" s="246"/>
      <c r="T199" s="247"/>
      <c r="U199" s="242"/>
      <c r="V199" s="242"/>
      <c r="W199" s="242"/>
      <c r="X199" s="242"/>
      <c r="Y199" s="242"/>
      <c r="Z199" s="242"/>
      <c r="AA199" s="248"/>
      <c r="AT199" s="249" t="s">
        <v>181</v>
      </c>
      <c r="AU199" s="249" t="s">
        <v>126</v>
      </c>
      <c r="AV199" s="11" t="s">
        <v>178</v>
      </c>
      <c r="AW199" s="11" t="s">
        <v>36</v>
      </c>
      <c r="AX199" s="11" t="s">
        <v>87</v>
      </c>
      <c r="AY199" s="249" t="s">
        <v>173</v>
      </c>
    </row>
    <row r="200" spans="2:63" s="9" customFormat="1" ht="29.85" customHeight="1">
      <c r="B200" s="206"/>
      <c r="C200" s="207"/>
      <c r="D200" s="217" t="s">
        <v>138</v>
      </c>
      <c r="E200" s="217"/>
      <c r="F200" s="217"/>
      <c r="G200" s="217"/>
      <c r="H200" s="217"/>
      <c r="I200" s="217"/>
      <c r="J200" s="217"/>
      <c r="K200" s="217"/>
      <c r="L200" s="217"/>
      <c r="M200" s="217"/>
      <c r="N200" s="218">
        <f>BK200</f>
        <v>0</v>
      </c>
      <c r="O200" s="219"/>
      <c r="P200" s="219"/>
      <c r="Q200" s="219"/>
      <c r="R200" s="210"/>
      <c r="T200" s="211"/>
      <c r="U200" s="207"/>
      <c r="V200" s="207"/>
      <c r="W200" s="212">
        <f>SUM(W201:W209)</f>
        <v>0</v>
      </c>
      <c r="X200" s="207"/>
      <c r="Y200" s="212">
        <f>SUM(Y201:Y209)</f>
        <v>150.15437500000004</v>
      </c>
      <c r="Z200" s="207"/>
      <c r="AA200" s="213">
        <f>SUM(AA201:AA209)</f>
        <v>0</v>
      </c>
      <c r="AR200" s="214" t="s">
        <v>87</v>
      </c>
      <c r="AT200" s="215" t="s">
        <v>78</v>
      </c>
      <c r="AU200" s="215" t="s">
        <v>87</v>
      </c>
      <c r="AY200" s="214" t="s">
        <v>173</v>
      </c>
      <c r="BK200" s="216">
        <f>SUM(BK201:BK209)</f>
        <v>0</v>
      </c>
    </row>
    <row r="201" spans="2:65" s="1" customFormat="1" ht="38.25" customHeight="1">
      <c r="B201" s="47"/>
      <c r="C201" s="220" t="s">
        <v>291</v>
      </c>
      <c r="D201" s="220" t="s">
        <v>174</v>
      </c>
      <c r="E201" s="221" t="s">
        <v>656</v>
      </c>
      <c r="F201" s="222" t="s">
        <v>657</v>
      </c>
      <c r="G201" s="222"/>
      <c r="H201" s="222"/>
      <c r="I201" s="222"/>
      <c r="J201" s="223" t="s">
        <v>177</v>
      </c>
      <c r="K201" s="224">
        <v>980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44</v>
      </c>
      <c r="V201" s="48"/>
      <c r="W201" s="229">
        <f>V201*K201</f>
        <v>0</v>
      </c>
      <c r="X201" s="229">
        <v>0.00031</v>
      </c>
      <c r="Y201" s="229">
        <f>X201*K201</f>
        <v>0.3038</v>
      </c>
      <c r="Z201" s="229">
        <v>0</v>
      </c>
      <c r="AA201" s="230">
        <f>Z201*K201</f>
        <v>0</v>
      </c>
      <c r="AR201" s="23" t="s">
        <v>178</v>
      </c>
      <c r="AT201" s="23" t="s">
        <v>174</v>
      </c>
      <c r="AU201" s="23" t="s">
        <v>126</v>
      </c>
      <c r="AY201" s="23" t="s">
        <v>173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87</v>
      </c>
      <c r="BK201" s="143">
        <f>ROUND(L201*K201,2)</f>
        <v>0</v>
      </c>
      <c r="BL201" s="23" t="s">
        <v>178</v>
      </c>
      <c r="BM201" s="23" t="s">
        <v>658</v>
      </c>
    </row>
    <row r="202" spans="2:65" s="1" customFormat="1" ht="16.5" customHeight="1">
      <c r="B202" s="47"/>
      <c r="C202" s="260" t="s">
        <v>296</v>
      </c>
      <c r="D202" s="260" t="s">
        <v>245</v>
      </c>
      <c r="E202" s="261" t="s">
        <v>659</v>
      </c>
      <c r="F202" s="262" t="s">
        <v>660</v>
      </c>
      <c r="G202" s="262"/>
      <c r="H202" s="262"/>
      <c r="I202" s="262"/>
      <c r="J202" s="263" t="s">
        <v>177</v>
      </c>
      <c r="K202" s="264">
        <v>1127</v>
      </c>
      <c r="L202" s="265">
        <v>0</v>
      </c>
      <c r="M202" s="266"/>
      <c r="N202" s="26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44</v>
      </c>
      <c r="V202" s="48"/>
      <c r="W202" s="229">
        <f>V202*K202</f>
        <v>0</v>
      </c>
      <c r="X202" s="229">
        <v>0.0001</v>
      </c>
      <c r="Y202" s="229">
        <f>X202*K202</f>
        <v>0.11270000000000001</v>
      </c>
      <c r="Z202" s="229">
        <v>0</v>
      </c>
      <c r="AA202" s="230">
        <f>Z202*K202</f>
        <v>0</v>
      </c>
      <c r="AR202" s="23" t="s">
        <v>212</v>
      </c>
      <c r="AT202" s="23" t="s">
        <v>245</v>
      </c>
      <c r="AU202" s="23" t="s">
        <v>126</v>
      </c>
      <c r="AY202" s="23" t="s">
        <v>173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87</v>
      </c>
      <c r="BK202" s="143">
        <f>ROUND(L202*K202,2)</f>
        <v>0</v>
      </c>
      <c r="BL202" s="23" t="s">
        <v>178</v>
      </c>
      <c r="BM202" s="23" t="s">
        <v>661</v>
      </c>
    </row>
    <row r="203" spans="2:65" s="1" customFormat="1" ht="38.25" customHeight="1">
      <c r="B203" s="47"/>
      <c r="C203" s="220" t="s">
        <v>301</v>
      </c>
      <c r="D203" s="220" t="s">
        <v>174</v>
      </c>
      <c r="E203" s="221" t="s">
        <v>662</v>
      </c>
      <c r="F203" s="222" t="s">
        <v>663</v>
      </c>
      <c r="G203" s="222"/>
      <c r="H203" s="222"/>
      <c r="I203" s="222"/>
      <c r="J203" s="223" t="s">
        <v>354</v>
      </c>
      <c r="K203" s="224">
        <v>648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44</v>
      </c>
      <c r="V203" s="48"/>
      <c r="W203" s="229">
        <f>V203*K203</f>
        <v>0</v>
      </c>
      <c r="X203" s="229">
        <v>0.22657</v>
      </c>
      <c r="Y203" s="229">
        <f>X203*K203</f>
        <v>146.81736</v>
      </c>
      <c r="Z203" s="229">
        <v>0</v>
      </c>
      <c r="AA203" s="230">
        <f>Z203*K203</f>
        <v>0</v>
      </c>
      <c r="AR203" s="23" t="s">
        <v>178</v>
      </c>
      <c r="AT203" s="23" t="s">
        <v>174</v>
      </c>
      <c r="AU203" s="23" t="s">
        <v>126</v>
      </c>
      <c r="AY203" s="23" t="s">
        <v>173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87</v>
      </c>
      <c r="BK203" s="143">
        <f>ROUND(L203*K203,2)</f>
        <v>0</v>
      </c>
      <c r="BL203" s="23" t="s">
        <v>178</v>
      </c>
      <c r="BM203" s="23" t="s">
        <v>664</v>
      </c>
    </row>
    <row r="204" spans="2:65" s="1" customFormat="1" ht="25.5" customHeight="1">
      <c r="B204" s="47"/>
      <c r="C204" s="220" t="s">
        <v>305</v>
      </c>
      <c r="D204" s="220" t="s">
        <v>174</v>
      </c>
      <c r="E204" s="221" t="s">
        <v>665</v>
      </c>
      <c r="F204" s="222" t="s">
        <v>666</v>
      </c>
      <c r="G204" s="222"/>
      <c r="H204" s="222"/>
      <c r="I204" s="222"/>
      <c r="J204" s="223" t="s">
        <v>177</v>
      </c>
      <c r="K204" s="224">
        <v>21</v>
      </c>
      <c r="L204" s="225">
        <v>0</v>
      </c>
      <c r="M204" s="226"/>
      <c r="N204" s="22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44</v>
      </c>
      <c r="V204" s="48"/>
      <c r="W204" s="229">
        <f>V204*K204</f>
        <v>0</v>
      </c>
      <c r="X204" s="229">
        <v>0.0001</v>
      </c>
      <c r="Y204" s="229">
        <f>X204*K204</f>
        <v>0.0021000000000000003</v>
      </c>
      <c r="Z204" s="229">
        <v>0</v>
      </c>
      <c r="AA204" s="230">
        <f>Z204*K204</f>
        <v>0</v>
      </c>
      <c r="AR204" s="23" t="s">
        <v>178</v>
      </c>
      <c r="AT204" s="23" t="s">
        <v>174</v>
      </c>
      <c r="AU204" s="23" t="s">
        <v>126</v>
      </c>
      <c r="AY204" s="23" t="s">
        <v>173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87</v>
      </c>
      <c r="BK204" s="143">
        <f>ROUND(L204*K204,2)</f>
        <v>0</v>
      </c>
      <c r="BL204" s="23" t="s">
        <v>178</v>
      </c>
      <c r="BM204" s="23" t="s">
        <v>667</v>
      </c>
    </row>
    <row r="205" spans="2:51" s="10" customFormat="1" ht="16.5" customHeight="1">
      <c r="B205" s="231"/>
      <c r="C205" s="232"/>
      <c r="D205" s="232"/>
      <c r="E205" s="233" t="s">
        <v>22</v>
      </c>
      <c r="F205" s="234" t="s">
        <v>668</v>
      </c>
      <c r="G205" s="235"/>
      <c r="H205" s="235"/>
      <c r="I205" s="235"/>
      <c r="J205" s="232"/>
      <c r="K205" s="236">
        <v>21</v>
      </c>
      <c r="L205" s="232"/>
      <c r="M205" s="232"/>
      <c r="N205" s="232"/>
      <c r="O205" s="232"/>
      <c r="P205" s="232"/>
      <c r="Q205" s="232"/>
      <c r="R205" s="237"/>
      <c r="T205" s="238"/>
      <c r="U205" s="232"/>
      <c r="V205" s="232"/>
      <c r="W205" s="232"/>
      <c r="X205" s="232"/>
      <c r="Y205" s="232"/>
      <c r="Z205" s="232"/>
      <c r="AA205" s="239"/>
      <c r="AT205" s="240" t="s">
        <v>181</v>
      </c>
      <c r="AU205" s="240" t="s">
        <v>126</v>
      </c>
      <c r="AV205" s="10" t="s">
        <v>126</v>
      </c>
      <c r="AW205" s="10" t="s">
        <v>36</v>
      </c>
      <c r="AX205" s="10" t="s">
        <v>87</v>
      </c>
      <c r="AY205" s="240" t="s">
        <v>173</v>
      </c>
    </row>
    <row r="206" spans="2:65" s="1" customFormat="1" ht="16.5" customHeight="1">
      <c r="B206" s="47"/>
      <c r="C206" s="260" t="s">
        <v>310</v>
      </c>
      <c r="D206" s="260" t="s">
        <v>245</v>
      </c>
      <c r="E206" s="261" t="s">
        <v>659</v>
      </c>
      <c r="F206" s="262" t="s">
        <v>660</v>
      </c>
      <c r="G206" s="262"/>
      <c r="H206" s="262"/>
      <c r="I206" s="262"/>
      <c r="J206" s="263" t="s">
        <v>177</v>
      </c>
      <c r="K206" s="264">
        <v>24.15</v>
      </c>
      <c r="L206" s="265">
        <v>0</v>
      </c>
      <c r="M206" s="266"/>
      <c r="N206" s="26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44</v>
      </c>
      <c r="V206" s="48"/>
      <c r="W206" s="229">
        <f>V206*K206</f>
        <v>0</v>
      </c>
      <c r="X206" s="229">
        <v>0.0001</v>
      </c>
      <c r="Y206" s="229">
        <f>X206*K206</f>
        <v>0.002415</v>
      </c>
      <c r="Z206" s="229">
        <v>0</v>
      </c>
      <c r="AA206" s="230">
        <f>Z206*K206</f>
        <v>0</v>
      </c>
      <c r="AR206" s="23" t="s">
        <v>212</v>
      </c>
      <c r="AT206" s="23" t="s">
        <v>245</v>
      </c>
      <c r="AU206" s="23" t="s">
        <v>126</v>
      </c>
      <c r="AY206" s="23" t="s">
        <v>173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87</v>
      </c>
      <c r="BK206" s="143">
        <f>ROUND(L206*K206,2)</f>
        <v>0</v>
      </c>
      <c r="BL206" s="23" t="s">
        <v>178</v>
      </c>
      <c r="BM206" s="23" t="s">
        <v>669</v>
      </c>
    </row>
    <row r="207" spans="2:51" s="10" customFormat="1" ht="16.5" customHeight="1">
      <c r="B207" s="231"/>
      <c r="C207" s="232"/>
      <c r="D207" s="232"/>
      <c r="E207" s="233" t="s">
        <v>22</v>
      </c>
      <c r="F207" s="234" t="s">
        <v>668</v>
      </c>
      <c r="G207" s="235"/>
      <c r="H207" s="235"/>
      <c r="I207" s="235"/>
      <c r="J207" s="232"/>
      <c r="K207" s="236">
        <v>21</v>
      </c>
      <c r="L207" s="232"/>
      <c r="M207" s="232"/>
      <c r="N207" s="232"/>
      <c r="O207" s="232"/>
      <c r="P207" s="232"/>
      <c r="Q207" s="232"/>
      <c r="R207" s="237"/>
      <c r="T207" s="238"/>
      <c r="U207" s="232"/>
      <c r="V207" s="232"/>
      <c r="W207" s="232"/>
      <c r="X207" s="232"/>
      <c r="Y207" s="232"/>
      <c r="Z207" s="232"/>
      <c r="AA207" s="239"/>
      <c r="AT207" s="240" t="s">
        <v>181</v>
      </c>
      <c r="AU207" s="240" t="s">
        <v>126</v>
      </c>
      <c r="AV207" s="10" t="s">
        <v>126</v>
      </c>
      <c r="AW207" s="10" t="s">
        <v>36</v>
      </c>
      <c r="AX207" s="10" t="s">
        <v>87</v>
      </c>
      <c r="AY207" s="240" t="s">
        <v>173</v>
      </c>
    </row>
    <row r="208" spans="2:65" s="1" customFormat="1" ht="25.5" customHeight="1">
      <c r="B208" s="47"/>
      <c r="C208" s="220" t="s">
        <v>315</v>
      </c>
      <c r="D208" s="220" t="s">
        <v>174</v>
      </c>
      <c r="E208" s="221" t="s">
        <v>670</v>
      </c>
      <c r="F208" s="222" t="s">
        <v>671</v>
      </c>
      <c r="G208" s="222"/>
      <c r="H208" s="222"/>
      <c r="I208" s="222"/>
      <c r="J208" s="223" t="s">
        <v>177</v>
      </c>
      <c r="K208" s="224">
        <v>27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44</v>
      </c>
      <c r="V208" s="48"/>
      <c r="W208" s="229">
        <f>V208*K208</f>
        <v>0</v>
      </c>
      <c r="X208" s="229">
        <v>0.108</v>
      </c>
      <c r="Y208" s="229">
        <f>X208*K208</f>
        <v>2.916</v>
      </c>
      <c r="Z208" s="229">
        <v>0</v>
      </c>
      <c r="AA208" s="230">
        <f>Z208*K208</f>
        <v>0</v>
      </c>
      <c r="AR208" s="23" t="s">
        <v>178</v>
      </c>
      <c r="AT208" s="23" t="s">
        <v>174</v>
      </c>
      <c r="AU208" s="23" t="s">
        <v>126</v>
      </c>
      <c r="AY208" s="23" t="s">
        <v>173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87</v>
      </c>
      <c r="BK208" s="143">
        <f>ROUND(L208*K208,2)</f>
        <v>0</v>
      </c>
      <c r="BL208" s="23" t="s">
        <v>178</v>
      </c>
      <c r="BM208" s="23" t="s">
        <v>672</v>
      </c>
    </row>
    <row r="209" spans="2:51" s="10" customFormat="1" ht="16.5" customHeight="1">
      <c r="B209" s="231"/>
      <c r="C209" s="232"/>
      <c r="D209" s="232"/>
      <c r="E209" s="233" t="s">
        <v>22</v>
      </c>
      <c r="F209" s="234" t="s">
        <v>673</v>
      </c>
      <c r="G209" s="235"/>
      <c r="H209" s="235"/>
      <c r="I209" s="235"/>
      <c r="J209" s="232"/>
      <c r="K209" s="236">
        <v>27</v>
      </c>
      <c r="L209" s="232"/>
      <c r="M209" s="232"/>
      <c r="N209" s="232"/>
      <c r="O209" s="232"/>
      <c r="P209" s="232"/>
      <c r="Q209" s="232"/>
      <c r="R209" s="237"/>
      <c r="T209" s="238"/>
      <c r="U209" s="232"/>
      <c r="V209" s="232"/>
      <c r="W209" s="232"/>
      <c r="X209" s="232"/>
      <c r="Y209" s="232"/>
      <c r="Z209" s="232"/>
      <c r="AA209" s="239"/>
      <c r="AT209" s="240" t="s">
        <v>181</v>
      </c>
      <c r="AU209" s="240" t="s">
        <v>126</v>
      </c>
      <c r="AV209" s="10" t="s">
        <v>126</v>
      </c>
      <c r="AW209" s="10" t="s">
        <v>36</v>
      </c>
      <c r="AX209" s="10" t="s">
        <v>87</v>
      </c>
      <c r="AY209" s="240" t="s">
        <v>173</v>
      </c>
    </row>
    <row r="210" spans="2:63" s="9" customFormat="1" ht="29.85" customHeight="1">
      <c r="B210" s="206"/>
      <c r="C210" s="207"/>
      <c r="D210" s="217" t="s">
        <v>139</v>
      </c>
      <c r="E210" s="217"/>
      <c r="F210" s="217"/>
      <c r="G210" s="217"/>
      <c r="H210" s="217"/>
      <c r="I210" s="217"/>
      <c r="J210" s="217"/>
      <c r="K210" s="217"/>
      <c r="L210" s="217"/>
      <c r="M210" s="217"/>
      <c r="N210" s="218">
        <f>BK210</f>
        <v>0</v>
      </c>
      <c r="O210" s="219"/>
      <c r="P210" s="219"/>
      <c r="Q210" s="219"/>
      <c r="R210" s="210"/>
      <c r="T210" s="211"/>
      <c r="U210" s="207"/>
      <c r="V210" s="207"/>
      <c r="W210" s="212">
        <f>SUM(W211:W224)</f>
        <v>0</v>
      </c>
      <c r="X210" s="207"/>
      <c r="Y210" s="212">
        <f>SUM(Y211:Y224)</f>
        <v>78.16095299999999</v>
      </c>
      <c r="Z210" s="207"/>
      <c r="AA210" s="213">
        <f>SUM(AA211:AA224)</f>
        <v>0</v>
      </c>
      <c r="AR210" s="214" t="s">
        <v>87</v>
      </c>
      <c r="AT210" s="215" t="s">
        <v>78</v>
      </c>
      <c r="AU210" s="215" t="s">
        <v>87</v>
      </c>
      <c r="AY210" s="214" t="s">
        <v>173</v>
      </c>
      <c r="BK210" s="216">
        <f>SUM(BK211:BK224)</f>
        <v>0</v>
      </c>
    </row>
    <row r="211" spans="2:65" s="1" customFormat="1" ht="38.25" customHeight="1">
      <c r="B211" s="47"/>
      <c r="C211" s="220" t="s">
        <v>320</v>
      </c>
      <c r="D211" s="220" t="s">
        <v>174</v>
      </c>
      <c r="E211" s="221" t="s">
        <v>674</v>
      </c>
      <c r="F211" s="222" t="s">
        <v>675</v>
      </c>
      <c r="G211" s="222"/>
      <c r="H211" s="222"/>
      <c r="I211" s="222"/>
      <c r="J211" s="223" t="s">
        <v>354</v>
      </c>
      <c r="K211" s="224">
        <v>128.9</v>
      </c>
      <c r="L211" s="225">
        <v>0</v>
      </c>
      <c r="M211" s="226"/>
      <c r="N211" s="227">
        <f>ROUND(L211*K211,2)</f>
        <v>0</v>
      </c>
      <c r="O211" s="227"/>
      <c r="P211" s="227"/>
      <c r="Q211" s="227"/>
      <c r="R211" s="49"/>
      <c r="T211" s="228" t="s">
        <v>22</v>
      </c>
      <c r="U211" s="57" t="s">
        <v>44</v>
      </c>
      <c r="V211" s="48"/>
      <c r="W211" s="229">
        <f>V211*K211</f>
        <v>0</v>
      </c>
      <c r="X211" s="229">
        <v>0.24127</v>
      </c>
      <c r="Y211" s="229">
        <f>X211*K211</f>
        <v>31.099703</v>
      </c>
      <c r="Z211" s="229">
        <v>0</v>
      </c>
      <c r="AA211" s="230">
        <f>Z211*K211</f>
        <v>0</v>
      </c>
      <c r="AR211" s="23" t="s">
        <v>178</v>
      </c>
      <c r="AT211" s="23" t="s">
        <v>174</v>
      </c>
      <c r="AU211" s="23" t="s">
        <v>126</v>
      </c>
      <c r="AY211" s="23" t="s">
        <v>173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23" t="s">
        <v>87</v>
      </c>
      <c r="BK211" s="143">
        <f>ROUND(L211*K211,2)</f>
        <v>0</v>
      </c>
      <c r="BL211" s="23" t="s">
        <v>178</v>
      </c>
      <c r="BM211" s="23" t="s">
        <v>676</v>
      </c>
    </row>
    <row r="212" spans="2:51" s="10" customFormat="1" ht="25.5" customHeight="1">
      <c r="B212" s="231"/>
      <c r="C212" s="232"/>
      <c r="D212" s="232"/>
      <c r="E212" s="233" t="s">
        <v>22</v>
      </c>
      <c r="F212" s="234" t="s">
        <v>677</v>
      </c>
      <c r="G212" s="235"/>
      <c r="H212" s="235"/>
      <c r="I212" s="235"/>
      <c r="J212" s="232"/>
      <c r="K212" s="236">
        <v>61.9</v>
      </c>
      <c r="L212" s="232"/>
      <c r="M212" s="232"/>
      <c r="N212" s="232"/>
      <c r="O212" s="232"/>
      <c r="P212" s="232"/>
      <c r="Q212" s="232"/>
      <c r="R212" s="237"/>
      <c r="T212" s="238"/>
      <c r="U212" s="232"/>
      <c r="V212" s="232"/>
      <c r="W212" s="232"/>
      <c r="X212" s="232"/>
      <c r="Y212" s="232"/>
      <c r="Z212" s="232"/>
      <c r="AA212" s="239"/>
      <c r="AT212" s="240" t="s">
        <v>181</v>
      </c>
      <c r="AU212" s="240" t="s">
        <v>126</v>
      </c>
      <c r="AV212" s="10" t="s">
        <v>126</v>
      </c>
      <c r="AW212" s="10" t="s">
        <v>36</v>
      </c>
      <c r="AX212" s="10" t="s">
        <v>79</v>
      </c>
      <c r="AY212" s="240" t="s">
        <v>173</v>
      </c>
    </row>
    <row r="213" spans="2:51" s="10" customFormat="1" ht="16.5" customHeight="1">
      <c r="B213" s="231"/>
      <c r="C213" s="232"/>
      <c r="D213" s="232"/>
      <c r="E213" s="233" t="s">
        <v>22</v>
      </c>
      <c r="F213" s="259" t="s">
        <v>678</v>
      </c>
      <c r="G213" s="232"/>
      <c r="H213" s="232"/>
      <c r="I213" s="232"/>
      <c r="J213" s="232"/>
      <c r="K213" s="236">
        <v>27</v>
      </c>
      <c r="L213" s="232"/>
      <c r="M213" s="232"/>
      <c r="N213" s="232"/>
      <c r="O213" s="232"/>
      <c r="P213" s="232"/>
      <c r="Q213" s="232"/>
      <c r="R213" s="237"/>
      <c r="T213" s="238"/>
      <c r="U213" s="232"/>
      <c r="V213" s="232"/>
      <c r="W213" s="232"/>
      <c r="X213" s="232"/>
      <c r="Y213" s="232"/>
      <c r="Z213" s="232"/>
      <c r="AA213" s="239"/>
      <c r="AT213" s="240" t="s">
        <v>181</v>
      </c>
      <c r="AU213" s="240" t="s">
        <v>126</v>
      </c>
      <c r="AV213" s="10" t="s">
        <v>126</v>
      </c>
      <c r="AW213" s="10" t="s">
        <v>36</v>
      </c>
      <c r="AX213" s="10" t="s">
        <v>79</v>
      </c>
      <c r="AY213" s="240" t="s">
        <v>173</v>
      </c>
    </row>
    <row r="214" spans="2:51" s="10" customFormat="1" ht="16.5" customHeight="1">
      <c r="B214" s="231"/>
      <c r="C214" s="232"/>
      <c r="D214" s="232"/>
      <c r="E214" s="233" t="s">
        <v>22</v>
      </c>
      <c r="F214" s="259" t="s">
        <v>679</v>
      </c>
      <c r="G214" s="232"/>
      <c r="H214" s="232"/>
      <c r="I214" s="232"/>
      <c r="J214" s="232"/>
      <c r="K214" s="236">
        <v>20.7</v>
      </c>
      <c r="L214" s="232"/>
      <c r="M214" s="232"/>
      <c r="N214" s="232"/>
      <c r="O214" s="232"/>
      <c r="P214" s="232"/>
      <c r="Q214" s="232"/>
      <c r="R214" s="237"/>
      <c r="T214" s="238"/>
      <c r="U214" s="232"/>
      <c r="V214" s="232"/>
      <c r="W214" s="232"/>
      <c r="X214" s="232"/>
      <c r="Y214" s="232"/>
      <c r="Z214" s="232"/>
      <c r="AA214" s="239"/>
      <c r="AT214" s="240" t="s">
        <v>181</v>
      </c>
      <c r="AU214" s="240" t="s">
        <v>126</v>
      </c>
      <c r="AV214" s="10" t="s">
        <v>126</v>
      </c>
      <c r="AW214" s="10" t="s">
        <v>36</v>
      </c>
      <c r="AX214" s="10" t="s">
        <v>79</v>
      </c>
      <c r="AY214" s="240" t="s">
        <v>173</v>
      </c>
    </row>
    <row r="215" spans="2:51" s="10" customFormat="1" ht="16.5" customHeight="1">
      <c r="B215" s="231"/>
      <c r="C215" s="232"/>
      <c r="D215" s="232"/>
      <c r="E215" s="233" t="s">
        <v>22</v>
      </c>
      <c r="F215" s="259" t="s">
        <v>680</v>
      </c>
      <c r="G215" s="232"/>
      <c r="H215" s="232"/>
      <c r="I215" s="232"/>
      <c r="J215" s="232"/>
      <c r="K215" s="236">
        <v>19.3</v>
      </c>
      <c r="L215" s="232"/>
      <c r="M215" s="232"/>
      <c r="N215" s="232"/>
      <c r="O215" s="232"/>
      <c r="P215" s="232"/>
      <c r="Q215" s="232"/>
      <c r="R215" s="237"/>
      <c r="T215" s="238"/>
      <c r="U215" s="232"/>
      <c r="V215" s="232"/>
      <c r="W215" s="232"/>
      <c r="X215" s="232"/>
      <c r="Y215" s="232"/>
      <c r="Z215" s="232"/>
      <c r="AA215" s="239"/>
      <c r="AT215" s="240" t="s">
        <v>181</v>
      </c>
      <c r="AU215" s="240" t="s">
        <v>126</v>
      </c>
      <c r="AV215" s="10" t="s">
        <v>126</v>
      </c>
      <c r="AW215" s="10" t="s">
        <v>36</v>
      </c>
      <c r="AX215" s="10" t="s">
        <v>79</v>
      </c>
      <c r="AY215" s="240" t="s">
        <v>173</v>
      </c>
    </row>
    <row r="216" spans="2:51" s="11" customFormat="1" ht="16.5" customHeight="1">
      <c r="B216" s="241"/>
      <c r="C216" s="242"/>
      <c r="D216" s="242"/>
      <c r="E216" s="243" t="s">
        <v>22</v>
      </c>
      <c r="F216" s="244" t="s">
        <v>182</v>
      </c>
      <c r="G216" s="242"/>
      <c r="H216" s="242"/>
      <c r="I216" s="242"/>
      <c r="J216" s="242"/>
      <c r="K216" s="245">
        <v>128.9</v>
      </c>
      <c r="L216" s="242"/>
      <c r="M216" s="242"/>
      <c r="N216" s="242"/>
      <c r="O216" s="242"/>
      <c r="P216" s="242"/>
      <c r="Q216" s="242"/>
      <c r="R216" s="246"/>
      <c r="T216" s="247"/>
      <c r="U216" s="242"/>
      <c r="V216" s="242"/>
      <c r="W216" s="242"/>
      <c r="X216" s="242"/>
      <c r="Y216" s="242"/>
      <c r="Z216" s="242"/>
      <c r="AA216" s="248"/>
      <c r="AT216" s="249" t="s">
        <v>181</v>
      </c>
      <c r="AU216" s="249" t="s">
        <v>126</v>
      </c>
      <c r="AV216" s="11" t="s">
        <v>178</v>
      </c>
      <c r="AW216" s="11" t="s">
        <v>36</v>
      </c>
      <c r="AX216" s="11" t="s">
        <v>87</v>
      </c>
      <c r="AY216" s="249" t="s">
        <v>173</v>
      </c>
    </row>
    <row r="217" spans="2:65" s="1" customFormat="1" ht="16.5" customHeight="1">
      <c r="B217" s="47"/>
      <c r="C217" s="260" t="s">
        <v>327</v>
      </c>
      <c r="D217" s="260" t="s">
        <v>245</v>
      </c>
      <c r="E217" s="261" t="s">
        <v>681</v>
      </c>
      <c r="F217" s="262" t="s">
        <v>682</v>
      </c>
      <c r="G217" s="262"/>
      <c r="H217" s="262"/>
      <c r="I217" s="262"/>
      <c r="J217" s="263" t="s">
        <v>273</v>
      </c>
      <c r="K217" s="264">
        <v>164</v>
      </c>
      <c r="L217" s="265">
        <v>0</v>
      </c>
      <c r="M217" s="266"/>
      <c r="N217" s="267">
        <f>ROUND(L217*K217,2)</f>
        <v>0</v>
      </c>
      <c r="O217" s="227"/>
      <c r="P217" s="227"/>
      <c r="Q217" s="227"/>
      <c r="R217" s="49"/>
      <c r="T217" s="228" t="s">
        <v>22</v>
      </c>
      <c r="U217" s="57" t="s">
        <v>44</v>
      </c>
      <c r="V217" s="48"/>
      <c r="W217" s="229">
        <f>V217*K217</f>
        <v>0</v>
      </c>
      <c r="X217" s="229">
        <v>0.072</v>
      </c>
      <c r="Y217" s="229">
        <f>X217*K217</f>
        <v>11.808</v>
      </c>
      <c r="Z217" s="229">
        <v>0</v>
      </c>
      <c r="AA217" s="230">
        <f>Z217*K217</f>
        <v>0</v>
      </c>
      <c r="AR217" s="23" t="s">
        <v>212</v>
      </c>
      <c r="AT217" s="23" t="s">
        <v>245</v>
      </c>
      <c r="AU217" s="23" t="s">
        <v>126</v>
      </c>
      <c r="AY217" s="23" t="s">
        <v>173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23" t="s">
        <v>87</v>
      </c>
      <c r="BK217" s="143">
        <f>ROUND(L217*K217,2)</f>
        <v>0</v>
      </c>
      <c r="BL217" s="23" t="s">
        <v>178</v>
      </c>
      <c r="BM217" s="23" t="s">
        <v>683</v>
      </c>
    </row>
    <row r="218" spans="2:51" s="10" customFormat="1" ht="25.5" customHeight="1">
      <c r="B218" s="231"/>
      <c r="C218" s="232"/>
      <c r="D218" s="232"/>
      <c r="E218" s="233" t="s">
        <v>22</v>
      </c>
      <c r="F218" s="234" t="s">
        <v>684</v>
      </c>
      <c r="G218" s="235"/>
      <c r="H218" s="235"/>
      <c r="I218" s="235"/>
      <c r="J218" s="232"/>
      <c r="K218" s="236">
        <v>164</v>
      </c>
      <c r="L218" s="232"/>
      <c r="M218" s="232"/>
      <c r="N218" s="232"/>
      <c r="O218" s="232"/>
      <c r="P218" s="232"/>
      <c r="Q218" s="232"/>
      <c r="R218" s="237"/>
      <c r="T218" s="238"/>
      <c r="U218" s="232"/>
      <c r="V218" s="232"/>
      <c r="W218" s="232"/>
      <c r="X218" s="232"/>
      <c r="Y218" s="232"/>
      <c r="Z218" s="232"/>
      <c r="AA218" s="239"/>
      <c r="AT218" s="240" t="s">
        <v>181</v>
      </c>
      <c r="AU218" s="240" t="s">
        <v>126</v>
      </c>
      <c r="AV218" s="10" t="s">
        <v>126</v>
      </c>
      <c r="AW218" s="10" t="s">
        <v>36</v>
      </c>
      <c r="AX218" s="10" t="s">
        <v>87</v>
      </c>
      <c r="AY218" s="240" t="s">
        <v>173</v>
      </c>
    </row>
    <row r="219" spans="2:65" s="1" customFormat="1" ht="16.5" customHeight="1">
      <c r="B219" s="47"/>
      <c r="C219" s="260" t="s">
        <v>331</v>
      </c>
      <c r="D219" s="260" t="s">
        <v>245</v>
      </c>
      <c r="E219" s="261" t="s">
        <v>685</v>
      </c>
      <c r="F219" s="262" t="s">
        <v>686</v>
      </c>
      <c r="G219" s="262"/>
      <c r="H219" s="262"/>
      <c r="I219" s="262"/>
      <c r="J219" s="263" t="s">
        <v>273</v>
      </c>
      <c r="K219" s="264">
        <v>445.05</v>
      </c>
      <c r="L219" s="265">
        <v>0</v>
      </c>
      <c r="M219" s="266"/>
      <c r="N219" s="267">
        <f>ROUND(L219*K219,2)</f>
        <v>0</v>
      </c>
      <c r="O219" s="227"/>
      <c r="P219" s="227"/>
      <c r="Q219" s="227"/>
      <c r="R219" s="49"/>
      <c r="T219" s="228" t="s">
        <v>22</v>
      </c>
      <c r="U219" s="57" t="s">
        <v>44</v>
      </c>
      <c r="V219" s="48"/>
      <c r="W219" s="229">
        <f>V219*K219</f>
        <v>0</v>
      </c>
      <c r="X219" s="229">
        <v>0.0365</v>
      </c>
      <c r="Y219" s="229">
        <f>X219*K219</f>
        <v>16.244325</v>
      </c>
      <c r="Z219" s="229">
        <v>0</v>
      </c>
      <c r="AA219" s="230">
        <f>Z219*K219</f>
        <v>0</v>
      </c>
      <c r="AR219" s="23" t="s">
        <v>212</v>
      </c>
      <c r="AT219" s="23" t="s">
        <v>245</v>
      </c>
      <c r="AU219" s="23" t="s">
        <v>126</v>
      </c>
      <c r="AY219" s="23" t="s">
        <v>173</v>
      </c>
      <c r="BE219" s="143">
        <f>IF(U219="základní",N219,0)</f>
        <v>0</v>
      </c>
      <c r="BF219" s="143">
        <f>IF(U219="snížená",N219,0)</f>
        <v>0</v>
      </c>
      <c r="BG219" s="143">
        <f>IF(U219="zákl. přenesená",N219,0)</f>
        <v>0</v>
      </c>
      <c r="BH219" s="143">
        <f>IF(U219="sníž. přenesená",N219,0)</f>
        <v>0</v>
      </c>
      <c r="BI219" s="143">
        <f>IF(U219="nulová",N219,0)</f>
        <v>0</v>
      </c>
      <c r="BJ219" s="23" t="s">
        <v>87</v>
      </c>
      <c r="BK219" s="143">
        <f>ROUND(L219*K219,2)</f>
        <v>0</v>
      </c>
      <c r="BL219" s="23" t="s">
        <v>178</v>
      </c>
      <c r="BM219" s="23" t="s">
        <v>687</v>
      </c>
    </row>
    <row r="220" spans="2:51" s="10" customFormat="1" ht="25.5" customHeight="1">
      <c r="B220" s="231"/>
      <c r="C220" s="232"/>
      <c r="D220" s="232"/>
      <c r="E220" s="233" t="s">
        <v>22</v>
      </c>
      <c r="F220" s="234" t="s">
        <v>688</v>
      </c>
      <c r="G220" s="235"/>
      <c r="H220" s="235"/>
      <c r="I220" s="235"/>
      <c r="J220" s="232"/>
      <c r="K220" s="236">
        <v>387</v>
      </c>
      <c r="L220" s="232"/>
      <c r="M220" s="232"/>
      <c r="N220" s="232"/>
      <c r="O220" s="232"/>
      <c r="P220" s="232"/>
      <c r="Q220" s="232"/>
      <c r="R220" s="237"/>
      <c r="T220" s="238"/>
      <c r="U220" s="232"/>
      <c r="V220" s="232"/>
      <c r="W220" s="232"/>
      <c r="X220" s="232"/>
      <c r="Y220" s="232"/>
      <c r="Z220" s="232"/>
      <c r="AA220" s="239"/>
      <c r="AT220" s="240" t="s">
        <v>181</v>
      </c>
      <c r="AU220" s="240" t="s">
        <v>126</v>
      </c>
      <c r="AV220" s="10" t="s">
        <v>126</v>
      </c>
      <c r="AW220" s="10" t="s">
        <v>36</v>
      </c>
      <c r="AX220" s="10" t="s">
        <v>87</v>
      </c>
      <c r="AY220" s="240" t="s">
        <v>173</v>
      </c>
    </row>
    <row r="221" spans="2:65" s="1" customFormat="1" ht="16.5" customHeight="1">
      <c r="B221" s="47"/>
      <c r="C221" s="260" t="s">
        <v>335</v>
      </c>
      <c r="D221" s="260" t="s">
        <v>245</v>
      </c>
      <c r="E221" s="261" t="s">
        <v>689</v>
      </c>
      <c r="F221" s="262" t="s">
        <v>690</v>
      </c>
      <c r="G221" s="262"/>
      <c r="H221" s="262"/>
      <c r="I221" s="262"/>
      <c r="J221" s="263" t="s">
        <v>273</v>
      </c>
      <c r="K221" s="264">
        <v>194.35</v>
      </c>
      <c r="L221" s="265">
        <v>0</v>
      </c>
      <c r="M221" s="266"/>
      <c r="N221" s="267">
        <f>ROUND(L221*K221,2)</f>
        <v>0</v>
      </c>
      <c r="O221" s="227"/>
      <c r="P221" s="227"/>
      <c r="Q221" s="227"/>
      <c r="R221" s="49"/>
      <c r="T221" s="228" t="s">
        <v>22</v>
      </c>
      <c r="U221" s="57" t="s">
        <v>44</v>
      </c>
      <c r="V221" s="48"/>
      <c r="W221" s="229">
        <f>V221*K221</f>
        <v>0</v>
      </c>
      <c r="X221" s="229">
        <v>0.0505</v>
      </c>
      <c r="Y221" s="229">
        <f>X221*K221</f>
        <v>9.814675000000001</v>
      </c>
      <c r="Z221" s="229">
        <v>0</v>
      </c>
      <c r="AA221" s="230">
        <f>Z221*K221</f>
        <v>0</v>
      </c>
      <c r="AR221" s="23" t="s">
        <v>212</v>
      </c>
      <c r="AT221" s="23" t="s">
        <v>245</v>
      </c>
      <c r="AU221" s="23" t="s">
        <v>126</v>
      </c>
      <c r="AY221" s="23" t="s">
        <v>173</v>
      </c>
      <c r="BE221" s="143">
        <f>IF(U221="základní",N221,0)</f>
        <v>0</v>
      </c>
      <c r="BF221" s="143">
        <f>IF(U221="snížená",N221,0)</f>
        <v>0</v>
      </c>
      <c r="BG221" s="143">
        <f>IF(U221="zákl. přenesená",N221,0)</f>
        <v>0</v>
      </c>
      <c r="BH221" s="143">
        <f>IF(U221="sníž. přenesená",N221,0)</f>
        <v>0</v>
      </c>
      <c r="BI221" s="143">
        <f>IF(U221="nulová",N221,0)</f>
        <v>0</v>
      </c>
      <c r="BJ221" s="23" t="s">
        <v>87</v>
      </c>
      <c r="BK221" s="143">
        <f>ROUND(L221*K221,2)</f>
        <v>0</v>
      </c>
      <c r="BL221" s="23" t="s">
        <v>178</v>
      </c>
      <c r="BM221" s="23" t="s">
        <v>691</v>
      </c>
    </row>
    <row r="222" spans="2:51" s="10" customFormat="1" ht="16.5" customHeight="1">
      <c r="B222" s="231"/>
      <c r="C222" s="232"/>
      <c r="D222" s="232"/>
      <c r="E222" s="233" t="s">
        <v>22</v>
      </c>
      <c r="F222" s="234" t="s">
        <v>692</v>
      </c>
      <c r="G222" s="235"/>
      <c r="H222" s="235"/>
      <c r="I222" s="235"/>
      <c r="J222" s="232"/>
      <c r="K222" s="236">
        <v>169</v>
      </c>
      <c r="L222" s="232"/>
      <c r="M222" s="232"/>
      <c r="N222" s="232"/>
      <c r="O222" s="232"/>
      <c r="P222" s="232"/>
      <c r="Q222" s="232"/>
      <c r="R222" s="237"/>
      <c r="T222" s="238"/>
      <c r="U222" s="232"/>
      <c r="V222" s="232"/>
      <c r="W222" s="232"/>
      <c r="X222" s="232"/>
      <c r="Y222" s="232"/>
      <c r="Z222" s="232"/>
      <c r="AA222" s="239"/>
      <c r="AT222" s="240" t="s">
        <v>181</v>
      </c>
      <c r="AU222" s="240" t="s">
        <v>126</v>
      </c>
      <c r="AV222" s="10" t="s">
        <v>126</v>
      </c>
      <c r="AW222" s="10" t="s">
        <v>36</v>
      </c>
      <c r="AX222" s="10" t="s">
        <v>87</v>
      </c>
      <c r="AY222" s="240" t="s">
        <v>173</v>
      </c>
    </row>
    <row r="223" spans="2:65" s="1" customFormat="1" ht="16.5" customHeight="1">
      <c r="B223" s="47"/>
      <c r="C223" s="260" t="s">
        <v>341</v>
      </c>
      <c r="D223" s="260" t="s">
        <v>245</v>
      </c>
      <c r="E223" s="261" t="s">
        <v>693</v>
      </c>
      <c r="F223" s="262" t="s">
        <v>694</v>
      </c>
      <c r="G223" s="262"/>
      <c r="H223" s="262"/>
      <c r="I223" s="262"/>
      <c r="J223" s="263" t="s">
        <v>273</v>
      </c>
      <c r="K223" s="264">
        <v>149.5</v>
      </c>
      <c r="L223" s="265">
        <v>0</v>
      </c>
      <c r="M223" s="266"/>
      <c r="N223" s="267">
        <f>ROUND(L223*K223,2)</f>
        <v>0</v>
      </c>
      <c r="O223" s="227"/>
      <c r="P223" s="227"/>
      <c r="Q223" s="227"/>
      <c r="R223" s="49"/>
      <c r="T223" s="228" t="s">
        <v>22</v>
      </c>
      <c r="U223" s="57" t="s">
        <v>44</v>
      </c>
      <c r="V223" s="48"/>
      <c r="W223" s="229">
        <f>V223*K223</f>
        <v>0</v>
      </c>
      <c r="X223" s="229">
        <v>0.0615</v>
      </c>
      <c r="Y223" s="229">
        <f>X223*K223</f>
        <v>9.19425</v>
      </c>
      <c r="Z223" s="229">
        <v>0</v>
      </c>
      <c r="AA223" s="230">
        <f>Z223*K223</f>
        <v>0</v>
      </c>
      <c r="AR223" s="23" t="s">
        <v>212</v>
      </c>
      <c r="AT223" s="23" t="s">
        <v>245</v>
      </c>
      <c r="AU223" s="23" t="s">
        <v>126</v>
      </c>
      <c r="AY223" s="23" t="s">
        <v>173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87</v>
      </c>
      <c r="BK223" s="143">
        <f>ROUND(L223*K223,2)</f>
        <v>0</v>
      </c>
      <c r="BL223" s="23" t="s">
        <v>178</v>
      </c>
      <c r="BM223" s="23" t="s">
        <v>695</v>
      </c>
    </row>
    <row r="224" spans="2:51" s="10" customFormat="1" ht="16.5" customHeight="1">
      <c r="B224" s="231"/>
      <c r="C224" s="232"/>
      <c r="D224" s="232"/>
      <c r="E224" s="233" t="s">
        <v>22</v>
      </c>
      <c r="F224" s="234" t="s">
        <v>696</v>
      </c>
      <c r="G224" s="235"/>
      <c r="H224" s="235"/>
      <c r="I224" s="235"/>
      <c r="J224" s="232"/>
      <c r="K224" s="236">
        <v>130</v>
      </c>
      <c r="L224" s="232"/>
      <c r="M224" s="232"/>
      <c r="N224" s="232"/>
      <c r="O224" s="232"/>
      <c r="P224" s="232"/>
      <c r="Q224" s="232"/>
      <c r="R224" s="237"/>
      <c r="T224" s="238"/>
      <c r="U224" s="232"/>
      <c r="V224" s="232"/>
      <c r="W224" s="232"/>
      <c r="X224" s="232"/>
      <c r="Y224" s="232"/>
      <c r="Z224" s="232"/>
      <c r="AA224" s="239"/>
      <c r="AT224" s="240" t="s">
        <v>181</v>
      </c>
      <c r="AU224" s="240" t="s">
        <v>126</v>
      </c>
      <c r="AV224" s="10" t="s">
        <v>126</v>
      </c>
      <c r="AW224" s="10" t="s">
        <v>36</v>
      </c>
      <c r="AX224" s="10" t="s">
        <v>87</v>
      </c>
      <c r="AY224" s="240" t="s">
        <v>173</v>
      </c>
    </row>
    <row r="225" spans="2:63" s="9" customFormat="1" ht="29.85" customHeight="1">
      <c r="B225" s="206"/>
      <c r="C225" s="207"/>
      <c r="D225" s="217" t="s">
        <v>141</v>
      </c>
      <c r="E225" s="217"/>
      <c r="F225" s="217"/>
      <c r="G225" s="217"/>
      <c r="H225" s="217"/>
      <c r="I225" s="217"/>
      <c r="J225" s="217"/>
      <c r="K225" s="217"/>
      <c r="L225" s="217"/>
      <c r="M225" s="217"/>
      <c r="N225" s="218">
        <f>BK225</f>
        <v>0</v>
      </c>
      <c r="O225" s="219"/>
      <c r="P225" s="219"/>
      <c r="Q225" s="219"/>
      <c r="R225" s="210"/>
      <c r="T225" s="211"/>
      <c r="U225" s="207"/>
      <c r="V225" s="207"/>
      <c r="W225" s="212">
        <f>SUM(W226:W302)</f>
        <v>0</v>
      </c>
      <c r="X225" s="207"/>
      <c r="Y225" s="212">
        <f>SUM(Y226:Y302)</f>
        <v>346.03909</v>
      </c>
      <c r="Z225" s="207"/>
      <c r="AA225" s="213">
        <f>SUM(AA226:AA302)</f>
        <v>0</v>
      </c>
      <c r="AR225" s="214" t="s">
        <v>87</v>
      </c>
      <c r="AT225" s="215" t="s">
        <v>78</v>
      </c>
      <c r="AU225" s="215" t="s">
        <v>87</v>
      </c>
      <c r="AY225" s="214" t="s">
        <v>173</v>
      </c>
      <c r="BK225" s="216">
        <f>SUM(BK226:BK302)</f>
        <v>0</v>
      </c>
    </row>
    <row r="226" spans="2:65" s="1" customFormat="1" ht="16.5" customHeight="1">
      <c r="B226" s="47"/>
      <c r="C226" s="220" t="s">
        <v>346</v>
      </c>
      <c r="D226" s="220" t="s">
        <v>174</v>
      </c>
      <c r="E226" s="221" t="s">
        <v>280</v>
      </c>
      <c r="F226" s="222" t="s">
        <v>281</v>
      </c>
      <c r="G226" s="222"/>
      <c r="H226" s="222"/>
      <c r="I226" s="222"/>
      <c r="J226" s="223" t="s">
        <v>177</v>
      </c>
      <c r="K226" s="224">
        <v>169.25</v>
      </c>
      <c r="L226" s="225">
        <v>0</v>
      </c>
      <c r="M226" s="226"/>
      <c r="N226" s="227">
        <f>ROUND(L226*K226,2)</f>
        <v>0</v>
      </c>
      <c r="O226" s="227"/>
      <c r="P226" s="227"/>
      <c r="Q226" s="227"/>
      <c r="R226" s="49"/>
      <c r="T226" s="228" t="s">
        <v>22</v>
      </c>
      <c r="U226" s="57" t="s">
        <v>44</v>
      </c>
      <c r="V226" s="48"/>
      <c r="W226" s="229">
        <f>V226*K226</f>
        <v>0</v>
      </c>
      <c r="X226" s="229">
        <v>0</v>
      </c>
      <c r="Y226" s="229">
        <f>X226*K226</f>
        <v>0</v>
      </c>
      <c r="Z226" s="229">
        <v>0</v>
      </c>
      <c r="AA226" s="230">
        <f>Z226*K226</f>
        <v>0</v>
      </c>
      <c r="AR226" s="23" t="s">
        <v>178</v>
      </c>
      <c r="AT226" s="23" t="s">
        <v>174</v>
      </c>
      <c r="AU226" s="23" t="s">
        <v>126</v>
      </c>
      <c r="AY226" s="23" t="s">
        <v>173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23" t="s">
        <v>87</v>
      </c>
      <c r="BK226" s="143">
        <f>ROUND(L226*K226,2)</f>
        <v>0</v>
      </c>
      <c r="BL226" s="23" t="s">
        <v>178</v>
      </c>
      <c r="BM226" s="23" t="s">
        <v>282</v>
      </c>
    </row>
    <row r="227" spans="2:51" s="10" customFormat="1" ht="16.5" customHeight="1">
      <c r="B227" s="231"/>
      <c r="C227" s="232"/>
      <c r="D227" s="232"/>
      <c r="E227" s="233" t="s">
        <v>22</v>
      </c>
      <c r="F227" s="234" t="s">
        <v>697</v>
      </c>
      <c r="G227" s="235"/>
      <c r="H227" s="235"/>
      <c r="I227" s="235"/>
      <c r="J227" s="232"/>
      <c r="K227" s="236">
        <v>169.25</v>
      </c>
      <c r="L227" s="232"/>
      <c r="M227" s="232"/>
      <c r="N227" s="232"/>
      <c r="O227" s="232"/>
      <c r="P227" s="232"/>
      <c r="Q227" s="232"/>
      <c r="R227" s="237"/>
      <c r="T227" s="238"/>
      <c r="U227" s="232"/>
      <c r="V227" s="232"/>
      <c r="W227" s="232"/>
      <c r="X227" s="232"/>
      <c r="Y227" s="232"/>
      <c r="Z227" s="232"/>
      <c r="AA227" s="239"/>
      <c r="AT227" s="240" t="s">
        <v>181</v>
      </c>
      <c r="AU227" s="240" t="s">
        <v>126</v>
      </c>
      <c r="AV227" s="10" t="s">
        <v>126</v>
      </c>
      <c r="AW227" s="10" t="s">
        <v>36</v>
      </c>
      <c r="AX227" s="10" t="s">
        <v>79</v>
      </c>
      <c r="AY227" s="240" t="s">
        <v>173</v>
      </c>
    </row>
    <row r="228" spans="2:51" s="11" customFormat="1" ht="16.5" customHeight="1">
      <c r="B228" s="241"/>
      <c r="C228" s="242"/>
      <c r="D228" s="242"/>
      <c r="E228" s="243" t="s">
        <v>22</v>
      </c>
      <c r="F228" s="244" t="s">
        <v>182</v>
      </c>
      <c r="G228" s="242"/>
      <c r="H228" s="242"/>
      <c r="I228" s="242"/>
      <c r="J228" s="242"/>
      <c r="K228" s="245">
        <v>169.25</v>
      </c>
      <c r="L228" s="242"/>
      <c r="M228" s="242"/>
      <c r="N228" s="242"/>
      <c r="O228" s="242"/>
      <c r="P228" s="242"/>
      <c r="Q228" s="242"/>
      <c r="R228" s="246"/>
      <c r="T228" s="247"/>
      <c r="U228" s="242"/>
      <c r="V228" s="242"/>
      <c r="W228" s="242"/>
      <c r="X228" s="242"/>
      <c r="Y228" s="242"/>
      <c r="Z228" s="242"/>
      <c r="AA228" s="248"/>
      <c r="AT228" s="249" t="s">
        <v>181</v>
      </c>
      <c r="AU228" s="249" t="s">
        <v>126</v>
      </c>
      <c r="AV228" s="11" t="s">
        <v>178</v>
      </c>
      <c r="AW228" s="11" t="s">
        <v>36</v>
      </c>
      <c r="AX228" s="11" t="s">
        <v>87</v>
      </c>
      <c r="AY228" s="249" t="s">
        <v>173</v>
      </c>
    </row>
    <row r="229" spans="2:65" s="1" customFormat="1" ht="16.5" customHeight="1">
      <c r="B229" s="47"/>
      <c r="C229" s="220" t="s">
        <v>351</v>
      </c>
      <c r="D229" s="220" t="s">
        <v>174</v>
      </c>
      <c r="E229" s="221" t="s">
        <v>285</v>
      </c>
      <c r="F229" s="222" t="s">
        <v>286</v>
      </c>
      <c r="G229" s="222"/>
      <c r="H229" s="222"/>
      <c r="I229" s="222"/>
      <c r="J229" s="223" t="s">
        <v>177</v>
      </c>
      <c r="K229" s="224">
        <v>1134.05</v>
      </c>
      <c r="L229" s="225">
        <v>0</v>
      </c>
      <c r="M229" s="226"/>
      <c r="N229" s="227">
        <f>ROUND(L229*K229,2)</f>
        <v>0</v>
      </c>
      <c r="O229" s="227"/>
      <c r="P229" s="227"/>
      <c r="Q229" s="227"/>
      <c r="R229" s="49"/>
      <c r="T229" s="228" t="s">
        <v>22</v>
      </c>
      <c r="U229" s="57" t="s">
        <v>44</v>
      </c>
      <c r="V229" s="48"/>
      <c r="W229" s="229">
        <f>V229*K229</f>
        <v>0</v>
      </c>
      <c r="X229" s="229">
        <v>0</v>
      </c>
      <c r="Y229" s="229">
        <f>X229*K229</f>
        <v>0</v>
      </c>
      <c r="Z229" s="229">
        <v>0</v>
      </c>
      <c r="AA229" s="230">
        <f>Z229*K229</f>
        <v>0</v>
      </c>
      <c r="AR229" s="23" t="s">
        <v>178</v>
      </c>
      <c r="AT229" s="23" t="s">
        <v>174</v>
      </c>
      <c r="AU229" s="23" t="s">
        <v>126</v>
      </c>
      <c r="AY229" s="23" t="s">
        <v>173</v>
      </c>
      <c r="BE229" s="143">
        <f>IF(U229="základní",N229,0)</f>
        <v>0</v>
      </c>
      <c r="BF229" s="143">
        <f>IF(U229="snížená",N229,0)</f>
        <v>0</v>
      </c>
      <c r="BG229" s="143">
        <f>IF(U229="zákl. přenesená",N229,0)</f>
        <v>0</v>
      </c>
      <c r="BH229" s="143">
        <f>IF(U229="sníž. přenesená",N229,0)</f>
        <v>0</v>
      </c>
      <c r="BI229" s="143">
        <f>IF(U229="nulová",N229,0)</f>
        <v>0</v>
      </c>
      <c r="BJ229" s="23" t="s">
        <v>87</v>
      </c>
      <c r="BK229" s="143">
        <f>ROUND(L229*K229,2)</f>
        <v>0</v>
      </c>
      <c r="BL229" s="23" t="s">
        <v>178</v>
      </c>
      <c r="BM229" s="23" t="s">
        <v>287</v>
      </c>
    </row>
    <row r="230" spans="2:51" s="10" customFormat="1" ht="25.5" customHeight="1">
      <c r="B230" s="231"/>
      <c r="C230" s="232"/>
      <c r="D230" s="232"/>
      <c r="E230" s="233" t="s">
        <v>22</v>
      </c>
      <c r="F230" s="234" t="s">
        <v>698</v>
      </c>
      <c r="G230" s="235"/>
      <c r="H230" s="235"/>
      <c r="I230" s="235"/>
      <c r="J230" s="232"/>
      <c r="K230" s="236">
        <v>12</v>
      </c>
      <c r="L230" s="232"/>
      <c r="M230" s="232"/>
      <c r="N230" s="232"/>
      <c r="O230" s="232"/>
      <c r="P230" s="232"/>
      <c r="Q230" s="232"/>
      <c r="R230" s="237"/>
      <c r="T230" s="238"/>
      <c r="U230" s="232"/>
      <c r="V230" s="232"/>
      <c r="W230" s="232"/>
      <c r="X230" s="232"/>
      <c r="Y230" s="232"/>
      <c r="Z230" s="232"/>
      <c r="AA230" s="239"/>
      <c r="AT230" s="240" t="s">
        <v>181</v>
      </c>
      <c r="AU230" s="240" t="s">
        <v>126</v>
      </c>
      <c r="AV230" s="10" t="s">
        <v>126</v>
      </c>
      <c r="AW230" s="10" t="s">
        <v>36</v>
      </c>
      <c r="AX230" s="10" t="s">
        <v>79</v>
      </c>
      <c r="AY230" s="240" t="s">
        <v>173</v>
      </c>
    </row>
    <row r="231" spans="2:51" s="10" customFormat="1" ht="16.5" customHeight="1">
      <c r="B231" s="231"/>
      <c r="C231" s="232"/>
      <c r="D231" s="232"/>
      <c r="E231" s="233" t="s">
        <v>22</v>
      </c>
      <c r="F231" s="259" t="s">
        <v>653</v>
      </c>
      <c r="G231" s="232"/>
      <c r="H231" s="232"/>
      <c r="I231" s="232"/>
      <c r="J231" s="232"/>
      <c r="K231" s="236">
        <v>6</v>
      </c>
      <c r="L231" s="232"/>
      <c r="M231" s="232"/>
      <c r="N231" s="232"/>
      <c r="O231" s="232"/>
      <c r="P231" s="232"/>
      <c r="Q231" s="232"/>
      <c r="R231" s="237"/>
      <c r="T231" s="238"/>
      <c r="U231" s="232"/>
      <c r="V231" s="232"/>
      <c r="W231" s="232"/>
      <c r="X231" s="232"/>
      <c r="Y231" s="232"/>
      <c r="Z231" s="232"/>
      <c r="AA231" s="239"/>
      <c r="AT231" s="240" t="s">
        <v>181</v>
      </c>
      <c r="AU231" s="240" t="s">
        <v>126</v>
      </c>
      <c r="AV231" s="10" t="s">
        <v>126</v>
      </c>
      <c r="AW231" s="10" t="s">
        <v>36</v>
      </c>
      <c r="AX231" s="10" t="s">
        <v>79</v>
      </c>
      <c r="AY231" s="240" t="s">
        <v>173</v>
      </c>
    </row>
    <row r="232" spans="2:51" s="10" customFormat="1" ht="51" customHeight="1">
      <c r="B232" s="231"/>
      <c r="C232" s="232"/>
      <c r="D232" s="232"/>
      <c r="E232" s="233" t="s">
        <v>22</v>
      </c>
      <c r="F232" s="259" t="s">
        <v>699</v>
      </c>
      <c r="G232" s="232"/>
      <c r="H232" s="232"/>
      <c r="I232" s="232"/>
      <c r="J232" s="232"/>
      <c r="K232" s="236">
        <v>917</v>
      </c>
      <c r="L232" s="232"/>
      <c r="M232" s="232"/>
      <c r="N232" s="232"/>
      <c r="O232" s="232"/>
      <c r="P232" s="232"/>
      <c r="Q232" s="232"/>
      <c r="R232" s="237"/>
      <c r="T232" s="238"/>
      <c r="U232" s="232"/>
      <c r="V232" s="232"/>
      <c r="W232" s="232"/>
      <c r="X232" s="232"/>
      <c r="Y232" s="232"/>
      <c r="Z232" s="232"/>
      <c r="AA232" s="239"/>
      <c r="AT232" s="240" t="s">
        <v>181</v>
      </c>
      <c r="AU232" s="240" t="s">
        <v>126</v>
      </c>
      <c r="AV232" s="10" t="s">
        <v>126</v>
      </c>
      <c r="AW232" s="10" t="s">
        <v>36</v>
      </c>
      <c r="AX232" s="10" t="s">
        <v>79</v>
      </c>
      <c r="AY232" s="240" t="s">
        <v>173</v>
      </c>
    </row>
    <row r="233" spans="2:51" s="10" customFormat="1" ht="16.5" customHeight="1">
      <c r="B233" s="231"/>
      <c r="C233" s="232"/>
      <c r="D233" s="232"/>
      <c r="E233" s="233" t="s">
        <v>22</v>
      </c>
      <c r="F233" s="259" t="s">
        <v>288</v>
      </c>
      <c r="G233" s="232"/>
      <c r="H233" s="232"/>
      <c r="I233" s="232"/>
      <c r="J233" s="232"/>
      <c r="K233" s="236">
        <v>169.25</v>
      </c>
      <c r="L233" s="232"/>
      <c r="M233" s="232"/>
      <c r="N233" s="232"/>
      <c r="O233" s="232"/>
      <c r="P233" s="232"/>
      <c r="Q233" s="232"/>
      <c r="R233" s="237"/>
      <c r="T233" s="238"/>
      <c r="U233" s="232"/>
      <c r="V233" s="232"/>
      <c r="W233" s="232"/>
      <c r="X233" s="232"/>
      <c r="Y233" s="232"/>
      <c r="Z233" s="232"/>
      <c r="AA233" s="239"/>
      <c r="AT233" s="240" t="s">
        <v>181</v>
      </c>
      <c r="AU233" s="240" t="s">
        <v>126</v>
      </c>
      <c r="AV233" s="10" t="s">
        <v>126</v>
      </c>
      <c r="AW233" s="10" t="s">
        <v>36</v>
      </c>
      <c r="AX233" s="10" t="s">
        <v>79</v>
      </c>
      <c r="AY233" s="240" t="s">
        <v>173</v>
      </c>
    </row>
    <row r="234" spans="2:51" s="10" customFormat="1" ht="16.5" customHeight="1">
      <c r="B234" s="231"/>
      <c r="C234" s="232"/>
      <c r="D234" s="232"/>
      <c r="E234" s="233" t="s">
        <v>22</v>
      </c>
      <c r="F234" s="259" t="s">
        <v>700</v>
      </c>
      <c r="G234" s="232"/>
      <c r="H234" s="232"/>
      <c r="I234" s="232"/>
      <c r="J234" s="232"/>
      <c r="K234" s="236">
        <v>6.8</v>
      </c>
      <c r="L234" s="232"/>
      <c r="M234" s="232"/>
      <c r="N234" s="232"/>
      <c r="O234" s="232"/>
      <c r="P234" s="232"/>
      <c r="Q234" s="232"/>
      <c r="R234" s="237"/>
      <c r="T234" s="238"/>
      <c r="U234" s="232"/>
      <c r="V234" s="232"/>
      <c r="W234" s="232"/>
      <c r="X234" s="232"/>
      <c r="Y234" s="232"/>
      <c r="Z234" s="232"/>
      <c r="AA234" s="239"/>
      <c r="AT234" s="240" t="s">
        <v>181</v>
      </c>
      <c r="AU234" s="240" t="s">
        <v>126</v>
      </c>
      <c r="AV234" s="10" t="s">
        <v>126</v>
      </c>
      <c r="AW234" s="10" t="s">
        <v>36</v>
      </c>
      <c r="AX234" s="10" t="s">
        <v>79</v>
      </c>
      <c r="AY234" s="240" t="s">
        <v>173</v>
      </c>
    </row>
    <row r="235" spans="2:51" s="10" customFormat="1" ht="25.5" customHeight="1">
      <c r="B235" s="231"/>
      <c r="C235" s="232"/>
      <c r="D235" s="232"/>
      <c r="E235" s="233" t="s">
        <v>22</v>
      </c>
      <c r="F235" s="259" t="s">
        <v>701</v>
      </c>
      <c r="G235" s="232"/>
      <c r="H235" s="232"/>
      <c r="I235" s="232"/>
      <c r="J235" s="232"/>
      <c r="K235" s="236">
        <v>23</v>
      </c>
      <c r="L235" s="232"/>
      <c r="M235" s="232"/>
      <c r="N235" s="232"/>
      <c r="O235" s="232"/>
      <c r="P235" s="232"/>
      <c r="Q235" s="232"/>
      <c r="R235" s="237"/>
      <c r="T235" s="238"/>
      <c r="U235" s="232"/>
      <c r="V235" s="232"/>
      <c r="W235" s="232"/>
      <c r="X235" s="232"/>
      <c r="Y235" s="232"/>
      <c r="Z235" s="232"/>
      <c r="AA235" s="239"/>
      <c r="AT235" s="240" t="s">
        <v>181</v>
      </c>
      <c r="AU235" s="240" t="s">
        <v>126</v>
      </c>
      <c r="AV235" s="10" t="s">
        <v>126</v>
      </c>
      <c r="AW235" s="10" t="s">
        <v>36</v>
      </c>
      <c r="AX235" s="10" t="s">
        <v>79</v>
      </c>
      <c r="AY235" s="240" t="s">
        <v>173</v>
      </c>
    </row>
    <row r="236" spans="2:51" s="11" customFormat="1" ht="16.5" customHeight="1">
      <c r="B236" s="241"/>
      <c r="C236" s="242"/>
      <c r="D236" s="242"/>
      <c r="E236" s="243" t="s">
        <v>22</v>
      </c>
      <c r="F236" s="244" t="s">
        <v>182</v>
      </c>
      <c r="G236" s="242"/>
      <c r="H236" s="242"/>
      <c r="I236" s="242"/>
      <c r="J236" s="242"/>
      <c r="K236" s="245">
        <v>1134.05</v>
      </c>
      <c r="L236" s="242"/>
      <c r="M236" s="242"/>
      <c r="N236" s="242"/>
      <c r="O236" s="242"/>
      <c r="P236" s="242"/>
      <c r="Q236" s="242"/>
      <c r="R236" s="246"/>
      <c r="T236" s="247"/>
      <c r="U236" s="242"/>
      <c r="V236" s="242"/>
      <c r="W236" s="242"/>
      <c r="X236" s="242"/>
      <c r="Y236" s="242"/>
      <c r="Z236" s="242"/>
      <c r="AA236" s="248"/>
      <c r="AT236" s="249" t="s">
        <v>181</v>
      </c>
      <c r="AU236" s="249" t="s">
        <v>126</v>
      </c>
      <c r="AV236" s="11" t="s">
        <v>178</v>
      </c>
      <c r="AW236" s="11" t="s">
        <v>36</v>
      </c>
      <c r="AX236" s="11" t="s">
        <v>87</v>
      </c>
      <c r="AY236" s="249" t="s">
        <v>173</v>
      </c>
    </row>
    <row r="237" spans="2:65" s="1" customFormat="1" ht="16.5" customHeight="1">
      <c r="B237" s="47"/>
      <c r="C237" s="220" t="s">
        <v>357</v>
      </c>
      <c r="D237" s="220" t="s">
        <v>174</v>
      </c>
      <c r="E237" s="221" t="s">
        <v>702</v>
      </c>
      <c r="F237" s="222" t="s">
        <v>703</v>
      </c>
      <c r="G237" s="222"/>
      <c r="H237" s="222"/>
      <c r="I237" s="222"/>
      <c r="J237" s="223" t="s">
        <v>177</v>
      </c>
      <c r="K237" s="224">
        <v>244.14</v>
      </c>
      <c r="L237" s="225">
        <v>0</v>
      </c>
      <c r="M237" s="226"/>
      <c r="N237" s="227">
        <f>ROUND(L237*K237,2)</f>
        <v>0</v>
      </c>
      <c r="O237" s="227"/>
      <c r="P237" s="227"/>
      <c r="Q237" s="227"/>
      <c r="R237" s="49"/>
      <c r="T237" s="228" t="s">
        <v>22</v>
      </c>
      <c r="U237" s="57" t="s">
        <v>44</v>
      </c>
      <c r="V237" s="48"/>
      <c r="W237" s="229">
        <f>V237*K237</f>
        <v>0</v>
      </c>
      <c r="X237" s="229">
        <v>0</v>
      </c>
      <c r="Y237" s="229">
        <f>X237*K237</f>
        <v>0</v>
      </c>
      <c r="Z237" s="229">
        <v>0</v>
      </c>
      <c r="AA237" s="230">
        <f>Z237*K237</f>
        <v>0</v>
      </c>
      <c r="AR237" s="23" t="s">
        <v>178</v>
      </c>
      <c r="AT237" s="23" t="s">
        <v>174</v>
      </c>
      <c r="AU237" s="23" t="s">
        <v>126</v>
      </c>
      <c r="AY237" s="23" t="s">
        <v>173</v>
      </c>
      <c r="BE237" s="143">
        <f>IF(U237="základní",N237,0)</f>
        <v>0</v>
      </c>
      <c r="BF237" s="143">
        <f>IF(U237="snížená",N237,0)</f>
        <v>0</v>
      </c>
      <c r="BG237" s="143">
        <f>IF(U237="zákl. přenesená",N237,0)</f>
        <v>0</v>
      </c>
      <c r="BH237" s="143">
        <f>IF(U237="sníž. přenesená",N237,0)</f>
        <v>0</v>
      </c>
      <c r="BI237" s="143">
        <f>IF(U237="nulová",N237,0)</f>
        <v>0</v>
      </c>
      <c r="BJ237" s="23" t="s">
        <v>87</v>
      </c>
      <c r="BK237" s="143">
        <f>ROUND(L237*K237,2)</f>
        <v>0</v>
      </c>
      <c r="BL237" s="23" t="s">
        <v>178</v>
      </c>
      <c r="BM237" s="23" t="s">
        <v>704</v>
      </c>
    </row>
    <row r="238" spans="2:51" s="10" customFormat="1" ht="38.25" customHeight="1">
      <c r="B238" s="231"/>
      <c r="C238" s="232"/>
      <c r="D238" s="232"/>
      <c r="E238" s="233" t="s">
        <v>22</v>
      </c>
      <c r="F238" s="234" t="s">
        <v>705</v>
      </c>
      <c r="G238" s="235"/>
      <c r="H238" s="235"/>
      <c r="I238" s="235"/>
      <c r="J238" s="232"/>
      <c r="K238" s="236">
        <v>204</v>
      </c>
      <c r="L238" s="232"/>
      <c r="M238" s="232"/>
      <c r="N238" s="232"/>
      <c r="O238" s="232"/>
      <c r="P238" s="232"/>
      <c r="Q238" s="232"/>
      <c r="R238" s="237"/>
      <c r="T238" s="238"/>
      <c r="U238" s="232"/>
      <c r="V238" s="232"/>
      <c r="W238" s="232"/>
      <c r="X238" s="232"/>
      <c r="Y238" s="232"/>
      <c r="Z238" s="232"/>
      <c r="AA238" s="239"/>
      <c r="AT238" s="240" t="s">
        <v>181</v>
      </c>
      <c r="AU238" s="240" t="s">
        <v>126</v>
      </c>
      <c r="AV238" s="10" t="s">
        <v>126</v>
      </c>
      <c r="AW238" s="10" t="s">
        <v>36</v>
      </c>
      <c r="AX238" s="10" t="s">
        <v>79</v>
      </c>
      <c r="AY238" s="240" t="s">
        <v>173</v>
      </c>
    </row>
    <row r="239" spans="2:51" s="10" customFormat="1" ht="16.5" customHeight="1">
      <c r="B239" s="231"/>
      <c r="C239" s="232"/>
      <c r="D239" s="232"/>
      <c r="E239" s="233" t="s">
        <v>22</v>
      </c>
      <c r="F239" s="259" t="s">
        <v>706</v>
      </c>
      <c r="G239" s="232"/>
      <c r="H239" s="232"/>
      <c r="I239" s="232"/>
      <c r="J239" s="232"/>
      <c r="K239" s="236">
        <v>40.14</v>
      </c>
      <c r="L239" s="232"/>
      <c r="M239" s="232"/>
      <c r="N239" s="232"/>
      <c r="O239" s="232"/>
      <c r="P239" s="232"/>
      <c r="Q239" s="232"/>
      <c r="R239" s="237"/>
      <c r="T239" s="238"/>
      <c r="U239" s="232"/>
      <c r="V239" s="232"/>
      <c r="W239" s="232"/>
      <c r="X239" s="232"/>
      <c r="Y239" s="232"/>
      <c r="Z239" s="232"/>
      <c r="AA239" s="239"/>
      <c r="AT239" s="240" t="s">
        <v>181</v>
      </c>
      <c r="AU239" s="240" t="s">
        <v>126</v>
      </c>
      <c r="AV239" s="10" t="s">
        <v>126</v>
      </c>
      <c r="AW239" s="10" t="s">
        <v>36</v>
      </c>
      <c r="AX239" s="10" t="s">
        <v>79</v>
      </c>
      <c r="AY239" s="240" t="s">
        <v>173</v>
      </c>
    </row>
    <row r="240" spans="2:51" s="11" customFormat="1" ht="16.5" customHeight="1">
      <c r="B240" s="241"/>
      <c r="C240" s="242"/>
      <c r="D240" s="242"/>
      <c r="E240" s="243" t="s">
        <v>22</v>
      </c>
      <c r="F240" s="244" t="s">
        <v>182</v>
      </c>
      <c r="G240" s="242"/>
      <c r="H240" s="242"/>
      <c r="I240" s="242"/>
      <c r="J240" s="242"/>
      <c r="K240" s="245">
        <v>244.14</v>
      </c>
      <c r="L240" s="242"/>
      <c r="M240" s="242"/>
      <c r="N240" s="242"/>
      <c r="O240" s="242"/>
      <c r="P240" s="242"/>
      <c r="Q240" s="242"/>
      <c r="R240" s="246"/>
      <c r="T240" s="247"/>
      <c r="U240" s="242"/>
      <c r="V240" s="242"/>
      <c r="W240" s="242"/>
      <c r="X240" s="242"/>
      <c r="Y240" s="242"/>
      <c r="Z240" s="242"/>
      <c r="AA240" s="248"/>
      <c r="AT240" s="249" t="s">
        <v>181</v>
      </c>
      <c r="AU240" s="249" t="s">
        <v>126</v>
      </c>
      <c r="AV240" s="11" t="s">
        <v>178</v>
      </c>
      <c r="AW240" s="11" t="s">
        <v>36</v>
      </c>
      <c r="AX240" s="11" t="s">
        <v>87</v>
      </c>
      <c r="AY240" s="249" t="s">
        <v>173</v>
      </c>
    </row>
    <row r="241" spans="2:65" s="1" customFormat="1" ht="25.5" customHeight="1">
      <c r="B241" s="47"/>
      <c r="C241" s="220" t="s">
        <v>362</v>
      </c>
      <c r="D241" s="220" t="s">
        <v>174</v>
      </c>
      <c r="E241" s="221" t="s">
        <v>292</v>
      </c>
      <c r="F241" s="222" t="s">
        <v>293</v>
      </c>
      <c r="G241" s="222"/>
      <c r="H241" s="222"/>
      <c r="I241" s="222"/>
      <c r="J241" s="223" t="s">
        <v>177</v>
      </c>
      <c r="K241" s="224">
        <v>338.5</v>
      </c>
      <c r="L241" s="225">
        <v>0</v>
      </c>
      <c r="M241" s="226"/>
      <c r="N241" s="227">
        <f>ROUND(L241*K241,2)</f>
        <v>0</v>
      </c>
      <c r="O241" s="227"/>
      <c r="P241" s="227"/>
      <c r="Q241" s="227"/>
      <c r="R241" s="49"/>
      <c r="T241" s="228" t="s">
        <v>22</v>
      </c>
      <c r="U241" s="57" t="s">
        <v>44</v>
      </c>
      <c r="V241" s="48"/>
      <c r="W241" s="229">
        <f>V241*K241</f>
        <v>0</v>
      </c>
      <c r="X241" s="229">
        <v>0</v>
      </c>
      <c r="Y241" s="229">
        <f>X241*K241</f>
        <v>0</v>
      </c>
      <c r="Z241" s="229">
        <v>0</v>
      </c>
      <c r="AA241" s="230">
        <f>Z241*K241</f>
        <v>0</v>
      </c>
      <c r="AR241" s="23" t="s">
        <v>178</v>
      </c>
      <c r="AT241" s="23" t="s">
        <v>174</v>
      </c>
      <c r="AU241" s="23" t="s">
        <v>126</v>
      </c>
      <c r="AY241" s="23" t="s">
        <v>173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87</v>
      </c>
      <c r="BK241" s="143">
        <f>ROUND(L241*K241,2)</f>
        <v>0</v>
      </c>
      <c r="BL241" s="23" t="s">
        <v>178</v>
      </c>
      <c r="BM241" s="23" t="s">
        <v>294</v>
      </c>
    </row>
    <row r="242" spans="2:51" s="10" customFormat="1" ht="16.5" customHeight="1">
      <c r="B242" s="231"/>
      <c r="C242" s="232"/>
      <c r="D242" s="232"/>
      <c r="E242" s="233" t="s">
        <v>22</v>
      </c>
      <c r="F242" s="234" t="s">
        <v>707</v>
      </c>
      <c r="G242" s="235"/>
      <c r="H242" s="235"/>
      <c r="I242" s="235"/>
      <c r="J242" s="232"/>
      <c r="K242" s="236">
        <v>338.5</v>
      </c>
      <c r="L242" s="232"/>
      <c r="M242" s="232"/>
      <c r="N242" s="232"/>
      <c r="O242" s="232"/>
      <c r="P242" s="232"/>
      <c r="Q242" s="232"/>
      <c r="R242" s="237"/>
      <c r="T242" s="238"/>
      <c r="U242" s="232"/>
      <c r="V242" s="232"/>
      <c r="W242" s="232"/>
      <c r="X242" s="232"/>
      <c r="Y242" s="232"/>
      <c r="Z242" s="232"/>
      <c r="AA242" s="239"/>
      <c r="AT242" s="240" t="s">
        <v>181</v>
      </c>
      <c r="AU242" s="240" t="s">
        <v>126</v>
      </c>
      <c r="AV242" s="10" t="s">
        <v>126</v>
      </c>
      <c r="AW242" s="10" t="s">
        <v>36</v>
      </c>
      <c r="AX242" s="10" t="s">
        <v>79</v>
      </c>
      <c r="AY242" s="240" t="s">
        <v>173</v>
      </c>
    </row>
    <row r="243" spans="2:51" s="11" customFormat="1" ht="16.5" customHeight="1">
      <c r="B243" s="241"/>
      <c r="C243" s="242"/>
      <c r="D243" s="242"/>
      <c r="E243" s="243" t="s">
        <v>22</v>
      </c>
      <c r="F243" s="244" t="s">
        <v>182</v>
      </c>
      <c r="G243" s="242"/>
      <c r="H243" s="242"/>
      <c r="I243" s="242"/>
      <c r="J243" s="242"/>
      <c r="K243" s="245">
        <v>338.5</v>
      </c>
      <c r="L243" s="242"/>
      <c r="M243" s="242"/>
      <c r="N243" s="242"/>
      <c r="O243" s="242"/>
      <c r="P243" s="242"/>
      <c r="Q243" s="242"/>
      <c r="R243" s="246"/>
      <c r="T243" s="247"/>
      <c r="U243" s="242"/>
      <c r="V243" s="242"/>
      <c r="W243" s="242"/>
      <c r="X243" s="242"/>
      <c r="Y243" s="242"/>
      <c r="Z243" s="242"/>
      <c r="AA243" s="248"/>
      <c r="AT243" s="249" t="s">
        <v>181</v>
      </c>
      <c r="AU243" s="249" t="s">
        <v>126</v>
      </c>
      <c r="AV243" s="11" t="s">
        <v>178</v>
      </c>
      <c r="AW243" s="11" t="s">
        <v>36</v>
      </c>
      <c r="AX243" s="11" t="s">
        <v>87</v>
      </c>
      <c r="AY243" s="249" t="s">
        <v>173</v>
      </c>
    </row>
    <row r="244" spans="2:65" s="1" customFormat="1" ht="38.25" customHeight="1">
      <c r="B244" s="47"/>
      <c r="C244" s="220" t="s">
        <v>367</v>
      </c>
      <c r="D244" s="220" t="s">
        <v>174</v>
      </c>
      <c r="E244" s="221" t="s">
        <v>297</v>
      </c>
      <c r="F244" s="222" t="s">
        <v>298</v>
      </c>
      <c r="G244" s="222"/>
      <c r="H244" s="222"/>
      <c r="I244" s="222"/>
      <c r="J244" s="223" t="s">
        <v>177</v>
      </c>
      <c r="K244" s="224">
        <v>169.25</v>
      </c>
      <c r="L244" s="225">
        <v>0</v>
      </c>
      <c r="M244" s="226"/>
      <c r="N244" s="227">
        <f>ROUND(L244*K244,2)</f>
        <v>0</v>
      </c>
      <c r="O244" s="227"/>
      <c r="P244" s="227"/>
      <c r="Q244" s="227"/>
      <c r="R244" s="49"/>
      <c r="T244" s="228" t="s">
        <v>22</v>
      </c>
      <c r="U244" s="57" t="s">
        <v>44</v>
      </c>
      <c r="V244" s="48"/>
      <c r="W244" s="229">
        <f>V244*K244</f>
        <v>0</v>
      </c>
      <c r="X244" s="229">
        <v>0</v>
      </c>
      <c r="Y244" s="229">
        <f>X244*K244</f>
        <v>0</v>
      </c>
      <c r="Z244" s="229">
        <v>0</v>
      </c>
      <c r="AA244" s="230">
        <f>Z244*K244</f>
        <v>0</v>
      </c>
      <c r="AR244" s="23" t="s">
        <v>178</v>
      </c>
      <c r="AT244" s="23" t="s">
        <v>174</v>
      </c>
      <c r="AU244" s="23" t="s">
        <v>126</v>
      </c>
      <c r="AY244" s="23" t="s">
        <v>173</v>
      </c>
      <c r="BE244" s="143">
        <f>IF(U244="základní",N244,0)</f>
        <v>0</v>
      </c>
      <c r="BF244" s="143">
        <f>IF(U244="snížená",N244,0)</f>
        <v>0</v>
      </c>
      <c r="BG244" s="143">
        <f>IF(U244="zákl. přenesená",N244,0)</f>
        <v>0</v>
      </c>
      <c r="BH244" s="143">
        <f>IF(U244="sníž. přenesená",N244,0)</f>
        <v>0</v>
      </c>
      <c r="BI244" s="143">
        <f>IF(U244="nulová",N244,0)</f>
        <v>0</v>
      </c>
      <c r="BJ244" s="23" t="s">
        <v>87</v>
      </c>
      <c r="BK244" s="143">
        <f>ROUND(L244*K244,2)</f>
        <v>0</v>
      </c>
      <c r="BL244" s="23" t="s">
        <v>178</v>
      </c>
      <c r="BM244" s="23" t="s">
        <v>708</v>
      </c>
    </row>
    <row r="245" spans="2:51" s="10" customFormat="1" ht="16.5" customHeight="1">
      <c r="B245" s="231"/>
      <c r="C245" s="232"/>
      <c r="D245" s="232"/>
      <c r="E245" s="233" t="s">
        <v>22</v>
      </c>
      <c r="F245" s="234" t="s">
        <v>709</v>
      </c>
      <c r="G245" s="235"/>
      <c r="H245" s="235"/>
      <c r="I245" s="235"/>
      <c r="J245" s="232"/>
      <c r="K245" s="236">
        <v>169.25</v>
      </c>
      <c r="L245" s="232"/>
      <c r="M245" s="232"/>
      <c r="N245" s="232"/>
      <c r="O245" s="232"/>
      <c r="P245" s="232"/>
      <c r="Q245" s="232"/>
      <c r="R245" s="237"/>
      <c r="T245" s="238"/>
      <c r="U245" s="232"/>
      <c r="V245" s="232"/>
      <c r="W245" s="232"/>
      <c r="X245" s="232"/>
      <c r="Y245" s="232"/>
      <c r="Z245" s="232"/>
      <c r="AA245" s="239"/>
      <c r="AT245" s="240" t="s">
        <v>181</v>
      </c>
      <c r="AU245" s="240" t="s">
        <v>126</v>
      </c>
      <c r="AV245" s="10" t="s">
        <v>126</v>
      </c>
      <c r="AW245" s="10" t="s">
        <v>36</v>
      </c>
      <c r="AX245" s="10" t="s">
        <v>87</v>
      </c>
      <c r="AY245" s="240" t="s">
        <v>173</v>
      </c>
    </row>
    <row r="246" spans="2:65" s="1" customFormat="1" ht="38.25" customHeight="1">
      <c r="B246" s="47"/>
      <c r="C246" s="220" t="s">
        <v>372</v>
      </c>
      <c r="D246" s="220" t="s">
        <v>174</v>
      </c>
      <c r="E246" s="221" t="s">
        <v>302</v>
      </c>
      <c r="F246" s="222" t="s">
        <v>303</v>
      </c>
      <c r="G246" s="222"/>
      <c r="H246" s="222"/>
      <c r="I246" s="222"/>
      <c r="J246" s="223" t="s">
        <v>177</v>
      </c>
      <c r="K246" s="224">
        <v>530.75</v>
      </c>
      <c r="L246" s="225">
        <v>0</v>
      </c>
      <c r="M246" s="226"/>
      <c r="N246" s="227">
        <f>ROUND(L246*K246,2)</f>
        <v>0</v>
      </c>
      <c r="O246" s="227"/>
      <c r="P246" s="227"/>
      <c r="Q246" s="227"/>
      <c r="R246" s="49"/>
      <c r="T246" s="228" t="s">
        <v>22</v>
      </c>
      <c r="U246" s="57" t="s">
        <v>44</v>
      </c>
      <c r="V246" s="48"/>
      <c r="W246" s="229">
        <f>V246*K246</f>
        <v>0</v>
      </c>
      <c r="X246" s="229">
        <v>0</v>
      </c>
      <c r="Y246" s="229">
        <f>X246*K246</f>
        <v>0</v>
      </c>
      <c r="Z246" s="229">
        <v>0</v>
      </c>
      <c r="AA246" s="230">
        <f>Z246*K246</f>
        <v>0</v>
      </c>
      <c r="AR246" s="23" t="s">
        <v>178</v>
      </c>
      <c r="AT246" s="23" t="s">
        <v>174</v>
      </c>
      <c r="AU246" s="23" t="s">
        <v>126</v>
      </c>
      <c r="AY246" s="23" t="s">
        <v>173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87</v>
      </c>
      <c r="BK246" s="143">
        <f>ROUND(L246*K246,2)</f>
        <v>0</v>
      </c>
      <c r="BL246" s="23" t="s">
        <v>178</v>
      </c>
      <c r="BM246" s="23" t="s">
        <v>710</v>
      </c>
    </row>
    <row r="247" spans="2:51" s="10" customFormat="1" ht="25.5" customHeight="1">
      <c r="B247" s="231"/>
      <c r="C247" s="232"/>
      <c r="D247" s="232"/>
      <c r="E247" s="233" t="s">
        <v>22</v>
      </c>
      <c r="F247" s="234" t="s">
        <v>701</v>
      </c>
      <c r="G247" s="235"/>
      <c r="H247" s="235"/>
      <c r="I247" s="235"/>
      <c r="J247" s="232"/>
      <c r="K247" s="236">
        <v>23</v>
      </c>
      <c r="L247" s="232"/>
      <c r="M247" s="232"/>
      <c r="N247" s="232"/>
      <c r="O247" s="232"/>
      <c r="P247" s="232"/>
      <c r="Q247" s="232"/>
      <c r="R247" s="237"/>
      <c r="T247" s="238"/>
      <c r="U247" s="232"/>
      <c r="V247" s="232"/>
      <c r="W247" s="232"/>
      <c r="X247" s="232"/>
      <c r="Y247" s="232"/>
      <c r="Z247" s="232"/>
      <c r="AA247" s="239"/>
      <c r="AT247" s="240" t="s">
        <v>181</v>
      </c>
      <c r="AU247" s="240" t="s">
        <v>126</v>
      </c>
      <c r="AV247" s="10" t="s">
        <v>126</v>
      </c>
      <c r="AW247" s="10" t="s">
        <v>36</v>
      </c>
      <c r="AX247" s="10" t="s">
        <v>79</v>
      </c>
      <c r="AY247" s="240" t="s">
        <v>173</v>
      </c>
    </row>
    <row r="248" spans="2:51" s="10" customFormat="1" ht="16.5" customHeight="1">
      <c r="B248" s="231"/>
      <c r="C248" s="232"/>
      <c r="D248" s="232"/>
      <c r="E248" s="233" t="s">
        <v>22</v>
      </c>
      <c r="F248" s="259" t="s">
        <v>300</v>
      </c>
      <c r="G248" s="232"/>
      <c r="H248" s="232"/>
      <c r="I248" s="232"/>
      <c r="J248" s="232"/>
      <c r="K248" s="236">
        <v>507.75</v>
      </c>
      <c r="L248" s="232"/>
      <c r="M248" s="232"/>
      <c r="N248" s="232"/>
      <c r="O248" s="232"/>
      <c r="P248" s="232"/>
      <c r="Q248" s="232"/>
      <c r="R248" s="237"/>
      <c r="T248" s="238"/>
      <c r="U248" s="232"/>
      <c r="V248" s="232"/>
      <c r="W248" s="232"/>
      <c r="X248" s="232"/>
      <c r="Y248" s="232"/>
      <c r="Z248" s="232"/>
      <c r="AA248" s="239"/>
      <c r="AT248" s="240" t="s">
        <v>181</v>
      </c>
      <c r="AU248" s="240" t="s">
        <v>126</v>
      </c>
      <c r="AV248" s="10" t="s">
        <v>126</v>
      </c>
      <c r="AW248" s="10" t="s">
        <v>36</v>
      </c>
      <c r="AX248" s="10" t="s">
        <v>79</v>
      </c>
      <c r="AY248" s="240" t="s">
        <v>173</v>
      </c>
    </row>
    <row r="249" spans="2:51" s="11" customFormat="1" ht="16.5" customHeight="1">
      <c r="B249" s="241"/>
      <c r="C249" s="242"/>
      <c r="D249" s="242"/>
      <c r="E249" s="243" t="s">
        <v>22</v>
      </c>
      <c r="F249" s="244" t="s">
        <v>182</v>
      </c>
      <c r="G249" s="242"/>
      <c r="H249" s="242"/>
      <c r="I249" s="242"/>
      <c r="J249" s="242"/>
      <c r="K249" s="245">
        <v>530.75</v>
      </c>
      <c r="L249" s="242"/>
      <c r="M249" s="242"/>
      <c r="N249" s="242"/>
      <c r="O249" s="242"/>
      <c r="P249" s="242"/>
      <c r="Q249" s="242"/>
      <c r="R249" s="246"/>
      <c r="T249" s="247"/>
      <c r="U249" s="242"/>
      <c r="V249" s="242"/>
      <c r="W249" s="242"/>
      <c r="X249" s="242"/>
      <c r="Y249" s="242"/>
      <c r="Z249" s="242"/>
      <c r="AA249" s="248"/>
      <c r="AT249" s="249" t="s">
        <v>181</v>
      </c>
      <c r="AU249" s="249" t="s">
        <v>126</v>
      </c>
      <c r="AV249" s="11" t="s">
        <v>178</v>
      </c>
      <c r="AW249" s="11" t="s">
        <v>36</v>
      </c>
      <c r="AX249" s="11" t="s">
        <v>87</v>
      </c>
      <c r="AY249" s="249" t="s">
        <v>173</v>
      </c>
    </row>
    <row r="250" spans="2:65" s="1" customFormat="1" ht="38.25" customHeight="1">
      <c r="B250" s="47"/>
      <c r="C250" s="220" t="s">
        <v>376</v>
      </c>
      <c r="D250" s="220" t="s">
        <v>174</v>
      </c>
      <c r="E250" s="221" t="s">
        <v>711</v>
      </c>
      <c r="F250" s="222" t="s">
        <v>712</v>
      </c>
      <c r="G250" s="222"/>
      <c r="H250" s="222"/>
      <c r="I250" s="222"/>
      <c r="J250" s="223" t="s">
        <v>177</v>
      </c>
      <c r="K250" s="224">
        <v>169.25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44</v>
      </c>
      <c r="V250" s="48"/>
      <c r="W250" s="229">
        <f>V250*K250</f>
        <v>0</v>
      </c>
      <c r="X250" s="229">
        <v>0</v>
      </c>
      <c r="Y250" s="229">
        <f>X250*K250</f>
        <v>0</v>
      </c>
      <c r="Z250" s="229">
        <v>0</v>
      </c>
      <c r="AA250" s="230">
        <f>Z250*K250</f>
        <v>0</v>
      </c>
      <c r="AR250" s="23" t="s">
        <v>178</v>
      </c>
      <c r="AT250" s="23" t="s">
        <v>174</v>
      </c>
      <c r="AU250" s="23" t="s">
        <v>126</v>
      </c>
      <c r="AY250" s="23" t="s">
        <v>173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87</v>
      </c>
      <c r="BK250" s="143">
        <f>ROUND(L250*K250,2)</f>
        <v>0</v>
      </c>
      <c r="BL250" s="23" t="s">
        <v>178</v>
      </c>
      <c r="BM250" s="23" t="s">
        <v>713</v>
      </c>
    </row>
    <row r="251" spans="2:51" s="10" customFormat="1" ht="16.5" customHeight="1">
      <c r="B251" s="231"/>
      <c r="C251" s="232"/>
      <c r="D251" s="232"/>
      <c r="E251" s="233" t="s">
        <v>22</v>
      </c>
      <c r="F251" s="234" t="s">
        <v>309</v>
      </c>
      <c r="G251" s="235"/>
      <c r="H251" s="235"/>
      <c r="I251" s="235"/>
      <c r="J251" s="232"/>
      <c r="K251" s="236">
        <v>169.25</v>
      </c>
      <c r="L251" s="232"/>
      <c r="M251" s="232"/>
      <c r="N251" s="232"/>
      <c r="O251" s="232"/>
      <c r="P251" s="232"/>
      <c r="Q251" s="232"/>
      <c r="R251" s="237"/>
      <c r="T251" s="238"/>
      <c r="U251" s="232"/>
      <c r="V251" s="232"/>
      <c r="W251" s="232"/>
      <c r="X251" s="232"/>
      <c r="Y251" s="232"/>
      <c r="Z251" s="232"/>
      <c r="AA251" s="239"/>
      <c r="AT251" s="240" t="s">
        <v>181</v>
      </c>
      <c r="AU251" s="240" t="s">
        <v>126</v>
      </c>
      <c r="AV251" s="10" t="s">
        <v>126</v>
      </c>
      <c r="AW251" s="10" t="s">
        <v>36</v>
      </c>
      <c r="AX251" s="10" t="s">
        <v>87</v>
      </c>
      <c r="AY251" s="240" t="s">
        <v>173</v>
      </c>
    </row>
    <row r="252" spans="2:65" s="1" customFormat="1" ht="25.5" customHeight="1">
      <c r="B252" s="47"/>
      <c r="C252" s="220" t="s">
        <v>380</v>
      </c>
      <c r="D252" s="220" t="s">
        <v>174</v>
      </c>
      <c r="E252" s="221" t="s">
        <v>311</v>
      </c>
      <c r="F252" s="222" t="s">
        <v>312</v>
      </c>
      <c r="G252" s="222"/>
      <c r="H252" s="222"/>
      <c r="I252" s="222"/>
      <c r="J252" s="223" t="s">
        <v>177</v>
      </c>
      <c r="K252" s="224">
        <v>1</v>
      </c>
      <c r="L252" s="225">
        <v>0</v>
      </c>
      <c r="M252" s="226"/>
      <c r="N252" s="227">
        <f>ROUND(L252*K252,2)</f>
        <v>0</v>
      </c>
      <c r="O252" s="227"/>
      <c r="P252" s="227"/>
      <c r="Q252" s="227"/>
      <c r="R252" s="49"/>
      <c r="T252" s="228" t="s">
        <v>22</v>
      </c>
      <c r="U252" s="57" t="s">
        <v>44</v>
      </c>
      <c r="V252" s="48"/>
      <c r="W252" s="229">
        <f>V252*K252</f>
        <v>0</v>
      </c>
      <c r="X252" s="229">
        <v>0</v>
      </c>
      <c r="Y252" s="229">
        <f>X252*K252</f>
        <v>0</v>
      </c>
      <c r="Z252" s="229">
        <v>0</v>
      </c>
      <c r="AA252" s="230">
        <f>Z252*K252</f>
        <v>0</v>
      </c>
      <c r="AR252" s="23" t="s">
        <v>178</v>
      </c>
      <c r="AT252" s="23" t="s">
        <v>174</v>
      </c>
      <c r="AU252" s="23" t="s">
        <v>126</v>
      </c>
      <c r="AY252" s="23" t="s">
        <v>173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23" t="s">
        <v>87</v>
      </c>
      <c r="BK252" s="143">
        <f>ROUND(L252*K252,2)</f>
        <v>0</v>
      </c>
      <c r="BL252" s="23" t="s">
        <v>178</v>
      </c>
      <c r="BM252" s="23" t="s">
        <v>313</v>
      </c>
    </row>
    <row r="253" spans="2:51" s="10" customFormat="1" ht="16.5" customHeight="1">
      <c r="B253" s="231"/>
      <c r="C253" s="232"/>
      <c r="D253" s="232"/>
      <c r="E253" s="233" t="s">
        <v>22</v>
      </c>
      <c r="F253" s="234" t="s">
        <v>87</v>
      </c>
      <c r="G253" s="235"/>
      <c r="H253" s="235"/>
      <c r="I253" s="235"/>
      <c r="J253" s="232"/>
      <c r="K253" s="236">
        <v>1</v>
      </c>
      <c r="L253" s="232"/>
      <c r="M253" s="232"/>
      <c r="N253" s="232"/>
      <c r="O253" s="232"/>
      <c r="P253" s="232"/>
      <c r="Q253" s="232"/>
      <c r="R253" s="237"/>
      <c r="T253" s="238"/>
      <c r="U253" s="232"/>
      <c r="V253" s="232"/>
      <c r="W253" s="232"/>
      <c r="X253" s="232"/>
      <c r="Y253" s="232"/>
      <c r="Z253" s="232"/>
      <c r="AA253" s="239"/>
      <c r="AT253" s="240" t="s">
        <v>181</v>
      </c>
      <c r="AU253" s="240" t="s">
        <v>126</v>
      </c>
      <c r="AV253" s="10" t="s">
        <v>126</v>
      </c>
      <c r="AW253" s="10" t="s">
        <v>36</v>
      </c>
      <c r="AX253" s="10" t="s">
        <v>79</v>
      </c>
      <c r="AY253" s="240" t="s">
        <v>173</v>
      </c>
    </row>
    <row r="254" spans="2:51" s="11" customFormat="1" ht="16.5" customHeight="1">
      <c r="B254" s="241"/>
      <c r="C254" s="242"/>
      <c r="D254" s="242"/>
      <c r="E254" s="243" t="s">
        <v>22</v>
      </c>
      <c r="F254" s="244" t="s">
        <v>182</v>
      </c>
      <c r="G254" s="242"/>
      <c r="H254" s="242"/>
      <c r="I254" s="242"/>
      <c r="J254" s="242"/>
      <c r="K254" s="245">
        <v>1</v>
      </c>
      <c r="L254" s="242"/>
      <c r="M254" s="242"/>
      <c r="N254" s="242"/>
      <c r="O254" s="242"/>
      <c r="P254" s="242"/>
      <c r="Q254" s="242"/>
      <c r="R254" s="246"/>
      <c r="T254" s="247"/>
      <c r="U254" s="242"/>
      <c r="V254" s="242"/>
      <c r="W254" s="242"/>
      <c r="X254" s="242"/>
      <c r="Y254" s="242"/>
      <c r="Z254" s="242"/>
      <c r="AA254" s="248"/>
      <c r="AT254" s="249" t="s">
        <v>181</v>
      </c>
      <c r="AU254" s="249" t="s">
        <v>126</v>
      </c>
      <c r="AV254" s="11" t="s">
        <v>178</v>
      </c>
      <c r="AW254" s="11" t="s">
        <v>36</v>
      </c>
      <c r="AX254" s="11" t="s">
        <v>87</v>
      </c>
      <c r="AY254" s="249" t="s">
        <v>173</v>
      </c>
    </row>
    <row r="255" spans="2:65" s="1" customFormat="1" ht="25.5" customHeight="1">
      <c r="B255" s="47"/>
      <c r="C255" s="220" t="s">
        <v>384</v>
      </c>
      <c r="D255" s="220" t="s">
        <v>174</v>
      </c>
      <c r="E255" s="221" t="s">
        <v>316</v>
      </c>
      <c r="F255" s="222" t="s">
        <v>317</v>
      </c>
      <c r="G255" s="222"/>
      <c r="H255" s="222"/>
      <c r="I255" s="222"/>
      <c r="J255" s="223" t="s">
        <v>177</v>
      </c>
      <c r="K255" s="224">
        <v>18.5</v>
      </c>
      <c r="L255" s="225">
        <v>0</v>
      </c>
      <c r="M255" s="226"/>
      <c r="N255" s="227">
        <f>ROUND(L255*K255,2)</f>
        <v>0</v>
      </c>
      <c r="O255" s="227"/>
      <c r="P255" s="227"/>
      <c r="Q255" s="227"/>
      <c r="R255" s="49"/>
      <c r="T255" s="228" t="s">
        <v>22</v>
      </c>
      <c r="U255" s="57" t="s">
        <v>44</v>
      </c>
      <c r="V255" s="48"/>
      <c r="W255" s="229">
        <f>V255*K255</f>
        <v>0</v>
      </c>
      <c r="X255" s="229">
        <v>0.1837</v>
      </c>
      <c r="Y255" s="229">
        <f>X255*K255</f>
        <v>3.39845</v>
      </c>
      <c r="Z255" s="229">
        <v>0</v>
      </c>
      <c r="AA255" s="230">
        <f>Z255*K255</f>
        <v>0</v>
      </c>
      <c r="AR255" s="23" t="s">
        <v>178</v>
      </c>
      <c r="AT255" s="23" t="s">
        <v>174</v>
      </c>
      <c r="AU255" s="23" t="s">
        <v>126</v>
      </c>
      <c r="AY255" s="23" t="s">
        <v>173</v>
      </c>
      <c r="BE255" s="143">
        <f>IF(U255="základní",N255,0)</f>
        <v>0</v>
      </c>
      <c r="BF255" s="143">
        <f>IF(U255="snížená",N255,0)</f>
        <v>0</v>
      </c>
      <c r="BG255" s="143">
        <f>IF(U255="zákl. přenesená",N255,0)</f>
        <v>0</v>
      </c>
      <c r="BH255" s="143">
        <f>IF(U255="sníž. přenesená",N255,0)</f>
        <v>0</v>
      </c>
      <c r="BI255" s="143">
        <f>IF(U255="nulová",N255,0)</f>
        <v>0</v>
      </c>
      <c r="BJ255" s="23" t="s">
        <v>87</v>
      </c>
      <c r="BK255" s="143">
        <f>ROUND(L255*K255,2)</f>
        <v>0</v>
      </c>
      <c r="BL255" s="23" t="s">
        <v>178</v>
      </c>
      <c r="BM255" s="23" t="s">
        <v>318</v>
      </c>
    </row>
    <row r="256" spans="2:51" s="10" customFormat="1" ht="25.5" customHeight="1">
      <c r="B256" s="231"/>
      <c r="C256" s="232"/>
      <c r="D256" s="232"/>
      <c r="E256" s="233" t="s">
        <v>22</v>
      </c>
      <c r="F256" s="234" t="s">
        <v>714</v>
      </c>
      <c r="G256" s="235"/>
      <c r="H256" s="235"/>
      <c r="I256" s="235"/>
      <c r="J256" s="232"/>
      <c r="K256" s="236">
        <v>16.5</v>
      </c>
      <c r="L256" s="232"/>
      <c r="M256" s="232"/>
      <c r="N256" s="232"/>
      <c r="O256" s="232"/>
      <c r="P256" s="232"/>
      <c r="Q256" s="232"/>
      <c r="R256" s="237"/>
      <c r="T256" s="238"/>
      <c r="U256" s="232"/>
      <c r="V256" s="232"/>
      <c r="W256" s="232"/>
      <c r="X256" s="232"/>
      <c r="Y256" s="232"/>
      <c r="Z256" s="232"/>
      <c r="AA256" s="239"/>
      <c r="AT256" s="240" t="s">
        <v>181</v>
      </c>
      <c r="AU256" s="240" t="s">
        <v>126</v>
      </c>
      <c r="AV256" s="10" t="s">
        <v>126</v>
      </c>
      <c r="AW256" s="10" t="s">
        <v>36</v>
      </c>
      <c r="AX256" s="10" t="s">
        <v>79</v>
      </c>
      <c r="AY256" s="240" t="s">
        <v>173</v>
      </c>
    </row>
    <row r="257" spans="2:51" s="10" customFormat="1" ht="16.5" customHeight="1">
      <c r="B257" s="231"/>
      <c r="C257" s="232"/>
      <c r="D257" s="232"/>
      <c r="E257" s="233" t="s">
        <v>22</v>
      </c>
      <c r="F257" s="259" t="s">
        <v>715</v>
      </c>
      <c r="G257" s="232"/>
      <c r="H257" s="232"/>
      <c r="I257" s="232"/>
      <c r="J257" s="232"/>
      <c r="K257" s="236">
        <v>2</v>
      </c>
      <c r="L257" s="232"/>
      <c r="M257" s="232"/>
      <c r="N257" s="232"/>
      <c r="O257" s="232"/>
      <c r="P257" s="232"/>
      <c r="Q257" s="232"/>
      <c r="R257" s="237"/>
      <c r="T257" s="238"/>
      <c r="U257" s="232"/>
      <c r="V257" s="232"/>
      <c r="W257" s="232"/>
      <c r="X257" s="232"/>
      <c r="Y257" s="232"/>
      <c r="Z257" s="232"/>
      <c r="AA257" s="239"/>
      <c r="AT257" s="240" t="s">
        <v>181</v>
      </c>
      <c r="AU257" s="240" t="s">
        <v>126</v>
      </c>
      <c r="AV257" s="10" t="s">
        <v>126</v>
      </c>
      <c r="AW257" s="10" t="s">
        <v>36</v>
      </c>
      <c r="AX257" s="10" t="s">
        <v>79</v>
      </c>
      <c r="AY257" s="240" t="s">
        <v>173</v>
      </c>
    </row>
    <row r="258" spans="2:51" s="11" customFormat="1" ht="16.5" customHeight="1">
      <c r="B258" s="241"/>
      <c r="C258" s="242"/>
      <c r="D258" s="242"/>
      <c r="E258" s="243" t="s">
        <v>22</v>
      </c>
      <c r="F258" s="244" t="s">
        <v>182</v>
      </c>
      <c r="G258" s="242"/>
      <c r="H258" s="242"/>
      <c r="I258" s="242"/>
      <c r="J258" s="242"/>
      <c r="K258" s="245">
        <v>18.5</v>
      </c>
      <c r="L258" s="242"/>
      <c r="M258" s="242"/>
      <c r="N258" s="242"/>
      <c r="O258" s="242"/>
      <c r="P258" s="242"/>
      <c r="Q258" s="242"/>
      <c r="R258" s="246"/>
      <c r="T258" s="247"/>
      <c r="U258" s="242"/>
      <c r="V258" s="242"/>
      <c r="W258" s="242"/>
      <c r="X258" s="242"/>
      <c r="Y258" s="242"/>
      <c r="Z258" s="242"/>
      <c r="AA258" s="248"/>
      <c r="AT258" s="249" t="s">
        <v>181</v>
      </c>
      <c r="AU258" s="249" t="s">
        <v>126</v>
      </c>
      <c r="AV258" s="11" t="s">
        <v>178</v>
      </c>
      <c r="AW258" s="11" t="s">
        <v>36</v>
      </c>
      <c r="AX258" s="11" t="s">
        <v>87</v>
      </c>
      <c r="AY258" s="249" t="s">
        <v>173</v>
      </c>
    </row>
    <row r="259" spans="2:65" s="1" customFormat="1" ht="25.5" customHeight="1">
      <c r="B259" s="47"/>
      <c r="C259" s="260" t="s">
        <v>388</v>
      </c>
      <c r="D259" s="260" t="s">
        <v>245</v>
      </c>
      <c r="E259" s="261" t="s">
        <v>321</v>
      </c>
      <c r="F259" s="262" t="s">
        <v>322</v>
      </c>
      <c r="G259" s="262"/>
      <c r="H259" s="262"/>
      <c r="I259" s="262"/>
      <c r="J259" s="263" t="s">
        <v>230</v>
      </c>
      <c r="K259" s="264">
        <v>8.048</v>
      </c>
      <c r="L259" s="265">
        <v>0</v>
      </c>
      <c r="M259" s="266"/>
      <c r="N259" s="267">
        <f>ROUND(L259*K259,2)</f>
        <v>0</v>
      </c>
      <c r="O259" s="227"/>
      <c r="P259" s="227"/>
      <c r="Q259" s="227"/>
      <c r="R259" s="49"/>
      <c r="T259" s="228" t="s">
        <v>22</v>
      </c>
      <c r="U259" s="57" t="s">
        <v>44</v>
      </c>
      <c r="V259" s="48"/>
      <c r="W259" s="229">
        <f>V259*K259</f>
        <v>0</v>
      </c>
      <c r="X259" s="229">
        <v>1</v>
      </c>
      <c r="Y259" s="229">
        <f>X259*K259</f>
        <v>8.048</v>
      </c>
      <c r="Z259" s="229">
        <v>0</v>
      </c>
      <c r="AA259" s="230">
        <f>Z259*K259</f>
        <v>0</v>
      </c>
      <c r="AR259" s="23" t="s">
        <v>212</v>
      </c>
      <c r="AT259" s="23" t="s">
        <v>245</v>
      </c>
      <c r="AU259" s="23" t="s">
        <v>126</v>
      </c>
      <c r="AY259" s="23" t="s">
        <v>173</v>
      </c>
      <c r="BE259" s="143">
        <f>IF(U259="základní",N259,0)</f>
        <v>0</v>
      </c>
      <c r="BF259" s="143">
        <f>IF(U259="snížená",N259,0)</f>
        <v>0</v>
      </c>
      <c r="BG259" s="143">
        <f>IF(U259="zákl. přenesená",N259,0)</f>
        <v>0</v>
      </c>
      <c r="BH259" s="143">
        <f>IF(U259="sníž. přenesená",N259,0)</f>
        <v>0</v>
      </c>
      <c r="BI259" s="143">
        <f>IF(U259="nulová",N259,0)</f>
        <v>0</v>
      </c>
      <c r="BJ259" s="23" t="s">
        <v>87</v>
      </c>
      <c r="BK259" s="143">
        <f>ROUND(L259*K259,2)</f>
        <v>0</v>
      </c>
      <c r="BL259" s="23" t="s">
        <v>178</v>
      </c>
      <c r="BM259" s="23" t="s">
        <v>323</v>
      </c>
    </row>
    <row r="260" spans="2:47" s="1" customFormat="1" ht="16.5" customHeight="1">
      <c r="B260" s="47"/>
      <c r="C260" s="48"/>
      <c r="D260" s="48"/>
      <c r="E260" s="48"/>
      <c r="F260" s="271" t="s">
        <v>324</v>
      </c>
      <c r="G260" s="68"/>
      <c r="H260" s="68"/>
      <c r="I260" s="68"/>
      <c r="J260" s="48"/>
      <c r="K260" s="48"/>
      <c r="L260" s="48"/>
      <c r="M260" s="48"/>
      <c r="N260" s="48"/>
      <c r="O260" s="48"/>
      <c r="P260" s="48"/>
      <c r="Q260" s="48"/>
      <c r="R260" s="49"/>
      <c r="T260" s="190"/>
      <c r="U260" s="48"/>
      <c r="V260" s="48"/>
      <c r="W260" s="48"/>
      <c r="X260" s="48"/>
      <c r="Y260" s="48"/>
      <c r="Z260" s="48"/>
      <c r="AA260" s="101"/>
      <c r="AT260" s="23" t="s">
        <v>325</v>
      </c>
      <c r="AU260" s="23" t="s">
        <v>126</v>
      </c>
    </row>
    <row r="261" spans="2:51" s="10" customFormat="1" ht="25.5" customHeight="1">
      <c r="B261" s="231"/>
      <c r="C261" s="232"/>
      <c r="D261" s="232"/>
      <c r="E261" s="233" t="s">
        <v>22</v>
      </c>
      <c r="F261" s="259" t="s">
        <v>716</v>
      </c>
      <c r="G261" s="232"/>
      <c r="H261" s="232"/>
      <c r="I261" s="232"/>
      <c r="J261" s="232"/>
      <c r="K261" s="236">
        <v>8.048</v>
      </c>
      <c r="L261" s="232"/>
      <c r="M261" s="232"/>
      <c r="N261" s="232"/>
      <c r="O261" s="232"/>
      <c r="P261" s="232"/>
      <c r="Q261" s="232"/>
      <c r="R261" s="237"/>
      <c r="T261" s="238"/>
      <c r="U261" s="232"/>
      <c r="V261" s="232"/>
      <c r="W261" s="232"/>
      <c r="X261" s="232"/>
      <c r="Y261" s="232"/>
      <c r="Z261" s="232"/>
      <c r="AA261" s="239"/>
      <c r="AT261" s="240" t="s">
        <v>181</v>
      </c>
      <c r="AU261" s="240" t="s">
        <v>126</v>
      </c>
      <c r="AV261" s="10" t="s">
        <v>126</v>
      </c>
      <c r="AW261" s="10" t="s">
        <v>36</v>
      </c>
      <c r="AX261" s="10" t="s">
        <v>79</v>
      </c>
      <c r="AY261" s="240" t="s">
        <v>173</v>
      </c>
    </row>
    <row r="262" spans="2:51" s="11" customFormat="1" ht="16.5" customHeight="1">
      <c r="B262" s="241"/>
      <c r="C262" s="242"/>
      <c r="D262" s="242"/>
      <c r="E262" s="243" t="s">
        <v>22</v>
      </c>
      <c r="F262" s="244" t="s">
        <v>182</v>
      </c>
      <c r="G262" s="242"/>
      <c r="H262" s="242"/>
      <c r="I262" s="242"/>
      <c r="J262" s="242"/>
      <c r="K262" s="245">
        <v>8.048</v>
      </c>
      <c r="L262" s="242"/>
      <c r="M262" s="242"/>
      <c r="N262" s="242"/>
      <c r="O262" s="242"/>
      <c r="P262" s="242"/>
      <c r="Q262" s="242"/>
      <c r="R262" s="246"/>
      <c r="T262" s="247"/>
      <c r="U262" s="242"/>
      <c r="V262" s="242"/>
      <c r="W262" s="242"/>
      <c r="X262" s="242"/>
      <c r="Y262" s="242"/>
      <c r="Z262" s="242"/>
      <c r="AA262" s="248"/>
      <c r="AT262" s="249" t="s">
        <v>181</v>
      </c>
      <c r="AU262" s="249" t="s">
        <v>126</v>
      </c>
      <c r="AV262" s="11" t="s">
        <v>178</v>
      </c>
      <c r="AW262" s="11" t="s">
        <v>36</v>
      </c>
      <c r="AX262" s="11" t="s">
        <v>87</v>
      </c>
      <c r="AY262" s="249" t="s">
        <v>173</v>
      </c>
    </row>
    <row r="263" spans="2:65" s="1" customFormat="1" ht="38.25" customHeight="1">
      <c r="B263" s="47"/>
      <c r="C263" s="220" t="s">
        <v>393</v>
      </c>
      <c r="D263" s="220" t="s">
        <v>174</v>
      </c>
      <c r="E263" s="221" t="s">
        <v>336</v>
      </c>
      <c r="F263" s="222" t="s">
        <v>337</v>
      </c>
      <c r="G263" s="222"/>
      <c r="H263" s="222"/>
      <c r="I263" s="222"/>
      <c r="J263" s="223" t="s">
        <v>177</v>
      </c>
      <c r="K263" s="224">
        <v>280</v>
      </c>
      <c r="L263" s="225">
        <v>0</v>
      </c>
      <c r="M263" s="226"/>
      <c r="N263" s="227">
        <f>ROUND(L263*K263,2)</f>
        <v>0</v>
      </c>
      <c r="O263" s="227"/>
      <c r="P263" s="227"/>
      <c r="Q263" s="227"/>
      <c r="R263" s="49"/>
      <c r="T263" s="228" t="s">
        <v>22</v>
      </c>
      <c r="U263" s="57" t="s">
        <v>44</v>
      </c>
      <c r="V263" s="48"/>
      <c r="W263" s="229">
        <f>V263*K263</f>
        <v>0</v>
      </c>
      <c r="X263" s="229">
        <v>0.10362</v>
      </c>
      <c r="Y263" s="229">
        <f>X263*K263</f>
        <v>29.0136</v>
      </c>
      <c r="Z263" s="229">
        <v>0</v>
      </c>
      <c r="AA263" s="230">
        <f>Z263*K263</f>
        <v>0</v>
      </c>
      <c r="AR263" s="23" t="s">
        <v>178</v>
      </c>
      <c r="AT263" s="23" t="s">
        <v>174</v>
      </c>
      <c r="AU263" s="23" t="s">
        <v>126</v>
      </c>
      <c r="AY263" s="23" t="s">
        <v>173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87</v>
      </c>
      <c r="BK263" s="143">
        <f>ROUND(L263*K263,2)</f>
        <v>0</v>
      </c>
      <c r="BL263" s="23" t="s">
        <v>178</v>
      </c>
      <c r="BM263" s="23" t="s">
        <v>338</v>
      </c>
    </row>
    <row r="264" spans="2:51" s="10" customFormat="1" ht="38.25" customHeight="1">
      <c r="B264" s="231"/>
      <c r="C264" s="232"/>
      <c r="D264" s="232"/>
      <c r="E264" s="233" t="s">
        <v>22</v>
      </c>
      <c r="F264" s="234" t="s">
        <v>717</v>
      </c>
      <c r="G264" s="235"/>
      <c r="H264" s="235"/>
      <c r="I264" s="235"/>
      <c r="J264" s="232"/>
      <c r="K264" s="236">
        <v>192</v>
      </c>
      <c r="L264" s="232"/>
      <c r="M264" s="232"/>
      <c r="N264" s="232"/>
      <c r="O264" s="232"/>
      <c r="P264" s="232"/>
      <c r="Q264" s="232"/>
      <c r="R264" s="237"/>
      <c r="T264" s="238"/>
      <c r="U264" s="232"/>
      <c r="V264" s="232"/>
      <c r="W264" s="232"/>
      <c r="X264" s="232"/>
      <c r="Y264" s="232"/>
      <c r="Z264" s="232"/>
      <c r="AA264" s="239"/>
      <c r="AT264" s="240" t="s">
        <v>181</v>
      </c>
      <c r="AU264" s="240" t="s">
        <v>126</v>
      </c>
      <c r="AV264" s="10" t="s">
        <v>126</v>
      </c>
      <c r="AW264" s="10" t="s">
        <v>36</v>
      </c>
      <c r="AX264" s="10" t="s">
        <v>79</v>
      </c>
      <c r="AY264" s="240" t="s">
        <v>173</v>
      </c>
    </row>
    <row r="265" spans="2:51" s="10" customFormat="1" ht="16.5" customHeight="1">
      <c r="B265" s="231"/>
      <c r="C265" s="232"/>
      <c r="D265" s="232"/>
      <c r="E265" s="233" t="s">
        <v>22</v>
      </c>
      <c r="F265" s="259" t="s">
        <v>653</v>
      </c>
      <c r="G265" s="232"/>
      <c r="H265" s="232"/>
      <c r="I265" s="232"/>
      <c r="J265" s="232"/>
      <c r="K265" s="236">
        <v>6</v>
      </c>
      <c r="L265" s="232"/>
      <c r="M265" s="232"/>
      <c r="N265" s="232"/>
      <c r="O265" s="232"/>
      <c r="P265" s="232"/>
      <c r="Q265" s="232"/>
      <c r="R265" s="237"/>
      <c r="T265" s="238"/>
      <c r="U265" s="232"/>
      <c r="V265" s="232"/>
      <c r="W265" s="232"/>
      <c r="X265" s="232"/>
      <c r="Y265" s="232"/>
      <c r="Z265" s="232"/>
      <c r="AA265" s="239"/>
      <c r="AT265" s="240" t="s">
        <v>181</v>
      </c>
      <c r="AU265" s="240" t="s">
        <v>126</v>
      </c>
      <c r="AV265" s="10" t="s">
        <v>126</v>
      </c>
      <c r="AW265" s="10" t="s">
        <v>36</v>
      </c>
      <c r="AX265" s="10" t="s">
        <v>79</v>
      </c>
      <c r="AY265" s="240" t="s">
        <v>173</v>
      </c>
    </row>
    <row r="266" spans="2:51" s="10" customFormat="1" ht="38.25" customHeight="1">
      <c r="B266" s="231"/>
      <c r="C266" s="232"/>
      <c r="D266" s="232"/>
      <c r="E266" s="233" t="s">
        <v>22</v>
      </c>
      <c r="F266" s="259" t="s">
        <v>718</v>
      </c>
      <c r="G266" s="232"/>
      <c r="H266" s="232"/>
      <c r="I266" s="232"/>
      <c r="J266" s="232"/>
      <c r="K266" s="236">
        <v>66</v>
      </c>
      <c r="L266" s="232"/>
      <c r="M266" s="232"/>
      <c r="N266" s="232"/>
      <c r="O266" s="232"/>
      <c r="P266" s="232"/>
      <c r="Q266" s="232"/>
      <c r="R266" s="237"/>
      <c r="T266" s="238"/>
      <c r="U266" s="232"/>
      <c r="V266" s="232"/>
      <c r="W266" s="232"/>
      <c r="X266" s="232"/>
      <c r="Y266" s="232"/>
      <c r="Z266" s="232"/>
      <c r="AA266" s="239"/>
      <c r="AT266" s="240" t="s">
        <v>181</v>
      </c>
      <c r="AU266" s="240" t="s">
        <v>126</v>
      </c>
      <c r="AV266" s="10" t="s">
        <v>126</v>
      </c>
      <c r="AW266" s="10" t="s">
        <v>36</v>
      </c>
      <c r="AX266" s="10" t="s">
        <v>79</v>
      </c>
      <c r="AY266" s="240" t="s">
        <v>173</v>
      </c>
    </row>
    <row r="267" spans="2:51" s="10" customFormat="1" ht="25.5" customHeight="1">
      <c r="B267" s="231"/>
      <c r="C267" s="232"/>
      <c r="D267" s="232"/>
      <c r="E267" s="233" t="s">
        <v>22</v>
      </c>
      <c r="F267" s="259" t="s">
        <v>698</v>
      </c>
      <c r="G267" s="232"/>
      <c r="H267" s="232"/>
      <c r="I267" s="232"/>
      <c r="J267" s="232"/>
      <c r="K267" s="236">
        <v>12</v>
      </c>
      <c r="L267" s="232"/>
      <c r="M267" s="232"/>
      <c r="N267" s="232"/>
      <c r="O267" s="232"/>
      <c r="P267" s="232"/>
      <c r="Q267" s="232"/>
      <c r="R267" s="237"/>
      <c r="T267" s="238"/>
      <c r="U267" s="232"/>
      <c r="V267" s="232"/>
      <c r="W267" s="232"/>
      <c r="X267" s="232"/>
      <c r="Y267" s="232"/>
      <c r="Z267" s="232"/>
      <c r="AA267" s="239"/>
      <c r="AT267" s="240" t="s">
        <v>181</v>
      </c>
      <c r="AU267" s="240" t="s">
        <v>126</v>
      </c>
      <c r="AV267" s="10" t="s">
        <v>126</v>
      </c>
      <c r="AW267" s="10" t="s">
        <v>36</v>
      </c>
      <c r="AX267" s="10" t="s">
        <v>79</v>
      </c>
      <c r="AY267" s="240" t="s">
        <v>173</v>
      </c>
    </row>
    <row r="268" spans="2:51" s="10" customFormat="1" ht="16.5" customHeight="1">
      <c r="B268" s="231"/>
      <c r="C268" s="232"/>
      <c r="D268" s="232"/>
      <c r="E268" s="233" t="s">
        <v>22</v>
      </c>
      <c r="F268" s="259" t="s">
        <v>719</v>
      </c>
      <c r="G268" s="232"/>
      <c r="H268" s="232"/>
      <c r="I268" s="232"/>
      <c r="J268" s="232"/>
      <c r="K268" s="236">
        <v>4</v>
      </c>
      <c r="L268" s="232"/>
      <c r="M268" s="232"/>
      <c r="N268" s="232"/>
      <c r="O268" s="232"/>
      <c r="P268" s="232"/>
      <c r="Q268" s="232"/>
      <c r="R268" s="237"/>
      <c r="T268" s="238"/>
      <c r="U268" s="232"/>
      <c r="V268" s="232"/>
      <c r="W268" s="232"/>
      <c r="X268" s="232"/>
      <c r="Y268" s="232"/>
      <c r="Z268" s="232"/>
      <c r="AA268" s="239"/>
      <c r="AT268" s="240" t="s">
        <v>181</v>
      </c>
      <c r="AU268" s="240" t="s">
        <v>126</v>
      </c>
      <c r="AV268" s="10" t="s">
        <v>126</v>
      </c>
      <c r="AW268" s="10" t="s">
        <v>36</v>
      </c>
      <c r="AX268" s="10" t="s">
        <v>79</v>
      </c>
      <c r="AY268" s="240" t="s">
        <v>173</v>
      </c>
    </row>
    <row r="269" spans="2:51" s="11" customFormat="1" ht="16.5" customHeight="1">
      <c r="B269" s="241"/>
      <c r="C269" s="242"/>
      <c r="D269" s="242"/>
      <c r="E269" s="243" t="s">
        <v>22</v>
      </c>
      <c r="F269" s="244" t="s">
        <v>182</v>
      </c>
      <c r="G269" s="242"/>
      <c r="H269" s="242"/>
      <c r="I269" s="242"/>
      <c r="J269" s="242"/>
      <c r="K269" s="245">
        <v>280</v>
      </c>
      <c r="L269" s="242"/>
      <c r="M269" s="242"/>
      <c r="N269" s="242"/>
      <c r="O269" s="242"/>
      <c r="P269" s="242"/>
      <c r="Q269" s="242"/>
      <c r="R269" s="246"/>
      <c r="T269" s="247"/>
      <c r="U269" s="242"/>
      <c r="V269" s="242"/>
      <c r="W269" s="242"/>
      <c r="X269" s="242"/>
      <c r="Y269" s="242"/>
      <c r="Z269" s="242"/>
      <c r="AA269" s="248"/>
      <c r="AT269" s="249" t="s">
        <v>181</v>
      </c>
      <c r="AU269" s="249" t="s">
        <v>126</v>
      </c>
      <c r="AV269" s="11" t="s">
        <v>178</v>
      </c>
      <c r="AW269" s="11" t="s">
        <v>36</v>
      </c>
      <c r="AX269" s="11" t="s">
        <v>87</v>
      </c>
      <c r="AY269" s="249" t="s">
        <v>173</v>
      </c>
    </row>
    <row r="270" spans="2:65" s="1" customFormat="1" ht="16.5" customHeight="1">
      <c r="B270" s="47"/>
      <c r="C270" s="260" t="s">
        <v>398</v>
      </c>
      <c r="D270" s="260" t="s">
        <v>245</v>
      </c>
      <c r="E270" s="261" t="s">
        <v>342</v>
      </c>
      <c r="F270" s="262" t="s">
        <v>343</v>
      </c>
      <c r="G270" s="262"/>
      <c r="H270" s="262"/>
      <c r="I270" s="262"/>
      <c r="J270" s="263" t="s">
        <v>177</v>
      </c>
      <c r="K270" s="264">
        <v>208.06</v>
      </c>
      <c r="L270" s="265">
        <v>0</v>
      </c>
      <c r="M270" s="266"/>
      <c r="N270" s="267">
        <f>ROUND(L270*K270,2)</f>
        <v>0</v>
      </c>
      <c r="O270" s="227"/>
      <c r="P270" s="227"/>
      <c r="Q270" s="227"/>
      <c r="R270" s="49"/>
      <c r="T270" s="228" t="s">
        <v>22</v>
      </c>
      <c r="U270" s="57" t="s">
        <v>44</v>
      </c>
      <c r="V270" s="48"/>
      <c r="W270" s="229">
        <f>V270*K270</f>
        <v>0</v>
      </c>
      <c r="X270" s="229">
        <v>0.18</v>
      </c>
      <c r="Y270" s="229">
        <f>X270*K270</f>
        <v>37.4508</v>
      </c>
      <c r="Z270" s="229">
        <v>0</v>
      </c>
      <c r="AA270" s="230">
        <f>Z270*K270</f>
        <v>0</v>
      </c>
      <c r="AR270" s="23" t="s">
        <v>212</v>
      </c>
      <c r="AT270" s="23" t="s">
        <v>245</v>
      </c>
      <c r="AU270" s="23" t="s">
        <v>126</v>
      </c>
      <c r="AY270" s="23" t="s">
        <v>173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87</v>
      </c>
      <c r="BK270" s="143">
        <f>ROUND(L270*K270,2)</f>
        <v>0</v>
      </c>
      <c r="BL270" s="23" t="s">
        <v>178</v>
      </c>
      <c r="BM270" s="23" t="s">
        <v>344</v>
      </c>
    </row>
    <row r="271" spans="2:47" s="1" customFormat="1" ht="16.5" customHeight="1">
      <c r="B271" s="47"/>
      <c r="C271" s="48"/>
      <c r="D271" s="48"/>
      <c r="E271" s="48"/>
      <c r="F271" s="271" t="s">
        <v>345</v>
      </c>
      <c r="G271" s="68"/>
      <c r="H271" s="68"/>
      <c r="I271" s="68"/>
      <c r="J271" s="48"/>
      <c r="K271" s="48"/>
      <c r="L271" s="48"/>
      <c r="M271" s="48"/>
      <c r="N271" s="48"/>
      <c r="O271" s="48"/>
      <c r="P271" s="48"/>
      <c r="Q271" s="48"/>
      <c r="R271" s="49"/>
      <c r="T271" s="190"/>
      <c r="U271" s="48"/>
      <c r="V271" s="48"/>
      <c r="W271" s="48"/>
      <c r="X271" s="48"/>
      <c r="Y271" s="48"/>
      <c r="Z271" s="48"/>
      <c r="AA271" s="101"/>
      <c r="AT271" s="23" t="s">
        <v>325</v>
      </c>
      <c r="AU271" s="23" t="s">
        <v>126</v>
      </c>
    </row>
    <row r="272" spans="2:51" s="10" customFormat="1" ht="38.25" customHeight="1">
      <c r="B272" s="231"/>
      <c r="C272" s="232"/>
      <c r="D272" s="232"/>
      <c r="E272" s="233" t="s">
        <v>22</v>
      </c>
      <c r="F272" s="259" t="s">
        <v>717</v>
      </c>
      <c r="G272" s="232"/>
      <c r="H272" s="232"/>
      <c r="I272" s="232"/>
      <c r="J272" s="232"/>
      <c r="K272" s="236">
        <v>192</v>
      </c>
      <c r="L272" s="232"/>
      <c r="M272" s="232"/>
      <c r="N272" s="232"/>
      <c r="O272" s="232"/>
      <c r="P272" s="232"/>
      <c r="Q272" s="232"/>
      <c r="R272" s="237"/>
      <c r="T272" s="238"/>
      <c r="U272" s="232"/>
      <c r="V272" s="232"/>
      <c r="W272" s="232"/>
      <c r="X272" s="232"/>
      <c r="Y272" s="232"/>
      <c r="Z272" s="232"/>
      <c r="AA272" s="239"/>
      <c r="AT272" s="240" t="s">
        <v>181</v>
      </c>
      <c r="AU272" s="240" t="s">
        <v>126</v>
      </c>
      <c r="AV272" s="10" t="s">
        <v>126</v>
      </c>
      <c r="AW272" s="10" t="s">
        <v>36</v>
      </c>
      <c r="AX272" s="10" t="s">
        <v>79</v>
      </c>
      <c r="AY272" s="240" t="s">
        <v>173</v>
      </c>
    </row>
    <row r="273" spans="2:51" s="10" customFormat="1" ht="16.5" customHeight="1">
      <c r="B273" s="231"/>
      <c r="C273" s="232"/>
      <c r="D273" s="232"/>
      <c r="E273" s="233" t="s">
        <v>22</v>
      </c>
      <c r="F273" s="259" t="s">
        <v>653</v>
      </c>
      <c r="G273" s="232"/>
      <c r="H273" s="232"/>
      <c r="I273" s="232"/>
      <c r="J273" s="232"/>
      <c r="K273" s="236">
        <v>6</v>
      </c>
      <c r="L273" s="232"/>
      <c r="M273" s="232"/>
      <c r="N273" s="232"/>
      <c r="O273" s="232"/>
      <c r="P273" s="232"/>
      <c r="Q273" s="232"/>
      <c r="R273" s="237"/>
      <c r="T273" s="238"/>
      <c r="U273" s="232"/>
      <c r="V273" s="232"/>
      <c r="W273" s="232"/>
      <c r="X273" s="232"/>
      <c r="Y273" s="232"/>
      <c r="Z273" s="232"/>
      <c r="AA273" s="239"/>
      <c r="AT273" s="240" t="s">
        <v>181</v>
      </c>
      <c r="AU273" s="240" t="s">
        <v>126</v>
      </c>
      <c r="AV273" s="10" t="s">
        <v>126</v>
      </c>
      <c r="AW273" s="10" t="s">
        <v>36</v>
      </c>
      <c r="AX273" s="10" t="s">
        <v>79</v>
      </c>
      <c r="AY273" s="240" t="s">
        <v>173</v>
      </c>
    </row>
    <row r="274" spans="2:51" s="10" customFormat="1" ht="16.5" customHeight="1">
      <c r="B274" s="231"/>
      <c r="C274" s="232"/>
      <c r="D274" s="232"/>
      <c r="E274" s="233" t="s">
        <v>22</v>
      </c>
      <c r="F274" s="259" t="s">
        <v>719</v>
      </c>
      <c r="G274" s="232"/>
      <c r="H274" s="232"/>
      <c r="I274" s="232"/>
      <c r="J274" s="232"/>
      <c r="K274" s="236">
        <v>4</v>
      </c>
      <c r="L274" s="232"/>
      <c r="M274" s="232"/>
      <c r="N274" s="232"/>
      <c r="O274" s="232"/>
      <c r="P274" s="232"/>
      <c r="Q274" s="232"/>
      <c r="R274" s="237"/>
      <c r="T274" s="238"/>
      <c r="U274" s="232"/>
      <c r="V274" s="232"/>
      <c r="W274" s="232"/>
      <c r="X274" s="232"/>
      <c r="Y274" s="232"/>
      <c r="Z274" s="232"/>
      <c r="AA274" s="239"/>
      <c r="AT274" s="240" t="s">
        <v>181</v>
      </c>
      <c r="AU274" s="240" t="s">
        <v>126</v>
      </c>
      <c r="AV274" s="10" t="s">
        <v>126</v>
      </c>
      <c r="AW274" s="10" t="s">
        <v>36</v>
      </c>
      <c r="AX274" s="10" t="s">
        <v>79</v>
      </c>
      <c r="AY274" s="240" t="s">
        <v>173</v>
      </c>
    </row>
    <row r="275" spans="2:51" s="11" customFormat="1" ht="16.5" customHeight="1">
      <c r="B275" s="241"/>
      <c r="C275" s="242"/>
      <c r="D275" s="242"/>
      <c r="E275" s="243" t="s">
        <v>22</v>
      </c>
      <c r="F275" s="244" t="s">
        <v>182</v>
      </c>
      <c r="G275" s="242"/>
      <c r="H275" s="242"/>
      <c r="I275" s="242"/>
      <c r="J275" s="242"/>
      <c r="K275" s="245">
        <v>202</v>
      </c>
      <c r="L275" s="242"/>
      <c r="M275" s="242"/>
      <c r="N275" s="242"/>
      <c r="O275" s="242"/>
      <c r="P275" s="242"/>
      <c r="Q275" s="242"/>
      <c r="R275" s="246"/>
      <c r="T275" s="247"/>
      <c r="U275" s="242"/>
      <c r="V275" s="242"/>
      <c r="W275" s="242"/>
      <c r="X275" s="242"/>
      <c r="Y275" s="242"/>
      <c r="Z275" s="242"/>
      <c r="AA275" s="248"/>
      <c r="AT275" s="249" t="s">
        <v>181</v>
      </c>
      <c r="AU275" s="249" t="s">
        <v>126</v>
      </c>
      <c r="AV275" s="11" t="s">
        <v>178</v>
      </c>
      <c r="AW275" s="11" t="s">
        <v>36</v>
      </c>
      <c r="AX275" s="11" t="s">
        <v>87</v>
      </c>
      <c r="AY275" s="249" t="s">
        <v>173</v>
      </c>
    </row>
    <row r="276" spans="2:65" s="1" customFormat="1" ht="25.5" customHeight="1">
      <c r="B276" s="47"/>
      <c r="C276" s="260" t="s">
        <v>403</v>
      </c>
      <c r="D276" s="260" t="s">
        <v>245</v>
      </c>
      <c r="E276" s="261" t="s">
        <v>720</v>
      </c>
      <c r="F276" s="262" t="s">
        <v>721</v>
      </c>
      <c r="G276" s="262"/>
      <c r="H276" s="262"/>
      <c r="I276" s="262"/>
      <c r="J276" s="263" t="s">
        <v>177</v>
      </c>
      <c r="K276" s="264">
        <v>80.34</v>
      </c>
      <c r="L276" s="265">
        <v>0</v>
      </c>
      <c r="M276" s="266"/>
      <c r="N276" s="267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44</v>
      </c>
      <c r="V276" s="48"/>
      <c r="W276" s="229">
        <f>V276*K276</f>
        <v>0</v>
      </c>
      <c r="X276" s="229">
        <v>0.13</v>
      </c>
      <c r="Y276" s="229">
        <f>X276*K276</f>
        <v>10.4442</v>
      </c>
      <c r="Z276" s="229">
        <v>0</v>
      </c>
      <c r="AA276" s="230">
        <f>Z276*K276</f>
        <v>0</v>
      </c>
      <c r="AR276" s="23" t="s">
        <v>212</v>
      </c>
      <c r="AT276" s="23" t="s">
        <v>245</v>
      </c>
      <c r="AU276" s="23" t="s">
        <v>126</v>
      </c>
      <c r="AY276" s="23" t="s">
        <v>173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87</v>
      </c>
      <c r="BK276" s="143">
        <f>ROUND(L276*K276,2)</f>
        <v>0</v>
      </c>
      <c r="BL276" s="23" t="s">
        <v>178</v>
      </c>
      <c r="BM276" s="23" t="s">
        <v>722</v>
      </c>
    </row>
    <row r="277" spans="2:47" s="1" customFormat="1" ht="16.5" customHeight="1">
      <c r="B277" s="47"/>
      <c r="C277" s="48"/>
      <c r="D277" s="48"/>
      <c r="E277" s="48"/>
      <c r="F277" s="271" t="s">
        <v>345</v>
      </c>
      <c r="G277" s="68"/>
      <c r="H277" s="68"/>
      <c r="I277" s="68"/>
      <c r="J277" s="48"/>
      <c r="K277" s="48"/>
      <c r="L277" s="48"/>
      <c r="M277" s="48"/>
      <c r="N277" s="48"/>
      <c r="O277" s="48"/>
      <c r="P277" s="48"/>
      <c r="Q277" s="48"/>
      <c r="R277" s="49"/>
      <c r="T277" s="190"/>
      <c r="U277" s="48"/>
      <c r="V277" s="48"/>
      <c r="W277" s="48"/>
      <c r="X277" s="48"/>
      <c r="Y277" s="48"/>
      <c r="Z277" s="48"/>
      <c r="AA277" s="101"/>
      <c r="AT277" s="23" t="s">
        <v>325</v>
      </c>
      <c r="AU277" s="23" t="s">
        <v>126</v>
      </c>
    </row>
    <row r="278" spans="2:51" s="10" customFormat="1" ht="38.25" customHeight="1">
      <c r="B278" s="231"/>
      <c r="C278" s="232"/>
      <c r="D278" s="232"/>
      <c r="E278" s="233" t="s">
        <v>22</v>
      </c>
      <c r="F278" s="259" t="s">
        <v>718</v>
      </c>
      <c r="G278" s="232"/>
      <c r="H278" s="232"/>
      <c r="I278" s="232"/>
      <c r="J278" s="232"/>
      <c r="K278" s="236">
        <v>66</v>
      </c>
      <c r="L278" s="232"/>
      <c r="M278" s="232"/>
      <c r="N278" s="232"/>
      <c r="O278" s="232"/>
      <c r="P278" s="232"/>
      <c r="Q278" s="232"/>
      <c r="R278" s="237"/>
      <c r="T278" s="238"/>
      <c r="U278" s="232"/>
      <c r="V278" s="232"/>
      <c r="W278" s="232"/>
      <c r="X278" s="232"/>
      <c r="Y278" s="232"/>
      <c r="Z278" s="232"/>
      <c r="AA278" s="239"/>
      <c r="AT278" s="240" t="s">
        <v>181</v>
      </c>
      <c r="AU278" s="240" t="s">
        <v>126</v>
      </c>
      <c r="AV278" s="10" t="s">
        <v>126</v>
      </c>
      <c r="AW278" s="10" t="s">
        <v>36</v>
      </c>
      <c r="AX278" s="10" t="s">
        <v>79</v>
      </c>
      <c r="AY278" s="240" t="s">
        <v>173</v>
      </c>
    </row>
    <row r="279" spans="2:51" s="10" customFormat="1" ht="25.5" customHeight="1">
      <c r="B279" s="231"/>
      <c r="C279" s="232"/>
      <c r="D279" s="232"/>
      <c r="E279" s="233" t="s">
        <v>22</v>
      </c>
      <c r="F279" s="259" t="s">
        <v>698</v>
      </c>
      <c r="G279" s="232"/>
      <c r="H279" s="232"/>
      <c r="I279" s="232"/>
      <c r="J279" s="232"/>
      <c r="K279" s="236">
        <v>12</v>
      </c>
      <c r="L279" s="232"/>
      <c r="M279" s="232"/>
      <c r="N279" s="232"/>
      <c r="O279" s="232"/>
      <c r="P279" s="232"/>
      <c r="Q279" s="232"/>
      <c r="R279" s="237"/>
      <c r="T279" s="238"/>
      <c r="U279" s="232"/>
      <c r="V279" s="232"/>
      <c r="W279" s="232"/>
      <c r="X279" s="232"/>
      <c r="Y279" s="232"/>
      <c r="Z279" s="232"/>
      <c r="AA279" s="239"/>
      <c r="AT279" s="240" t="s">
        <v>181</v>
      </c>
      <c r="AU279" s="240" t="s">
        <v>126</v>
      </c>
      <c r="AV279" s="10" t="s">
        <v>126</v>
      </c>
      <c r="AW279" s="10" t="s">
        <v>36</v>
      </c>
      <c r="AX279" s="10" t="s">
        <v>79</v>
      </c>
      <c r="AY279" s="240" t="s">
        <v>173</v>
      </c>
    </row>
    <row r="280" spans="2:51" s="11" customFormat="1" ht="16.5" customHeight="1">
      <c r="B280" s="241"/>
      <c r="C280" s="242"/>
      <c r="D280" s="242"/>
      <c r="E280" s="243" t="s">
        <v>22</v>
      </c>
      <c r="F280" s="244" t="s">
        <v>182</v>
      </c>
      <c r="G280" s="242"/>
      <c r="H280" s="242"/>
      <c r="I280" s="242"/>
      <c r="J280" s="242"/>
      <c r="K280" s="245">
        <v>78</v>
      </c>
      <c r="L280" s="242"/>
      <c r="M280" s="242"/>
      <c r="N280" s="242"/>
      <c r="O280" s="242"/>
      <c r="P280" s="242"/>
      <c r="Q280" s="242"/>
      <c r="R280" s="246"/>
      <c r="T280" s="247"/>
      <c r="U280" s="242"/>
      <c r="V280" s="242"/>
      <c r="W280" s="242"/>
      <c r="X280" s="242"/>
      <c r="Y280" s="242"/>
      <c r="Z280" s="242"/>
      <c r="AA280" s="248"/>
      <c r="AT280" s="249" t="s">
        <v>181</v>
      </c>
      <c r="AU280" s="249" t="s">
        <v>126</v>
      </c>
      <c r="AV280" s="11" t="s">
        <v>178</v>
      </c>
      <c r="AW280" s="11" t="s">
        <v>36</v>
      </c>
      <c r="AX280" s="11" t="s">
        <v>87</v>
      </c>
      <c r="AY280" s="249" t="s">
        <v>173</v>
      </c>
    </row>
    <row r="281" spans="2:65" s="1" customFormat="1" ht="38.25" customHeight="1">
      <c r="B281" s="47"/>
      <c r="C281" s="220" t="s">
        <v>408</v>
      </c>
      <c r="D281" s="220" t="s">
        <v>174</v>
      </c>
      <c r="E281" s="221" t="s">
        <v>723</v>
      </c>
      <c r="F281" s="222" t="s">
        <v>724</v>
      </c>
      <c r="G281" s="222"/>
      <c r="H281" s="222"/>
      <c r="I281" s="222"/>
      <c r="J281" s="223" t="s">
        <v>177</v>
      </c>
      <c r="K281" s="224">
        <v>852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22</v>
      </c>
      <c r="U281" s="57" t="s">
        <v>44</v>
      </c>
      <c r="V281" s="48"/>
      <c r="W281" s="229">
        <f>V281*K281</f>
        <v>0</v>
      </c>
      <c r="X281" s="229">
        <v>0.10362</v>
      </c>
      <c r="Y281" s="229">
        <f>X281*K281</f>
        <v>88.28424</v>
      </c>
      <c r="Z281" s="229">
        <v>0</v>
      </c>
      <c r="AA281" s="230">
        <f>Z281*K281</f>
        <v>0</v>
      </c>
      <c r="AR281" s="23" t="s">
        <v>178</v>
      </c>
      <c r="AT281" s="23" t="s">
        <v>174</v>
      </c>
      <c r="AU281" s="23" t="s">
        <v>126</v>
      </c>
      <c r="AY281" s="23" t="s">
        <v>173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87</v>
      </c>
      <c r="BK281" s="143">
        <f>ROUND(L281*K281,2)</f>
        <v>0</v>
      </c>
      <c r="BL281" s="23" t="s">
        <v>178</v>
      </c>
      <c r="BM281" s="23" t="s">
        <v>725</v>
      </c>
    </row>
    <row r="282" spans="2:51" s="10" customFormat="1" ht="51" customHeight="1">
      <c r="B282" s="231"/>
      <c r="C282" s="232"/>
      <c r="D282" s="232"/>
      <c r="E282" s="233" t="s">
        <v>22</v>
      </c>
      <c r="F282" s="234" t="s">
        <v>726</v>
      </c>
      <c r="G282" s="235"/>
      <c r="H282" s="235"/>
      <c r="I282" s="235"/>
      <c r="J282" s="232"/>
      <c r="K282" s="236">
        <v>852</v>
      </c>
      <c r="L282" s="232"/>
      <c r="M282" s="232"/>
      <c r="N282" s="232"/>
      <c r="O282" s="232"/>
      <c r="P282" s="232"/>
      <c r="Q282" s="232"/>
      <c r="R282" s="237"/>
      <c r="T282" s="238"/>
      <c r="U282" s="232"/>
      <c r="V282" s="232"/>
      <c r="W282" s="232"/>
      <c r="X282" s="232"/>
      <c r="Y282" s="232"/>
      <c r="Z282" s="232"/>
      <c r="AA282" s="239"/>
      <c r="AT282" s="240" t="s">
        <v>181</v>
      </c>
      <c r="AU282" s="240" t="s">
        <v>126</v>
      </c>
      <c r="AV282" s="10" t="s">
        <v>126</v>
      </c>
      <c r="AW282" s="10" t="s">
        <v>36</v>
      </c>
      <c r="AX282" s="10" t="s">
        <v>87</v>
      </c>
      <c r="AY282" s="240" t="s">
        <v>173</v>
      </c>
    </row>
    <row r="283" spans="2:65" s="1" customFormat="1" ht="16.5" customHeight="1">
      <c r="B283" s="47"/>
      <c r="C283" s="260" t="s">
        <v>412</v>
      </c>
      <c r="D283" s="260" t="s">
        <v>245</v>
      </c>
      <c r="E283" s="261" t="s">
        <v>347</v>
      </c>
      <c r="F283" s="262" t="s">
        <v>348</v>
      </c>
      <c r="G283" s="262"/>
      <c r="H283" s="262"/>
      <c r="I283" s="262"/>
      <c r="J283" s="263" t="s">
        <v>177</v>
      </c>
      <c r="K283" s="264">
        <v>640.145</v>
      </c>
      <c r="L283" s="265">
        <v>0</v>
      </c>
      <c r="M283" s="266"/>
      <c r="N283" s="267">
        <f>ROUND(L283*K283,2)</f>
        <v>0</v>
      </c>
      <c r="O283" s="227"/>
      <c r="P283" s="227"/>
      <c r="Q283" s="227"/>
      <c r="R283" s="49"/>
      <c r="T283" s="228" t="s">
        <v>22</v>
      </c>
      <c r="U283" s="57" t="s">
        <v>44</v>
      </c>
      <c r="V283" s="48"/>
      <c r="W283" s="229">
        <f>V283*K283</f>
        <v>0</v>
      </c>
      <c r="X283" s="229">
        <v>0.18</v>
      </c>
      <c r="Y283" s="229">
        <f>X283*K283</f>
        <v>115.22609999999999</v>
      </c>
      <c r="Z283" s="229">
        <v>0</v>
      </c>
      <c r="AA283" s="230">
        <f>Z283*K283</f>
        <v>0</v>
      </c>
      <c r="AR283" s="23" t="s">
        <v>212</v>
      </c>
      <c r="AT283" s="23" t="s">
        <v>245</v>
      </c>
      <c r="AU283" s="23" t="s">
        <v>126</v>
      </c>
      <c r="AY283" s="23" t="s">
        <v>173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87</v>
      </c>
      <c r="BK283" s="143">
        <f>ROUND(L283*K283,2)</f>
        <v>0</v>
      </c>
      <c r="BL283" s="23" t="s">
        <v>178</v>
      </c>
      <c r="BM283" s="23" t="s">
        <v>727</v>
      </c>
    </row>
    <row r="284" spans="2:47" s="1" customFormat="1" ht="16.5" customHeight="1">
      <c r="B284" s="47"/>
      <c r="C284" s="48"/>
      <c r="D284" s="48"/>
      <c r="E284" s="48"/>
      <c r="F284" s="271" t="s">
        <v>345</v>
      </c>
      <c r="G284" s="68"/>
      <c r="H284" s="68"/>
      <c r="I284" s="68"/>
      <c r="J284" s="48"/>
      <c r="K284" s="48"/>
      <c r="L284" s="48"/>
      <c r="M284" s="48"/>
      <c r="N284" s="48"/>
      <c r="O284" s="48"/>
      <c r="P284" s="48"/>
      <c r="Q284" s="48"/>
      <c r="R284" s="49"/>
      <c r="T284" s="190"/>
      <c r="U284" s="48"/>
      <c r="V284" s="48"/>
      <c r="W284" s="48"/>
      <c r="X284" s="48"/>
      <c r="Y284" s="48"/>
      <c r="Z284" s="48"/>
      <c r="AA284" s="101"/>
      <c r="AT284" s="23" t="s">
        <v>325</v>
      </c>
      <c r="AU284" s="23" t="s">
        <v>126</v>
      </c>
    </row>
    <row r="285" spans="2:51" s="10" customFormat="1" ht="16.5" customHeight="1">
      <c r="B285" s="231"/>
      <c r="C285" s="232"/>
      <c r="D285" s="232"/>
      <c r="E285" s="233" t="s">
        <v>22</v>
      </c>
      <c r="F285" s="259" t="s">
        <v>728</v>
      </c>
      <c r="G285" s="232"/>
      <c r="H285" s="232"/>
      <c r="I285" s="232"/>
      <c r="J285" s="232"/>
      <c r="K285" s="236">
        <v>621.5</v>
      </c>
      <c r="L285" s="232"/>
      <c r="M285" s="232"/>
      <c r="N285" s="232"/>
      <c r="O285" s="232"/>
      <c r="P285" s="232"/>
      <c r="Q285" s="232"/>
      <c r="R285" s="237"/>
      <c r="T285" s="238"/>
      <c r="U285" s="232"/>
      <c r="V285" s="232"/>
      <c r="W285" s="232"/>
      <c r="X285" s="232"/>
      <c r="Y285" s="232"/>
      <c r="Z285" s="232"/>
      <c r="AA285" s="239"/>
      <c r="AT285" s="240" t="s">
        <v>181</v>
      </c>
      <c r="AU285" s="240" t="s">
        <v>126</v>
      </c>
      <c r="AV285" s="10" t="s">
        <v>126</v>
      </c>
      <c r="AW285" s="10" t="s">
        <v>36</v>
      </c>
      <c r="AX285" s="10" t="s">
        <v>87</v>
      </c>
      <c r="AY285" s="240" t="s">
        <v>173</v>
      </c>
    </row>
    <row r="286" spans="2:65" s="1" customFormat="1" ht="25.5" customHeight="1">
      <c r="B286" s="47"/>
      <c r="C286" s="260" t="s">
        <v>416</v>
      </c>
      <c r="D286" s="260" t="s">
        <v>245</v>
      </c>
      <c r="E286" s="261" t="s">
        <v>729</v>
      </c>
      <c r="F286" s="262" t="s">
        <v>730</v>
      </c>
      <c r="G286" s="262"/>
      <c r="H286" s="262"/>
      <c r="I286" s="262"/>
      <c r="J286" s="263" t="s">
        <v>177</v>
      </c>
      <c r="K286" s="264">
        <v>237.415</v>
      </c>
      <c r="L286" s="265">
        <v>0</v>
      </c>
      <c r="M286" s="266"/>
      <c r="N286" s="267">
        <f>ROUND(L286*K286,2)</f>
        <v>0</v>
      </c>
      <c r="O286" s="227"/>
      <c r="P286" s="227"/>
      <c r="Q286" s="227"/>
      <c r="R286" s="49"/>
      <c r="T286" s="228" t="s">
        <v>22</v>
      </c>
      <c r="U286" s="57" t="s">
        <v>44</v>
      </c>
      <c r="V286" s="48"/>
      <c r="W286" s="229">
        <f>V286*K286</f>
        <v>0</v>
      </c>
      <c r="X286" s="229">
        <v>0.18</v>
      </c>
      <c r="Y286" s="229">
        <f>X286*K286</f>
        <v>42.7347</v>
      </c>
      <c r="Z286" s="229">
        <v>0</v>
      </c>
      <c r="AA286" s="230">
        <f>Z286*K286</f>
        <v>0</v>
      </c>
      <c r="AR286" s="23" t="s">
        <v>212</v>
      </c>
      <c r="AT286" s="23" t="s">
        <v>245</v>
      </c>
      <c r="AU286" s="23" t="s">
        <v>126</v>
      </c>
      <c r="AY286" s="23" t="s">
        <v>173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87</v>
      </c>
      <c r="BK286" s="143">
        <f>ROUND(L286*K286,2)</f>
        <v>0</v>
      </c>
      <c r="BL286" s="23" t="s">
        <v>178</v>
      </c>
      <c r="BM286" s="23" t="s">
        <v>731</v>
      </c>
    </row>
    <row r="287" spans="2:51" s="12" customFormat="1" ht="25.5" customHeight="1">
      <c r="B287" s="250"/>
      <c r="C287" s="251"/>
      <c r="D287" s="251"/>
      <c r="E287" s="252" t="s">
        <v>22</v>
      </c>
      <c r="F287" s="253" t="s">
        <v>732</v>
      </c>
      <c r="G287" s="254"/>
      <c r="H287" s="254"/>
      <c r="I287" s="254"/>
      <c r="J287" s="251"/>
      <c r="K287" s="252" t="s">
        <v>22</v>
      </c>
      <c r="L287" s="251"/>
      <c r="M287" s="251"/>
      <c r="N287" s="251"/>
      <c r="O287" s="251"/>
      <c r="P287" s="251"/>
      <c r="Q287" s="251"/>
      <c r="R287" s="255"/>
      <c r="T287" s="256"/>
      <c r="U287" s="251"/>
      <c r="V287" s="251"/>
      <c r="W287" s="251"/>
      <c r="X287" s="251"/>
      <c r="Y287" s="251"/>
      <c r="Z287" s="251"/>
      <c r="AA287" s="257"/>
      <c r="AT287" s="258" t="s">
        <v>181</v>
      </c>
      <c r="AU287" s="258" t="s">
        <v>126</v>
      </c>
      <c r="AV287" s="12" t="s">
        <v>87</v>
      </c>
      <c r="AW287" s="12" t="s">
        <v>36</v>
      </c>
      <c r="AX287" s="12" t="s">
        <v>79</v>
      </c>
      <c r="AY287" s="258" t="s">
        <v>173</v>
      </c>
    </row>
    <row r="288" spans="2:51" s="10" customFormat="1" ht="16.5" customHeight="1">
      <c r="B288" s="231"/>
      <c r="C288" s="232"/>
      <c r="D288" s="232"/>
      <c r="E288" s="233" t="s">
        <v>22</v>
      </c>
      <c r="F288" s="259" t="s">
        <v>733</v>
      </c>
      <c r="G288" s="232"/>
      <c r="H288" s="232"/>
      <c r="I288" s="232"/>
      <c r="J288" s="232"/>
      <c r="K288" s="236">
        <v>230.5</v>
      </c>
      <c r="L288" s="232"/>
      <c r="M288" s="232"/>
      <c r="N288" s="232"/>
      <c r="O288" s="232"/>
      <c r="P288" s="232"/>
      <c r="Q288" s="232"/>
      <c r="R288" s="237"/>
      <c r="T288" s="238"/>
      <c r="U288" s="232"/>
      <c r="V288" s="232"/>
      <c r="W288" s="232"/>
      <c r="X288" s="232"/>
      <c r="Y288" s="232"/>
      <c r="Z288" s="232"/>
      <c r="AA288" s="239"/>
      <c r="AT288" s="240" t="s">
        <v>181</v>
      </c>
      <c r="AU288" s="240" t="s">
        <v>126</v>
      </c>
      <c r="AV288" s="10" t="s">
        <v>126</v>
      </c>
      <c r="AW288" s="10" t="s">
        <v>36</v>
      </c>
      <c r="AX288" s="10" t="s">
        <v>87</v>
      </c>
      <c r="AY288" s="240" t="s">
        <v>173</v>
      </c>
    </row>
    <row r="289" spans="2:65" s="1" customFormat="1" ht="38.25" customHeight="1">
      <c r="B289" s="47"/>
      <c r="C289" s="220" t="s">
        <v>420</v>
      </c>
      <c r="D289" s="220" t="s">
        <v>174</v>
      </c>
      <c r="E289" s="221" t="s">
        <v>734</v>
      </c>
      <c r="F289" s="222" t="s">
        <v>735</v>
      </c>
      <c r="G289" s="222"/>
      <c r="H289" s="222"/>
      <c r="I289" s="222"/>
      <c r="J289" s="223" t="s">
        <v>177</v>
      </c>
      <c r="K289" s="224">
        <v>1059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44</v>
      </c>
      <c r="V289" s="48"/>
      <c r="W289" s="229">
        <f>V289*K289</f>
        <v>0</v>
      </c>
      <c r="X289" s="229">
        <v>0</v>
      </c>
      <c r="Y289" s="229">
        <f>X289*K289</f>
        <v>0</v>
      </c>
      <c r="Z289" s="229">
        <v>0</v>
      </c>
      <c r="AA289" s="230">
        <f>Z289*K289</f>
        <v>0</v>
      </c>
      <c r="AR289" s="23" t="s">
        <v>178</v>
      </c>
      <c r="AT289" s="23" t="s">
        <v>174</v>
      </c>
      <c r="AU289" s="23" t="s">
        <v>126</v>
      </c>
      <c r="AY289" s="23" t="s">
        <v>173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87</v>
      </c>
      <c r="BK289" s="143">
        <f>ROUND(L289*K289,2)</f>
        <v>0</v>
      </c>
      <c r="BL289" s="23" t="s">
        <v>178</v>
      </c>
      <c r="BM289" s="23" t="s">
        <v>736</v>
      </c>
    </row>
    <row r="290" spans="2:51" s="10" customFormat="1" ht="38.25" customHeight="1">
      <c r="B290" s="231"/>
      <c r="C290" s="232"/>
      <c r="D290" s="232"/>
      <c r="E290" s="233" t="s">
        <v>22</v>
      </c>
      <c r="F290" s="234" t="s">
        <v>737</v>
      </c>
      <c r="G290" s="235"/>
      <c r="H290" s="235"/>
      <c r="I290" s="235"/>
      <c r="J290" s="232"/>
      <c r="K290" s="236">
        <v>189</v>
      </c>
      <c r="L290" s="232"/>
      <c r="M290" s="232"/>
      <c r="N290" s="232"/>
      <c r="O290" s="232"/>
      <c r="P290" s="232"/>
      <c r="Q290" s="232"/>
      <c r="R290" s="237"/>
      <c r="T290" s="238"/>
      <c r="U290" s="232"/>
      <c r="V290" s="232"/>
      <c r="W290" s="232"/>
      <c r="X290" s="232"/>
      <c r="Y290" s="232"/>
      <c r="Z290" s="232"/>
      <c r="AA290" s="239"/>
      <c r="AT290" s="240" t="s">
        <v>181</v>
      </c>
      <c r="AU290" s="240" t="s">
        <v>126</v>
      </c>
      <c r="AV290" s="10" t="s">
        <v>126</v>
      </c>
      <c r="AW290" s="10" t="s">
        <v>36</v>
      </c>
      <c r="AX290" s="10" t="s">
        <v>79</v>
      </c>
      <c r="AY290" s="240" t="s">
        <v>173</v>
      </c>
    </row>
    <row r="291" spans="2:51" s="10" customFormat="1" ht="25.5" customHeight="1">
      <c r="B291" s="231"/>
      <c r="C291" s="232"/>
      <c r="D291" s="232"/>
      <c r="E291" s="233" t="s">
        <v>22</v>
      </c>
      <c r="F291" s="259" t="s">
        <v>698</v>
      </c>
      <c r="G291" s="232"/>
      <c r="H291" s="232"/>
      <c r="I291" s="232"/>
      <c r="J291" s="232"/>
      <c r="K291" s="236">
        <v>12</v>
      </c>
      <c r="L291" s="232"/>
      <c r="M291" s="232"/>
      <c r="N291" s="232"/>
      <c r="O291" s="232"/>
      <c r="P291" s="232"/>
      <c r="Q291" s="232"/>
      <c r="R291" s="237"/>
      <c r="T291" s="238"/>
      <c r="U291" s="232"/>
      <c r="V291" s="232"/>
      <c r="W291" s="232"/>
      <c r="X291" s="232"/>
      <c r="Y291" s="232"/>
      <c r="Z291" s="232"/>
      <c r="AA291" s="239"/>
      <c r="AT291" s="240" t="s">
        <v>181</v>
      </c>
      <c r="AU291" s="240" t="s">
        <v>126</v>
      </c>
      <c r="AV291" s="10" t="s">
        <v>126</v>
      </c>
      <c r="AW291" s="10" t="s">
        <v>36</v>
      </c>
      <c r="AX291" s="10" t="s">
        <v>79</v>
      </c>
      <c r="AY291" s="240" t="s">
        <v>173</v>
      </c>
    </row>
    <row r="292" spans="2:51" s="10" customFormat="1" ht="16.5" customHeight="1">
      <c r="B292" s="231"/>
      <c r="C292" s="232"/>
      <c r="D292" s="232"/>
      <c r="E292" s="233" t="s">
        <v>22</v>
      </c>
      <c r="F292" s="259" t="s">
        <v>653</v>
      </c>
      <c r="G292" s="232"/>
      <c r="H292" s="232"/>
      <c r="I292" s="232"/>
      <c r="J292" s="232"/>
      <c r="K292" s="236">
        <v>6</v>
      </c>
      <c r="L292" s="232"/>
      <c r="M292" s="232"/>
      <c r="N292" s="232"/>
      <c r="O292" s="232"/>
      <c r="P292" s="232"/>
      <c r="Q292" s="232"/>
      <c r="R292" s="237"/>
      <c r="T292" s="238"/>
      <c r="U292" s="232"/>
      <c r="V292" s="232"/>
      <c r="W292" s="232"/>
      <c r="X292" s="232"/>
      <c r="Y292" s="232"/>
      <c r="Z292" s="232"/>
      <c r="AA292" s="239"/>
      <c r="AT292" s="240" t="s">
        <v>181</v>
      </c>
      <c r="AU292" s="240" t="s">
        <v>126</v>
      </c>
      <c r="AV292" s="10" t="s">
        <v>126</v>
      </c>
      <c r="AW292" s="10" t="s">
        <v>36</v>
      </c>
      <c r="AX292" s="10" t="s">
        <v>79</v>
      </c>
      <c r="AY292" s="240" t="s">
        <v>173</v>
      </c>
    </row>
    <row r="293" spans="2:51" s="10" customFormat="1" ht="51" customHeight="1">
      <c r="B293" s="231"/>
      <c r="C293" s="232"/>
      <c r="D293" s="232"/>
      <c r="E293" s="233" t="s">
        <v>22</v>
      </c>
      <c r="F293" s="259" t="s">
        <v>726</v>
      </c>
      <c r="G293" s="232"/>
      <c r="H293" s="232"/>
      <c r="I293" s="232"/>
      <c r="J293" s="232"/>
      <c r="K293" s="236">
        <v>852</v>
      </c>
      <c r="L293" s="232"/>
      <c r="M293" s="232"/>
      <c r="N293" s="232"/>
      <c r="O293" s="232"/>
      <c r="P293" s="232"/>
      <c r="Q293" s="232"/>
      <c r="R293" s="237"/>
      <c r="T293" s="238"/>
      <c r="U293" s="232"/>
      <c r="V293" s="232"/>
      <c r="W293" s="232"/>
      <c r="X293" s="232"/>
      <c r="Y293" s="232"/>
      <c r="Z293" s="232"/>
      <c r="AA293" s="239"/>
      <c r="AT293" s="240" t="s">
        <v>181</v>
      </c>
      <c r="AU293" s="240" t="s">
        <v>126</v>
      </c>
      <c r="AV293" s="10" t="s">
        <v>126</v>
      </c>
      <c r="AW293" s="10" t="s">
        <v>36</v>
      </c>
      <c r="AX293" s="10" t="s">
        <v>79</v>
      </c>
      <c r="AY293" s="240" t="s">
        <v>173</v>
      </c>
    </row>
    <row r="294" spans="2:51" s="11" customFormat="1" ht="16.5" customHeight="1">
      <c r="B294" s="241"/>
      <c r="C294" s="242"/>
      <c r="D294" s="242"/>
      <c r="E294" s="243" t="s">
        <v>22</v>
      </c>
      <c r="F294" s="244" t="s">
        <v>182</v>
      </c>
      <c r="G294" s="242"/>
      <c r="H294" s="242"/>
      <c r="I294" s="242"/>
      <c r="J294" s="242"/>
      <c r="K294" s="245">
        <v>1059</v>
      </c>
      <c r="L294" s="242"/>
      <c r="M294" s="242"/>
      <c r="N294" s="242"/>
      <c r="O294" s="242"/>
      <c r="P294" s="242"/>
      <c r="Q294" s="242"/>
      <c r="R294" s="246"/>
      <c r="T294" s="247"/>
      <c r="U294" s="242"/>
      <c r="V294" s="242"/>
      <c r="W294" s="242"/>
      <c r="X294" s="242"/>
      <c r="Y294" s="242"/>
      <c r="Z294" s="242"/>
      <c r="AA294" s="248"/>
      <c r="AT294" s="249" t="s">
        <v>181</v>
      </c>
      <c r="AU294" s="249" t="s">
        <v>126</v>
      </c>
      <c r="AV294" s="11" t="s">
        <v>178</v>
      </c>
      <c r="AW294" s="11" t="s">
        <v>36</v>
      </c>
      <c r="AX294" s="11" t="s">
        <v>87</v>
      </c>
      <c r="AY294" s="249" t="s">
        <v>173</v>
      </c>
    </row>
    <row r="295" spans="2:65" s="1" customFormat="1" ht="38.25" customHeight="1">
      <c r="B295" s="47"/>
      <c r="C295" s="220" t="s">
        <v>424</v>
      </c>
      <c r="D295" s="220" t="s">
        <v>174</v>
      </c>
      <c r="E295" s="221" t="s">
        <v>738</v>
      </c>
      <c r="F295" s="222" t="s">
        <v>739</v>
      </c>
      <c r="G295" s="222"/>
      <c r="H295" s="222"/>
      <c r="I295" s="222"/>
      <c r="J295" s="223" t="s">
        <v>177</v>
      </c>
      <c r="K295" s="224">
        <v>28.44</v>
      </c>
      <c r="L295" s="225">
        <v>0</v>
      </c>
      <c r="M295" s="226"/>
      <c r="N295" s="227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44</v>
      </c>
      <c r="V295" s="48"/>
      <c r="W295" s="229">
        <f>V295*K295</f>
        <v>0</v>
      </c>
      <c r="X295" s="229">
        <v>0.101</v>
      </c>
      <c r="Y295" s="229">
        <f>X295*K295</f>
        <v>2.87244</v>
      </c>
      <c r="Z295" s="229">
        <v>0</v>
      </c>
      <c r="AA295" s="230">
        <f>Z295*K295</f>
        <v>0</v>
      </c>
      <c r="AR295" s="23" t="s">
        <v>178</v>
      </c>
      <c r="AT295" s="23" t="s">
        <v>174</v>
      </c>
      <c r="AU295" s="23" t="s">
        <v>126</v>
      </c>
      <c r="AY295" s="23" t="s">
        <v>173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87</v>
      </c>
      <c r="BK295" s="143">
        <f>ROUND(L295*K295,2)</f>
        <v>0</v>
      </c>
      <c r="BL295" s="23" t="s">
        <v>178</v>
      </c>
      <c r="BM295" s="23" t="s">
        <v>740</v>
      </c>
    </row>
    <row r="296" spans="2:65" s="1" customFormat="1" ht="25.5" customHeight="1">
      <c r="B296" s="47"/>
      <c r="C296" s="260" t="s">
        <v>429</v>
      </c>
      <c r="D296" s="260" t="s">
        <v>245</v>
      </c>
      <c r="E296" s="261" t="s">
        <v>741</v>
      </c>
      <c r="F296" s="262" t="s">
        <v>742</v>
      </c>
      <c r="G296" s="262"/>
      <c r="H296" s="262"/>
      <c r="I296" s="262"/>
      <c r="J296" s="263" t="s">
        <v>177</v>
      </c>
      <c r="K296" s="264">
        <v>28.44</v>
      </c>
      <c r="L296" s="265">
        <v>0</v>
      </c>
      <c r="M296" s="266"/>
      <c r="N296" s="267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44</v>
      </c>
      <c r="V296" s="48"/>
      <c r="W296" s="229">
        <f>V296*K296</f>
        <v>0</v>
      </c>
      <c r="X296" s="229">
        <v>0.135</v>
      </c>
      <c r="Y296" s="229">
        <f>X296*K296</f>
        <v>3.8394000000000004</v>
      </c>
      <c r="Z296" s="229">
        <v>0</v>
      </c>
      <c r="AA296" s="230">
        <f>Z296*K296</f>
        <v>0</v>
      </c>
      <c r="AR296" s="23" t="s">
        <v>212</v>
      </c>
      <c r="AT296" s="23" t="s">
        <v>245</v>
      </c>
      <c r="AU296" s="23" t="s">
        <v>126</v>
      </c>
      <c r="AY296" s="23" t="s">
        <v>173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87</v>
      </c>
      <c r="BK296" s="143">
        <f>ROUND(L296*K296,2)</f>
        <v>0</v>
      </c>
      <c r="BL296" s="23" t="s">
        <v>178</v>
      </c>
      <c r="BM296" s="23" t="s">
        <v>743</v>
      </c>
    </row>
    <row r="297" spans="2:51" s="10" customFormat="1" ht="25.5" customHeight="1">
      <c r="B297" s="231"/>
      <c r="C297" s="232"/>
      <c r="D297" s="232"/>
      <c r="E297" s="233" t="s">
        <v>22</v>
      </c>
      <c r="F297" s="234" t="s">
        <v>744</v>
      </c>
      <c r="G297" s="235"/>
      <c r="H297" s="235"/>
      <c r="I297" s="235"/>
      <c r="J297" s="232"/>
      <c r="K297" s="236">
        <v>28.44</v>
      </c>
      <c r="L297" s="232"/>
      <c r="M297" s="232"/>
      <c r="N297" s="232"/>
      <c r="O297" s="232"/>
      <c r="P297" s="232"/>
      <c r="Q297" s="232"/>
      <c r="R297" s="237"/>
      <c r="T297" s="238"/>
      <c r="U297" s="232"/>
      <c r="V297" s="232"/>
      <c r="W297" s="232"/>
      <c r="X297" s="232"/>
      <c r="Y297" s="232"/>
      <c r="Z297" s="232"/>
      <c r="AA297" s="239"/>
      <c r="AT297" s="240" t="s">
        <v>181</v>
      </c>
      <c r="AU297" s="240" t="s">
        <v>126</v>
      </c>
      <c r="AV297" s="10" t="s">
        <v>126</v>
      </c>
      <c r="AW297" s="10" t="s">
        <v>36</v>
      </c>
      <c r="AX297" s="10" t="s">
        <v>87</v>
      </c>
      <c r="AY297" s="240" t="s">
        <v>173</v>
      </c>
    </row>
    <row r="298" spans="2:65" s="1" customFormat="1" ht="16.5" customHeight="1">
      <c r="B298" s="47"/>
      <c r="C298" s="220" t="s">
        <v>434</v>
      </c>
      <c r="D298" s="220" t="s">
        <v>174</v>
      </c>
      <c r="E298" s="221" t="s">
        <v>352</v>
      </c>
      <c r="F298" s="222" t="s">
        <v>353</v>
      </c>
      <c r="G298" s="222"/>
      <c r="H298" s="222"/>
      <c r="I298" s="222"/>
      <c r="J298" s="223" t="s">
        <v>354</v>
      </c>
      <c r="K298" s="224">
        <v>1313.1</v>
      </c>
      <c r="L298" s="225">
        <v>0</v>
      </c>
      <c r="M298" s="226"/>
      <c r="N298" s="227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44</v>
      </c>
      <c r="V298" s="48"/>
      <c r="W298" s="229">
        <f>V298*K298</f>
        <v>0</v>
      </c>
      <c r="X298" s="229">
        <v>0.0036</v>
      </c>
      <c r="Y298" s="229">
        <f>X298*K298</f>
        <v>4.72716</v>
      </c>
      <c r="Z298" s="229">
        <v>0</v>
      </c>
      <c r="AA298" s="230">
        <f>Z298*K298</f>
        <v>0</v>
      </c>
      <c r="AR298" s="23" t="s">
        <v>178</v>
      </c>
      <c r="AT298" s="23" t="s">
        <v>174</v>
      </c>
      <c r="AU298" s="23" t="s">
        <v>126</v>
      </c>
      <c r="AY298" s="23" t="s">
        <v>173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87</v>
      </c>
      <c r="BK298" s="143">
        <f>ROUND(L298*K298,2)</f>
        <v>0</v>
      </c>
      <c r="BL298" s="23" t="s">
        <v>178</v>
      </c>
      <c r="BM298" s="23" t="s">
        <v>355</v>
      </c>
    </row>
    <row r="299" spans="2:51" s="10" customFormat="1" ht="38.25" customHeight="1">
      <c r="B299" s="231"/>
      <c r="C299" s="232"/>
      <c r="D299" s="232"/>
      <c r="E299" s="233" t="s">
        <v>22</v>
      </c>
      <c r="F299" s="234" t="s">
        <v>745</v>
      </c>
      <c r="G299" s="235"/>
      <c r="H299" s="235"/>
      <c r="I299" s="235"/>
      <c r="J299" s="232"/>
      <c r="K299" s="236">
        <v>424.2</v>
      </c>
      <c r="L299" s="232"/>
      <c r="M299" s="232"/>
      <c r="N299" s="232"/>
      <c r="O299" s="232"/>
      <c r="P299" s="232"/>
      <c r="Q299" s="232"/>
      <c r="R299" s="237"/>
      <c r="T299" s="238"/>
      <c r="U299" s="232"/>
      <c r="V299" s="232"/>
      <c r="W299" s="232"/>
      <c r="X299" s="232"/>
      <c r="Y299" s="232"/>
      <c r="Z299" s="232"/>
      <c r="AA299" s="239"/>
      <c r="AT299" s="240" t="s">
        <v>181</v>
      </c>
      <c r="AU299" s="240" t="s">
        <v>126</v>
      </c>
      <c r="AV299" s="10" t="s">
        <v>126</v>
      </c>
      <c r="AW299" s="10" t="s">
        <v>36</v>
      </c>
      <c r="AX299" s="10" t="s">
        <v>79</v>
      </c>
      <c r="AY299" s="240" t="s">
        <v>173</v>
      </c>
    </row>
    <row r="300" spans="2:51" s="10" customFormat="1" ht="63.75" customHeight="1">
      <c r="B300" s="231"/>
      <c r="C300" s="232"/>
      <c r="D300" s="232"/>
      <c r="E300" s="233" t="s">
        <v>22</v>
      </c>
      <c r="F300" s="259" t="s">
        <v>746</v>
      </c>
      <c r="G300" s="232"/>
      <c r="H300" s="232"/>
      <c r="I300" s="232"/>
      <c r="J300" s="232"/>
      <c r="K300" s="236">
        <v>208.9</v>
      </c>
      <c r="L300" s="232"/>
      <c r="M300" s="232"/>
      <c r="N300" s="232"/>
      <c r="O300" s="232"/>
      <c r="P300" s="232"/>
      <c r="Q300" s="232"/>
      <c r="R300" s="237"/>
      <c r="T300" s="238"/>
      <c r="U300" s="232"/>
      <c r="V300" s="232"/>
      <c r="W300" s="232"/>
      <c r="X300" s="232"/>
      <c r="Y300" s="232"/>
      <c r="Z300" s="232"/>
      <c r="AA300" s="239"/>
      <c r="AT300" s="240" t="s">
        <v>181</v>
      </c>
      <c r="AU300" s="240" t="s">
        <v>126</v>
      </c>
      <c r="AV300" s="10" t="s">
        <v>126</v>
      </c>
      <c r="AW300" s="10" t="s">
        <v>36</v>
      </c>
      <c r="AX300" s="10" t="s">
        <v>79</v>
      </c>
      <c r="AY300" s="240" t="s">
        <v>173</v>
      </c>
    </row>
    <row r="301" spans="2:51" s="10" customFormat="1" ht="16.5" customHeight="1">
      <c r="B301" s="231"/>
      <c r="C301" s="232"/>
      <c r="D301" s="232"/>
      <c r="E301" s="233" t="s">
        <v>22</v>
      </c>
      <c r="F301" s="259" t="s">
        <v>747</v>
      </c>
      <c r="G301" s="232"/>
      <c r="H301" s="232"/>
      <c r="I301" s="232"/>
      <c r="J301" s="232"/>
      <c r="K301" s="236">
        <v>680</v>
      </c>
      <c r="L301" s="232"/>
      <c r="M301" s="232"/>
      <c r="N301" s="232"/>
      <c r="O301" s="232"/>
      <c r="P301" s="232"/>
      <c r="Q301" s="232"/>
      <c r="R301" s="237"/>
      <c r="T301" s="238"/>
      <c r="U301" s="232"/>
      <c r="V301" s="232"/>
      <c r="W301" s="232"/>
      <c r="X301" s="232"/>
      <c r="Y301" s="232"/>
      <c r="Z301" s="232"/>
      <c r="AA301" s="239"/>
      <c r="AT301" s="240" t="s">
        <v>181</v>
      </c>
      <c r="AU301" s="240" t="s">
        <v>126</v>
      </c>
      <c r="AV301" s="10" t="s">
        <v>126</v>
      </c>
      <c r="AW301" s="10" t="s">
        <v>36</v>
      </c>
      <c r="AX301" s="10" t="s">
        <v>79</v>
      </c>
      <c r="AY301" s="240" t="s">
        <v>173</v>
      </c>
    </row>
    <row r="302" spans="2:51" s="11" customFormat="1" ht="16.5" customHeight="1">
      <c r="B302" s="241"/>
      <c r="C302" s="242"/>
      <c r="D302" s="242"/>
      <c r="E302" s="243" t="s">
        <v>22</v>
      </c>
      <c r="F302" s="244" t="s">
        <v>182</v>
      </c>
      <c r="G302" s="242"/>
      <c r="H302" s="242"/>
      <c r="I302" s="242"/>
      <c r="J302" s="242"/>
      <c r="K302" s="245">
        <v>1313.1</v>
      </c>
      <c r="L302" s="242"/>
      <c r="M302" s="242"/>
      <c r="N302" s="242"/>
      <c r="O302" s="242"/>
      <c r="P302" s="242"/>
      <c r="Q302" s="242"/>
      <c r="R302" s="246"/>
      <c r="T302" s="247"/>
      <c r="U302" s="242"/>
      <c r="V302" s="242"/>
      <c r="W302" s="242"/>
      <c r="X302" s="242"/>
      <c r="Y302" s="242"/>
      <c r="Z302" s="242"/>
      <c r="AA302" s="248"/>
      <c r="AT302" s="249" t="s">
        <v>181</v>
      </c>
      <c r="AU302" s="249" t="s">
        <v>126</v>
      </c>
      <c r="AV302" s="11" t="s">
        <v>178</v>
      </c>
      <c r="AW302" s="11" t="s">
        <v>36</v>
      </c>
      <c r="AX302" s="11" t="s">
        <v>87</v>
      </c>
      <c r="AY302" s="249" t="s">
        <v>173</v>
      </c>
    </row>
    <row r="303" spans="2:63" s="9" customFormat="1" ht="29.85" customHeight="1">
      <c r="B303" s="206"/>
      <c r="C303" s="207"/>
      <c r="D303" s="217" t="s">
        <v>142</v>
      </c>
      <c r="E303" s="217"/>
      <c r="F303" s="217"/>
      <c r="G303" s="217"/>
      <c r="H303" s="217"/>
      <c r="I303" s="217"/>
      <c r="J303" s="217"/>
      <c r="K303" s="217"/>
      <c r="L303" s="217"/>
      <c r="M303" s="217"/>
      <c r="N303" s="218">
        <f>BK303</f>
        <v>0</v>
      </c>
      <c r="O303" s="219"/>
      <c r="P303" s="219"/>
      <c r="Q303" s="219"/>
      <c r="R303" s="210"/>
      <c r="T303" s="211"/>
      <c r="U303" s="207"/>
      <c r="V303" s="207"/>
      <c r="W303" s="212">
        <f>SUM(W304:W330)</f>
        <v>0</v>
      </c>
      <c r="X303" s="207"/>
      <c r="Y303" s="212">
        <f>SUM(Y304:Y330)</f>
        <v>23.10251</v>
      </c>
      <c r="Z303" s="207"/>
      <c r="AA303" s="213">
        <f>SUM(AA304:AA330)</f>
        <v>7.65</v>
      </c>
      <c r="AR303" s="214" t="s">
        <v>87</v>
      </c>
      <c r="AT303" s="215" t="s">
        <v>78</v>
      </c>
      <c r="AU303" s="215" t="s">
        <v>87</v>
      </c>
      <c r="AY303" s="214" t="s">
        <v>173</v>
      </c>
      <c r="BK303" s="216">
        <f>SUM(BK304:BK330)</f>
        <v>0</v>
      </c>
    </row>
    <row r="304" spans="2:65" s="1" customFormat="1" ht="25.5" customHeight="1">
      <c r="B304" s="47"/>
      <c r="C304" s="220" t="s">
        <v>438</v>
      </c>
      <c r="D304" s="220" t="s">
        <v>174</v>
      </c>
      <c r="E304" s="221" t="s">
        <v>748</v>
      </c>
      <c r="F304" s="222" t="s">
        <v>749</v>
      </c>
      <c r="G304" s="222"/>
      <c r="H304" s="222"/>
      <c r="I304" s="222"/>
      <c r="J304" s="223" t="s">
        <v>354</v>
      </c>
      <c r="K304" s="224">
        <v>19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22</v>
      </c>
      <c r="U304" s="57" t="s">
        <v>44</v>
      </c>
      <c r="V304" s="48"/>
      <c r="W304" s="229">
        <f>V304*K304</f>
        <v>0</v>
      </c>
      <c r="X304" s="229">
        <v>0.00128</v>
      </c>
      <c r="Y304" s="229">
        <f>X304*K304</f>
        <v>0.02432</v>
      </c>
      <c r="Z304" s="229">
        <v>0</v>
      </c>
      <c r="AA304" s="230">
        <f>Z304*K304</f>
        <v>0</v>
      </c>
      <c r="AR304" s="23" t="s">
        <v>178</v>
      </c>
      <c r="AT304" s="23" t="s">
        <v>174</v>
      </c>
      <c r="AU304" s="23" t="s">
        <v>126</v>
      </c>
      <c r="AY304" s="23" t="s">
        <v>173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87</v>
      </c>
      <c r="BK304" s="143">
        <f>ROUND(L304*K304,2)</f>
        <v>0</v>
      </c>
      <c r="BL304" s="23" t="s">
        <v>178</v>
      </c>
      <c r="BM304" s="23" t="s">
        <v>750</v>
      </c>
    </row>
    <row r="305" spans="2:51" s="10" customFormat="1" ht="16.5" customHeight="1">
      <c r="B305" s="231"/>
      <c r="C305" s="232"/>
      <c r="D305" s="232"/>
      <c r="E305" s="233" t="s">
        <v>22</v>
      </c>
      <c r="F305" s="234" t="s">
        <v>751</v>
      </c>
      <c r="G305" s="235"/>
      <c r="H305" s="235"/>
      <c r="I305" s="235"/>
      <c r="J305" s="232"/>
      <c r="K305" s="236">
        <v>19</v>
      </c>
      <c r="L305" s="232"/>
      <c r="M305" s="232"/>
      <c r="N305" s="232"/>
      <c r="O305" s="232"/>
      <c r="P305" s="232"/>
      <c r="Q305" s="232"/>
      <c r="R305" s="237"/>
      <c r="T305" s="238"/>
      <c r="U305" s="232"/>
      <c r="V305" s="232"/>
      <c r="W305" s="232"/>
      <c r="X305" s="232"/>
      <c r="Y305" s="232"/>
      <c r="Z305" s="232"/>
      <c r="AA305" s="239"/>
      <c r="AT305" s="240" t="s">
        <v>181</v>
      </c>
      <c r="AU305" s="240" t="s">
        <v>126</v>
      </c>
      <c r="AV305" s="10" t="s">
        <v>126</v>
      </c>
      <c r="AW305" s="10" t="s">
        <v>36</v>
      </c>
      <c r="AX305" s="10" t="s">
        <v>87</v>
      </c>
      <c r="AY305" s="240" t="s">
        <v>173</v>
      </c>
    </row>
    <row r="306" spans="2:65" s="1" customFormat="1" ht="25.5" customHeight="1">
      <c r="B306" s="47"/>
      <c r="C306" s="220" t="s">
        <v>443</v>
      </c>
      <c r="D306" s="220" t="s">
        <v>174</v>
      </c>
      <c r="E306" s="221" t="s">
        <v>752</v>
      </c>
      <c r="F306" s="222" t="s">
        <v>359</v>
      </c>
      <c r="G306" s="222"/>
      <c r="H306" s="222"/>
      <c r="I306" s="222"/>
      <c r="J306" s="223" t="s">
        <v>354</v>
      </c>
      <c r="K306" s="224">
        <v>32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44</v>
      </c>
      <c r="V306" s="48"/>
      <c r="W306" s="229">
        <f>V306*K306</f>
        <v>0</v>
      </c>
      <c r="X306" s="229">
        <v>0.00268</v>
      </c>
      <c r="Y306" s="229">
        <f>X306*K306</f>
        <v>0.08576</v>
      </c>
      <c r="Z306" s="229">
        <v>0</v>
      </c>
      <c r="AA306" s="230">
        <f>Z306*K306</f>
        <v>0</v>
      </c>
      <c r="AR306" s="23" t="s">
        <v>178</v>
      </c>
      <c r="AT306" s="23" t="s">
        <v>174</v>
      </c>
      <c r="AU306" s="23" t="s">
        <v>126</v>
      </c>
      <c r="AY306" s="23" t="s">
        <v>173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87</v>
      </c>
      <c r="BK306" s="143">
        <f>ROUND(L306*K306,2)</f>
        <v>0</v>
      </c>
      <c r="BL306" s="23" t="s">
        <v>178</v>
      </c>
      <c r="BM306" s="23" t="s">
        <v>753</v>
      </c>
    </row>
    <row r="307" spans="2:51" s="10" customFormat="1" ht="16.5" customHeight="1">
      <c r="B307" s="231"/>
      <c r="C307" s="232"/>
      <c r="D307" s="232"/>
      <c r="E307" s="233" t="s">
        <v>22</v>
      </c>
      <c r="F307" s="234" t="s">
        <v>754</v>
      </c>
      <c r="G307" s="235"/>
      <c r="H307" s="235"/>
      <c r="I307" s="235"/>
      <c r="J307" s="232"/>
      <c r="K307" s="236">
        <v>32</v>
      </c>
      <c r="L307" s="232"/>
      <c r="M307" s="232"/>
      <c r="N307" s="232"/>
      <c r="O307" s="232"/>
      <c r="P307" s="232"/>
      <c r="Q307" s="232"/>
      <c r="R307" s="237"/>
      <c r="T307" s="238"/>
      <c r="U307" s="232"/>
      <c r="V307" s="232"/>
      <c r="W307" s="232"/>
      <c r="X307" s="232"/>
      <c r="Y307" s="232"/>
      <c r="Z307" s="232"/>
      <c r="AA307" s="239"/>
      <c r="AT307" s="240" t="s">
        <v>181</v>
      </c>
      <c r="AU307" s="240" t="s">
        <v>126</v>
      </c>
      <c r="AV307" s="10" t="s">
        <v>126</v>
      </c>
      <c r="AW307" s="10" t="s">
        <v>36</v>
      </c>
      <c r="AX307" s="10" t="s">
        <v>87</v>
      </c>
      <c r="AY307" s="240" t="s">
        <v>173</v>
      </c>
    </row>
    <row r="308" spans="2:65" s="1" customFormat="1" ht="25.5" customHeight="1">
      <c r="B308" s="47"/>
      <c r="C308" s="220" t="s">
        <v>448</v>
      </c>
      <c r="D308" s="220" t="s">
        <v>174</v>
      </c>
      <c r="E308" s="221" t="s">
        <v>755</v>
      </c>
      <c r="F308" s="222" t="s">
        <v>756</v>
      </c>
      <c r="G308" s="222"/>
      <c r="H308" s="222"/>
      <c r="I308" s="222"/>
      <c r="J308" s="223" t="s">
        <v>273</v>
      </c>
      <c r="K308" s="224">
        <v>2</v>
      </c>
      <c r="L308" s="225">
        <v>0</v>
      </c>
      <c r="M308" s="226"/>
      <c r="N308" s="227">
        <f>ROUND(L308*K308,2)</f>
        <v>0</v>
      </c>
      <c r="O308" s="227"/>
      <c r="P308" s="227"/>
      <c r="Q308" s="227"/>
      <c r="R308" s="49"/>
      <c r="T308" s="228" t="s">
        <v>22</v>
      </c>
      <c r="U308" s="57" t="s">
        <v>44</v>
      </c>
      <c r="V308" s="48"/>
      <c r="W308" s="229">
        <f>V308*K308</f>
        <v>0</v>
      </c>
      <c r="X308" s="229">
        <v>0.02353</v>
      </c>
      <c r="Y308" s="229">
        <f>X308*K308</f>
        <v>0.04706</v>
      </c>
      <c r="Z308" s="229">
        <v>0</v>
      </c>
      <c r="AA308" s="230">
        <f>Z308*K308</f>
        <v>0</v>
      </c>
      <c r="AR308" s="23" t="s">
        <v>178</v>
      </c>
      <c r="AT308" s="23" t="s">
        <v>174</v>
      </c>
      <c r="AU308" s="23" t="s">
        <v>126</v>
      </c>
      <c r="AY308" s="23" t="s">
        <v>173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87</v>
      </c>
      <c r="BK308" s="143">
        <f>ROUND(L308*K308,2)</f>
        <v>0</v>
      </c>
      <c r="BL308" s="23" t="s">
        <v>178</v>
      </c>
      <c r="BM308" s="23" t="s">
        <v>757</v>
      </c>
    </row>
    <row r="309" spans="2:65" s="1" customFormat="1" ht="25.5" customHeight="1">
      <c r="B309" s="47"/>
      <c r="C309" s="220" t="s">
        <v>453</v>
      </c>
      <c r="D309" s="220" t="s">
        <v>174</v>
      </c>
      <c r="E309" s="221" t="s">
        <v>758</v>
      </c>
      <c r="F309" s="222" t="s">
        <v>759</v>
      </c>
      <c r="G309" s="222"/>
      <c r="H309" s="222"/>
      <c r="I309" s="222"/>
      <c r="J309" s="223" t="s">
        <v>273</v>
      </c>
      <c r="K309" s="224">
        <v>1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22</v>
      </c>
      <c r="U309" s="57" t="s">
        <v>44</v>
      </c>
      <c r="V309" s="48"/>
      <c r="W309" s="229">
        <f>V309*K309</f>
        <v>0</v>
      </c>
      <c r="X309" s="229">
        <v>0.3409</v>
      </c>
      <c r="Y309" s="229">
        <f>X309*K309</f>
        <v>0.3409</v>
      </c>
      <c r="Z309" s="229">
        <v>0</v>
      </c>
      <c r="AA309" s="230">
        <f>Z309*K309</f>
        <v>0</v>
      </c>
      <c r="AR309" s="23" t="s">
        <v>178</v>
      </c>
      <c r="AT309" s="23" t="s">
        <v>174</v>
      </c>
      <c r="AU309" s="23" t="s">
        <v>126</v>
      </c>
      <c r="AY309" s="23" t="s">
        <v>173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87</v>
      </c>
      <c r="BK309" s="143">
        <f>ROUND(L309*K309,2)</f>
        <v>0</v>
      </c>
      <c r="BL309" s="23" t="s">
        <v>178</v>
      </c>
      <c r="BM309" s="23" t="s">
        <v>760</v>
      </c>
    </row>
    <row r="310" spans="2:65" s="1" customFormat="1" ht="25.5" customHeight="1">
      <c r="B310" s="47"/>
      <c r="C310" s="260" t="s">
        <v>457</v>
      </c>
      <c r="D310" s="260" t="s">
        <v>245</v>
      </c>
      <c r="E310" s="261" t="s">
        <v>761</v>
      </c>
      <c r="F310" s="262" t="s">
        <v>762</v>
      </c>
      <c r="G310" s="262"/>
      <c r="H310" s="262"/>
      <c r="I310" s="262"/>
      <c r="J310" s="263" t="s">
        <v>273</v>
      </c>
      <c r="K310" s="264">
        <v>1</v>
      </c>
      <c r="L310" s="265">
        <v>0</v>
      </c>
      <c r="M310" s="266"/>
      <c r="N310" s="267">
        <f>ROUND(L310*K310,2)</f>
        <v>0</v>
      </c>
      <c r="O310" s="227"/>
      <c r="P310" s="227"/>
      <c r="Q310" s="227"/>
      <c r="R310" s="49"/>
      <c r="T310" s="228" t="s">
        <v>22</v>
      </c>
      <c r="U310" s="57" t="s">
        <v>44</v>
      </c>
      <c r="V310" s="48"/>
      <c r="W310" s="229">
        <f>V310*K310</f>
        <v>0</v>
      </c>
      <c r="X310" s="229">
        <v>0.12</v>
      </c>
      <c r="Y310" s="229">
        <f>X310*K310</f>
        <v>0.12</v>
      </c>
      <c r="Z310" s="229">
        <v>0</v>
      </c>
      <c r="AA310" s="230">
        <f>Z310*K310</f>
        <v>0</v>
      </c>
      <c r="AR310" s="23" t="s">
        <v>212</v>
      </c>
      <c r="AT310" s="23" t="s">
        <v>245</v>
      </c>
      <c r="AU310" s="23" t="s">
        <v>126</v>
      </c>
      <c r="AY310" s="23" t="s">
        <v>173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87</v>
      </c>
      <c r="BK310" s="143">
        <f>ROUND(L310*K310,2)</f>
        <v>0</v>
      </c>
      <c r="BL310" s="23" t="s">
        <v>178</v>
      </c>
      <c r="BM310" s="23" t="s">
        <v>763</v>
      </c>
    </row>
    <row r="311" spans="2:65" s="1" customFormat="1" ht="25.5" customHeight="1">
      <c r="B311" s="47"/>
      <c r="C311" s="260" t="s">
        <v>462</v>
      </c>
      <c r="D311" s="260" t="s">
        <v>245</v>
      </c>
      <c r="E311" s="261" t="s">
        <v>764</v>
      </c>
      <c r="F311" s="262" t="s">
        <v>765</v>
      </c>
      <c r="G311" s="262"/>
      <c r="H311" s="262"/>
      <c r="I311" s="262"/>
      <c r="J311" s="263" t="s">
        <v>273</v>
      </c>
      <c r="K311" s="264">
        <v>1</v>
      </c>
      <c r="L311" s="265">
        <v>0</v>
      </c>
      <c r="M311" s="266"/>
      <c r="N311" s="267">
        <f>ROUND(L311*K311,2)</f>
        <v>0</v>
      </c>
      <c r="O311" s="227"/>
      <c r="P311" s="227"/>
      <c r="Q311" s="227"/>
      <c r="R311" s="49"/>
      <c r="T311" s="228" t="s">
        <v>22</v>
      </c>
      <c r="U311" s="57" t="s">
        <v>44</v>
      </c>
      <c r="V311" s="48"/>
      <c r="W311" s="229">
        <f>V311*K311</f>
        <v>0</v>
      </c>
      <c r="X311" s="229">
        <v>0.06</v>
      </c>
      <c r="Y311" s="229">
        <f>X311*K311</f>
        <v>0.06</v>
      </c>
      <c r="Z311" s="229">
        <v>0</v>
      </c>
      <c r="AA311" s="230">
        <f>Z311*K311</f>
        <v>0</v>
      </c>
      <c r="AR311" s="23" t="s">
        <v>212</v>
      </c>
      <c r="AT311" s="23" t="s">
        <v>245</v>
      </c>
      <c r="AU311" s="23" t="s">
        <v>126</v>
      </c>
      <c r="AY311" s="23" t="s">
        <v>173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87</v>
      </c>
      <c r="BK311" s="143">
        <f>ROUND(L311*K311,2)</f>
        <v>0</v>
      </c>
      <c r="BL311" s="23" t="s">
        <v>178</v>
      </c>
      <c r="BM311" s="23" t="s">
        <v>766</v>
      </c>
    </row>
    <row r="312" spans="2:65" s="1" customFormat="1" ht="25.5" customHeight="1">
      <c r="B312" s="47"/>
      <c r="C312" s="260" t="s">
        <v>467</v>
      </c>
      <c r="D312" s="260" t="s">
        <v>245</v>
      </c>
      <c r="E312" s="261" t="s">
        <v>767</v>
      </c>
      <c r="F312" s="262" t="s">
        <v>768</v>
      </c>
      <c r="G312" s="262"/>
      <c r="H312" s="262"/>
      <c r="I312" s="262"/>
      <c r="J312" s="263" t="s">
        <v>273</v>
      </c>
      <c r="K312" s="264">
        <v>1</v>
      </c>
      <c r="L312" s="265">
        <v>0</v>
      </c>
      <c r="M312" s="266"/>
      <c r="N312" s="267">
        <f>ROUND(L312*K312,2)</f>
        <v>0</v>
      </c>
      <c r="O312" s="227"/>
      <c r="P312" s="227"/>
      <c r="Q312" s="227"/>
      <c r="R312" s="49"/>
      <c r="T312" s="228" t="s">
        <v>22</v>
      </c>
      <c r="U312" s="57" t="s">
        <v>44</v>
      </c>
      <c r="V312" s="48"/>
      <c r="W312" s="229">
        <f>V312*K312</f>
        <v>0</v>
      </c>
      <c r="X312" s="229">
        <v>0.006</v>
      </c>
      <c r="Y312" s="229">
        <f>X312*K312</f>
        <v>0.006</v>
      </c>
      <c r="Z312" s="229">
        <v>0</v>
      </c>
      <c r="AA312" s="230">
        <f>Z312*K312</f>
        <v>0</v>
      </c>
      <c r="AR312" s="23" t="s">
        <v>212</v>
      </c>
      <c r="AT312" s="23" t="s">
        <v>245</v>
      </c>
      <c r="AU312" s="23" t="s">
        <v>126</v>
      </c>
      <c r="AY312" s="23" t="s">
        <v>173</v>
      </c>
      <c r="BE312" s="143">
        <f>IF(U312="základní",N312,0)</f>
        <v>0</v>
      </c>
      <c r="BF312" s="143">
        <f>IF(U312="snížená",N312,0)</f>
        <v>0</v>
      </c>
      <c r="BG312" s="143">
        <f>IF(U312="zákl. přenesená",N312,0)</f>
        <v>0</v>
      </c>
      <c r="BH312" s="143">
        <f>IF(U312="sníž. přenesená",N312,0)</f>
        <v>0</v>
      </c>
      <c r="BI312" s="143">
        <f>IF(U312="nulová",N312,0)</f>
        <v>0</v>
      </c>
      <c r="BJ312" s="23" t="s">
        <v>87</v>
      </c>
      <c r="BK312" s="143">
        <f>ROUND(L312*K312,2)</f>
        <v>0</v>
      </c>
      <c r="BL312" s="23" t="s">
        <v>178</v>
      </c>
      <c r="BM312" s="23" t="s">
        <v>769</v>
      </c>
    </row>
    <row r="313" spans="2:65" s="1" customFormat="1" ht="25.5" customHeight="1">
      <c r="B313" s="47"/>
      <c r="C313" s="260" t="s">
        <v>471</v>
      </c>
      <c r="D313" s="260" t="s">
        <v>245</v>
      </c>
      <c r="E313" s="261" t="s">
        <v>770</v>
      </c>
      <c r="F313" s="262" t="s">
        <v>771</v>
      </c>
      <c r="G313" s="262"/>
      <c r="H313" s="262"/>
      <c r="I313" s="262"/>
      <c r="J313" s="263" t="s">
        <v>273</v>
      </c>
      <c r="K313" s="264">
        <v>1</v>
      </c>
      <c r="L313" s="265">
        <v>0</v>
      </c>
      <c r="M313" s="266"/>
      <c r="N313" s="267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44</v>
      </c>
      <c r="V313" s="48"/>
      <c r="W313" s="229">
        <f>V313*K313</f>
        <v>0</v>
      </c>
      <c r="X313" s="229">
        <v>0.06</v>
      </c>
      <c r="Y313" s="229">
        <f>X313*K313</f>
        <v>0.06</v>
      </c>
      <c r="Z313" s="229">
        <v>0</v>
      </c>
      <c r="AA313" s="230">
        <f>Z313*K313</f>
        <v>0</v>
      </c>
      <c r="AR313" s="23" t="s">
        <v>212</v>
      </c>
      <c r="AT313" s="23" t="s">
        <v>245</v>
      </c>
      <c r="AU313" s="23" t="s">
        <v>126</v>
      </c>
      <c r="AY313" s="23" t="s">
        <v>173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87</v>
      </c>
      <c r="BK313" s="143">
        <f>ROUND(L313*K313,2)</f>
        <v>0</v>
      </c>
      <c r="BL313" s="23" t="s">
        <v>178</v>
      </c>
      <c r="BM313" s="23" t="s">
        <v>772</v>
      </c>
    </row>
    <row r="314" spans="2:65" s="1" customFormat="1" ht="16.5" customHeight="1">
      <c r="B314" s="47"/>
      <c r="C314" s="260" t="s">
        <v>475</v>
      </c>
      <c r="D314" s="260" t="s">
        <v>245</v>
      </c>
      <c r="E314" s="261" t="s">
        <v>773</v>
      </c>
      <c r="F314" s="262" t="s">
        <v>774</v>
      </c>
      <c r="G314" s="262"/>
      <c r="H314" s="262"/>
      <c r="I314" s="262"/>
      <c r="J314" s="263" t="s">
        <v>273</v>
      </c>
      <c r="K314" s="264">
        <v>1</v>
      </c>
      <c r="L314" s="265">
        <v>0</v>
      </c>
      <c r="M314" s="266"/>
      <c r="N314" s="267">
        <f>ROUND(L314*K314,2)</f>
        <v>0</v>
      </c>
      <c r="O314" s="227"/>
      <c r="P314" s="227"/>
      <c r="Q314" s="227"/>
      <c r="R314" s="49"/>
      <c r="T314" s="228" t="s">
        <v>22</v>
      </c>
      <c r="U314" s="57" t="s">
        <v>44</v>
      </c>
      <c r="V314" s="48"/>
      <c r="W314" s="229">
        <f>V314*K314</f>
        <v>0</v>
      </c>
      <c r="X314" s="229">
        <v>0.058</v>
      </c>
      <c r="Y314" s="229">
        <f>X314*K314</f>
        <v>0.058</v>
      </c>
      <c r="Z314" s="229">
        <v>0</v>
      </c>
      <c r="AA314" s="230">
        <f>Z314*K314</f>
        <v>0</v>
      </c>
      <c r="AR314" s="23" t="s">
        <v>212</v>
      </c>
      <c r="AT314" s="23" t="s">
        <v>245</v>
      </c>
      <c r="AU314" s="23" t="s">
        <v>126</v>
      </c>
      <c r="AY314" s="23" t="s">
        <v>173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87</v>
      </c>
      <c r="BK314" s="143">
        <f>ROUND(L314*K314,2)</f>
        <v>0</v>
      </c>
      <c r="BL314" s="23" t="s">
        <v>178</v>
      </c>
      <c r="BM314" s="23" t="s">
        <v>775</v>
      </c>
    </row>
    <row r="315" spans="2:65" s="1" customFormat="1" ht="25.5" customHeight="1">
      <c r="B315" s="47"/>
      <c r="C315" s="260" t="s">
        <v>480</v>
      </c>
      <c r="D315" s="260" t="s">
        <v>245</v>
      </c>
      <c r="E315" s="261" t="s">
        <v>776</v>
      </c>
      <c r="F315" s="262" t="s">
        <v>777</v>
      </c>
      <c r="G315" s="262"/>
      <c r="H315" s="262"/>
      <c r="I315" s="262"/>
      <c r="J315" s="263" t="s">
        <v>273</v>
      </c>
      <c r="K315" s="264">
        <v>1</v>
      </c>
      <c r="L315" s="265">
        <v>0</v>
      </c>
      <c r="M315" s="266"/>
      <c r="N315" s="267">
        <f>ROUND(L315*K315,2)</f>
        <v>0</v>
      </c>
      <c r="O315" s="227"/>
      <c r="P315" s="227"/>
      <c r="Q315" s="227"/>
      <c r="R315" s="49"/>
      <c r="T315" s="228" t="s">
        <v>22</v>
      </c>
      <c r="U315" s="57" t="s">
        <v>44</v>
      </c>
      <c r="V315" s="48"/>
      <c r="W315" s="229">
        <f>V315*K315</f>
        <v>0</v>
      </c>
      <c r="X315" s="229">
        <v>0.232</v>
      </c>
      <c r="Y315" s="229">
        <f>X315*K315</f>
        <v>0.232</v>
      </c>
      <c r="Z315" s="229">
        <v>0</v>
      </c>
      <c r="AA315" s="230">
        <f>Z315*K315</f>
        <v>0</v>
      </c>
      <c r="AR315" s="23" t="s">
        <v>212</v>
      </c>
      <c r="AT315" s="23" t="s">
        <v>245</v>
      </c>
      <c r="AU315" s="23" t="s">
        <v>126</v>
      </c>
      <c r="AY315" s="23" t="s">
        <v>173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87</v>
      </c>
      <c r="BK315" s="143">
        <f>ROUND(L315*K315,2)</f>
        <v>0</v>
      </c>
      <c r="BL315" s="23" t="s">
        <v>178</v>
      </c>
      <c r="BM315" s="23" t="s">
        <v>778</v>
      </c>
    </row>
    <row r="316" spans="2:65" s="1" customFormat="1" ht="38.25" customHeight="1">
      <c r="B316" s="47"/>
      <c r="C316" s="260" t="s">
        <v>484</v>
      </c>
      <c r="D316" s="260" t="s">
        <v>245</v>
      </c>
      <c r="E316" s="261" t="s">
        <v>779</v>
      </c>
      <c r="F316" s="262" t="s">
        <v>780</v>
      </c>
      <c r="G316" s="262"/>
      <c r="H316" s="262"/>
      <c r="I316" s="262"/>
      <c r="J316" s="263" t="s">
        <v>273</v>
      </c>
      <c r="K316" s="264">
        <v>1</v>
      </c>
      <c r="L316" s="265">
        <v>0</v>
      </c>
      <c r="M316" s="266"/>
      <c r="N316" s="267">
        <f>ROUND(L316*K316,2)</f>
        <v>0</v>
      </c>
      <c r="O316" s="227"/>
      <c r="P316" s="227"/>
      <c r="Q316" s="227"/>
      <c r="R316" s="49"/>
      <c r="T316" s="228" t="s">
        <v>22</v>
      </c>
      <c r="U316" s="57" t="s">
        <v>44</v>
      </c>
      <c r="V316" s="48"/>
      <c r="W316" s="229">
        <f>V316*K316</f>
        <v>0</v>
      </c>
      <c r="X316" s="229">
        <v>0.027</v>
      </c>
      <c r="Y316" s="229">
        <f>X316*K316</f>
        <v>0.027</v>
      </c>
      <c r="Z316" s="229">
        <v>0</v>
      </c>
      <c r="AA316" s="230">
        <f>Z316*K316</f>
        <v>0</v>
      </c>
      <c r="AR316" s="23" t="s">
        <v>212</v>
      </c>
      <c r="AT316" s="23" t="s">
        <v>245</v>
      </c>
      <c r="AU316" s="23" t="s">
        <v>126</v>
      </c>
      <c r="AY316" s="23" t="s">
        <v>173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87</v>
      </c>
      <c r="BK316" s="143">
        <f>ROUND(L316*K316,2)</f>
        <v>0</v>
      </c>
      <c r="BL316" s="23" t="s">
        <v>178</v>
      </c>
      <c r="BM316" s="23" t="s">
        <v>781</v>
      </c>
    </row>
    <row r="317" spans="2:65" s="1" customFormat="1" ht="25.5" customHeight="1">
      <c r="B317" s="47"/>
      <c r="C317" s="220" t="s">
        <v>489</v>
      </c>
      <c r="D317" s="220" t="s">
        <v>174</v>
      </c>
      <c r="E317" s="221" t="s">
        <v>782</v>
      </c>
      <c r="F317" s="222" t="s">
        <v>783</v>
      </c>
      <c r="G317" s="222"/>
      <c r="H317" s="222"/>
      <c r="I317" s="222"/>
      <c r="J317" s="223" t="s">
        <v>273</v>
      </c>
      <c r="K317" s="224">
        <v>9</v>
      </c>
      <c r="L317" s="225">
        <v>0</v>
      </c>
      <c r="M317" s="226"/>
      <c r="N317" s="227">
        <f>ROUND(L317*K317,2)</f>
        <v>0</v>
      </c>
      <c r="O317" s="227"/>
      <c r="P317" s="227"/>
      <c r="Q317" s="227"/>
      <c r="R317" s="49"/>
      <c r="T317" s="228" t="s">
        <v>22</v>
      </c>
      <c r="U317" s="57" t="s">
        <v>44</v>
      </c>
      <c r="V317" s="48"/>
      <c r="W317" s="229">
        <f>V317*K317</f>
        <v>0</v>
      </c>
      <c r="X317" s="229">
        <v>0.3409</v>
      </c>
      <c r="Y317" s="229">
        <f>X317*K317</f>
        <v>3.0681</v>
      </c>
      <c r="Z317" s="229">
        <v>0</v>
      </c>
      <c r="AA317" s="230">
        <f>Z317*K317</f>
        <v>0</v>
      </c>
      <c r="AR317" s="23" t="s">
        <v>178</v>
      </c>
      <c r="AT317" s="23" t="s">
        <v>174</v>
      </c>
      <c r="AU317" s="23" t="s">
        <v>126</v>
      </c>
      <c r="AY317" s="23" t="s">
        <v>173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87</v>
      </c>
      <c r="BK317" s="143">
        <f>ROUND(L317*K317,2)</f>
        <v>0</v>
      </c>
      <c r="BL317" s="23" t="s">
        <v>178</v>
      </c>
      <c r="BM317" s="23" t="s">
        <v>784</v>
      </c>
    </row>
    <row r="318" spans="2:65" s="1" customFormat="1" ht="25.5" customHeight="1">
      <c r="B318" s="47"/>
      <c r="C318" s="260" t="s">
        <v>494</v>
      </c>
      <c r="D318" s="260" t="s">
        <v>245</v>
      </c>
      <c r="E318" s="261" t="s">
        <v>761</v>
      </c>
      <c r="F318" s="262" t="s">
        <v>762</v>
      </c>
      <c r="G318" s="262"/>
      <c r="H318" s="262"/>
      <c r="I318" s="262"/>
      <c r="J318" s="263" t="s">
        <v>273</v>
      </c>
      <c r="K318" s="264">
        <v>9</v>
      </c>
      <c r="L318" s="265">
        <v>0</v>
      </c>
      <c r="M318" s="266"/>
      <c r="N318" s="267">
        <f>ROUND(L318*K318,2)</f>
        <v>0</v>
      </c>
      <c r="O318" s="227"/>
      <c r="P318" s="227"/>
      <c r="Q318" s="227"/>
      <c r="R318" s="49"/>
      <c r="T318" s="228" t="s">
        <v>22</v>
      </c>
      <c r="U318" s="57" t="s">
        <v>44</v>
      </c>
      <c r="V318" s="48"/>
      <c r="W318" s="229">
        <f>V318*K318</f>
        <v>0</v>
      </c>
      <c r="X318" s="229">
        <v>0.12</v>
      </c>
      <c r="Y318" s="229">
        <f>X318*K318</f>
        <v>1.08</v>
      </c>
      <c r="Z318" s="229">
        <v>0</v>
      </c>
      <c r="AA318" s="230">
        <f>Z318*K318</f>
        <v>0</v>
      </c>
      <c r="AR318" s="23" t="s">
        <v>212</v>
      </c>
      <c r="AT318" s="23" t="s">
        <v>245</v>
      </c>
      <c r="AU318" s="23" t="s">
        <v>126</v>
      </c>
      <c r="AY318" s="23" t="s">
        <v>173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87</v>
      </c>
      <c r="BK318" s="143">
        <f>ROUND(L318*K318,2)</f>
        <v>0</v>
      </c>
      <c r="BL318" s="23" t="s">
        <v>178</v>
      </c>
      <c r="BM318" s="23" t="s">
        <v>785</v>
      </c>
    </row>
    <row r="319" spans="2:65" s="1" customFormat="1" ht="25.5" customHeight="1">
      <c r="B319" s="47"/>
      <c r="C319" s="260" t="s">
        <v>499</v>
      </c>
      <c r="D319" s="260" t="s">
        <v>245</v>
      </c>
      <c r="E319" s="261" t="s">
        <v>764</v>
      </c>
      <c r="F319" s="262" t="s">
        <v>765</v>
      </c>
      <c r="G319" s="262"/>
      <c r="H319" s="262"/>
      <c r="I319" s="262"/>
      <c r="J319" s="263" t="s">
        <v>273</v>
      </c>
      <c r="K319" s="264">
        <v>9</v>
      </c>
      <c r="L319" s="265">
        <v>0</v>
      </c>
      <c r="M319" s="266"/>
      <c r="N319" s="267">
        <f>ROUND(L319*K319,2)</f>
        <v>0</v>
      </c>
      <c r="O319" s="227"/>
      <c r="P319" s="227"/>
      <c r="Q319" s="227"/>
      <c r="R319" s="49"/>
      <c r="T319" s="228" t="s">
        <v>22</v>
      </c>
      <c r="U319" s="57" t="s">
        <v>44</v>
      </c>
      <c r="V319" s="48"/>
      <c r="W319" s="229">
        <f>V319*K319</f>
        <v>0</v>
      </c>
      <c r="X319" s="229">
        <v>0.06</v>
      </c>
      <c r="Y319" s="229">
        <f>X319*K319</f>
        <v>0.54</v>
      </c>
      <c r="Z319" s="229">
        <v>0</v>
      </c>
      <c r="AA319" s="230">
        <f>Z319*K319</f>
        <v>0</v>
      </c>
      <c r="AR319" s="23" t="s">
        <v>212</v>
      </c>
      <c r="AT319" s="23" t="s">
        <v>245</v>
      </c>
      <c r="AU319" s="23" t="s">
        <v>126</v>
      </c>
      <c r="AY319" s="23" t="s">
        <v>173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87</v>
      </c>
      <c r="BK319" s="143">
        <f>ROUND(L319*K319,2)</f>
        <v>0</v>
      </c>
      <c r="BL319" s="23" t="s">
        <v>178</v>
      </c>
      <c r="BM319" s="23" t="s">
        <v>786</v>
      </c>
    </row>
    <row r="320" spans="2:65" s="1" customFormat="1" ht="25.5" customHeight="1">
      <c r="B320" s="47"/>
      <c r="C320" s="260" t="s">
        <v>503</v>
      </c>
      <c r="D320" s="260" t="s">
        <v>245</v>
      </c>
      <c r="E320" s="261" t="s">
        <v>767</v>
      </c>
      <c r="F320" s="262" t="s">
        <v>768</v>
      </c>
      <c r="G320" s="262"/>
      <c r="H320" s="262"/>
      <c r="I320" s="262"/>
      <c r="J320" s="263" t="s">
        <v>273</v>
      </c>
      <c r="K320" s="264">
        <v>9</v>
      </c>
      <c r="L320" s="265">
        <v>0</v>
      </c>
      <c r="M320" s="266"/>
      <c r="N320" s="267">
        <f>ROUND(L320*K320,2)</f>
        <v>0</v>
      </c>
      <c r="O320" s="227"/>
      <c r="P320" s="227"/>
      <c r="Q320" s="227"/>
      <c r="R320" s="49"/>
      <c r="T320" s="228" t="s">
        <v>22</v>
      </c>
      <c r="U320" s="57" t="s">
        <v>44</v>
      </c>
      <c r="V320" s="48"/>
      <c r="W320" s="229">
        <f>V320*K320</f>
        <v>0</v>
      </c>
      <c r="X320" s="229">
        <v>0.006</v>
      </c>
      <c r="Y320" s="229">
        <f>X320*K320</f>
        <v>0.054</v>
      </c>
      <c r="Z320" s="229">
        <v>0</v>
      </c>
      <c r="AA320" s="230">
        <f>Z320*K320</f>
        <v>0</v>
      </c>
      <c r="AR320" s="23" t="s">
        <v>212</v>
      </c>
      <c r="AT320" s="23" t="s">
        <v>245</v>
      </c>
      <c r="AU320" s="23" t="s">
        <v>126</v>
      </c>
      <c r="AY320" s="23" t="s">
        <v>173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87</v>
      </c>
      <c r="BK320" s="143">
        <f>ROUND(L320*K320,2)</f>
        <v>0</v>
      </c>
      <c r="BL320" s="23" t="s">
        <v>178</v>
      </c>
      <c r="BM320" s="23" t="s">
        <v>787</v>
      </c>
    </row>
    <row r="321" spans="2:65" s="1" customFormat="1" ht="16.5" customHeight="1">
      <c r="B321" s="47"/>
      <c r="C321" s="260" t="s">
        <v>509</v>
      </c>
      <c r="D321" s="260" t="s">
        <v>245</v>
      </c>
      <c r="E321" s="261" t="s">
        <v>788</v>
      </c>
      <c r="F321" s="262" t="s">
        <v>789</v>
      </c>
      <c r="G321" s="262"/>
      <c r="H321" s="262"/>
      <c r="I321" s="262"/>
      <c r="J321" s="263" t="s">
        <v>273</v>
      </c>
      <c r="K321" s="264">
        <v>9</v>
      </c>
      <c r="L321" s="265">
        <v>0</v>
      </c>
      <c r="M321" s="266"/>
      <c r="N321" s="267">
        <f>ROUND(L321*K321,2)</f>
        <v>0</v>
      </c>
      <c r="O321" s="227"/>
      <c r="P321" s="227"/>
      <c r="Q321" s="227"/>
      <c r="R321" s="49"/>
      <c r="T321" s="228" t="s">
        <v>22</v>
      </c>
      <c r="U321" s="57" t="s">
        <v>44</v>
      </c>
      <c r="V321" s="48"/>
      <c r="W321" s="229">
        <f>V321*K321</f>
        <v>0</v>
      </c>
      <c r="X321" s="229">
        <v>0.058</v>
      </c>
      <c r="Y321" s="229">
        <f>X321*K321</f>
        <v>0.522</v>
      </c>
      <c r="Z321" s="229">
        <v>0</v>
      </c>
      <c r="AA321" s="230">
        <f>Z321*K321</f>
        <v>0</v>
      </c>
      <c r="AR321" s="23" t="s">
        <v>212</v>
      </c>
      <c r="AT321" s="23" t="s">
        <v>245</v>
      </c>
      <c r="AU321" s="23" t="s">
        <v>126</v>
      </c>
      <c r="AY321" s="23" t="s">
        <v>173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87</v>
      </c>
      <c r="BK321" s="143">
        <f>ROUND(L321*K321,2)</f>
        <v>0</v>
      </c>
      <c r="BL321" s="23" t="s">
        <v>178</v>
      </c>
      <c r="BM321" s="23" t="s">
        <v>790</v>
      </c>
    </row>
    <row r="322" spans="2:65" s="1" customFormat="1" ht="25.5" customHeight="1">
      <c r="B322" s="47"/>
      <c r="C322" s="260" t="s">
        <v>515</v>
      </c>
      <c r="D322" s="260" t="s">
        <v>245</v>
      </c>
      <c r="E322" s="261" t="s">
        <v>776</v>
      </c>
      <c r="F322" s="262" t="s">
        <v>777</v>
      </c>
      <c r="G322" s="262"/>
      <c r="H322" s="262"/>
      <c r="I322" s="262"/>
      <c r="J322" s="263" t="s">
        <v>273</v>
      </c>
      <c r="K322" s="264">
        <v>9</v>
      </c>
      <c r="L322" s="265">
        <v>0</v>
      </c>
      <c r="M322" s="266"/>
      <c r="N322" s="267">
        <f>ROUND(L322*K322,2)</f>
        <v>0</v>
      </c>
      <c r="O322" s="227"/>
      <c r="P322" s="227"/>
      <c r="Q322" s="227"/>
      <c r="R322" s="49"/>
      <c r="T322" s="228" t="s">
        <v>22</v>
      </c>
      <c r="U322" s="57" t="s">
        <v>44</v>
      </c>
      <c r="V322" s="48"/>
      <c r="W322" s="229">
        <f>V322*K322</f>
        <v>0</v>
      </c>
      <c r="X322" s="229">
        <v>0.232</v>
      </c>
      <c r="Y322" s="229">
        <f>X322*K322</f>
        <v>2.088</v>
      </c>
      <c r="Z322" s="229">
        <v>0</v>
      </c>
      <c r="AA322" s="230">
        <f>Z322*K322</f>
        <v>0</v>
      </c>
      <c r="AR322" s="23" t="s">
        <v>212</v>
      </c>
      <c r="AT322" s="23" t="s">
        <v>245</v>
      </c>
      <c r="AU322" s="23" t="s">
        <v>126</v>
      </c>
      <c r="AY322" s="23" t="s">
        <v>173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3" t="s">
        <v>87</v>
      </c>
      <c r="BK322" s="143">
        <f>ROUND(L322*K322,2)</f>
        <v>0</v>
      </c>
      <c r="BL322" s="23" t="s">
        <v>178</v>
      </c>
      <c r="BM322" s="23" t="s">
        <v>791</v>
      </c>
    </row>
    <row r="323" spans="2:65" s="1" customFormat="1" ht="38.25" customHeight="1">
      <c r="B323" s="47"/>
      <c r="C323" s="260" t="s">
        <v>519</v>
      </c>
      <c r="D323" s="260" t="s">
        <v>245</v>
      </c>
      <c r="E323" s="261" t="s">
        <v>779</v>
      </c>
      <c r="F323" s="262" t="s">
        <v>780</v>
      </c>
      <c r="G323" s="262"/>
      <c r="H323" s="262"/>
      <c r="I323" s="262"/>
      <c r="J323" s="263" t="s">
        <v>273</v>
      </c>
      <c r="K323" s="264">
        <v>9</v>
      </c>
      <c r="L323" s="265">
        <v>0</v>
      </c>
      <c r="M323" s="266"/>
      <c r="N323" s="267">
        <f>ROUND(L323*K323,2)</f>
        <v>0</v>
      </c>
      <c r="O323" s="227"/>
      <c r="P323" s="227"/>
      <c r="Q323" s="227"/>
      <c r="R323" s="49"/>
      <c r="T323" s="228" t="s">
        <v>22</v>
      </c>
      <c r="U323" s="57" t="s">
        <v>44</v>
      </c>
      <c r="V323" s="48"/>
      <c r="W323" s="229">
        <f>V323*K323</f>
        <v>0</v>
      </c>
      <c r="X323" s="229">
        <v>0.027</v>
      </c>
      <c r="Y323" s="229">
        <f>X323*K323</f>
        <v>0.243</v>
      </c>
      <c r="Z323" s="229">
        <v>0</v>
      </c>
      <c r="AA323" s="230">
        <f>Z323*K323</f>
        <v>0</v>
      </c>
      <c r="AR323" s="23" t="s">
        <v>212</v>
      </c>
      <c r="AT323" s="23" t="s">
        <v>245</v>
      </c>
      <c r="AU323" s="23" t="s">
        <v>126</v>
      </c>
      <c r="AY323" s="23" t="s">
        <v>173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87</v>
      </c>
      <c r="BK323" s="143">
        <f>ROUND(L323*K323,2)</f>
        <v>0</v>
      </c>
      <c r="BL323" s="23" t="s">
        <v>178</v>
      </c>
      <c r="BM323" s="23" t="s">
        <v>792</v>
      </c>
    </row>
    <row r="324" spans="2:65" s="1" customFormat="1" ht="16.5" customHeight="1">
      <c r="B324" s="47"/>
      <c r="C324" s="220" t="s">
        <v>523</v>
      </c>
      <c r="D324" s="220" t="s">
        <v>174</v>
      </c>
      <c r="E324" s="221" t="s">
        <v>793</v>
      </c>
      <c r="F324" s="222" t="s">
        <v>794</v>
      </c>
      <c r="G324" s="222"/>
      <c r="H324" s="222"/>
      <c r="I324" s="222"/>
      <c r="J324" s="223" t="s">
        <v>273</v>
      </c>
      <c r="K324" s="224">
        <v>17</v>
      </c>
      <c r="L324" s="225">
        <v>0</v>
      </c>
      <c r="M324" s="226"/>
      <c r="N324" s="227">
        <f>ROUND(L324*K324,2)</f>
        <v>0</v>
      </c>
      <c r="O324" s="227"/>
      <c r="P324" s="227"/>
      <c r="Q324" s="227"/>
      <c r="R324" s="49"/>
      <c r="T324" s="228" t="s">
        <v>22</v>
      </c>
      <c r="U324" s="57" t="s">
        <v>44</v>
      </c>
      <c r="V324" s="48"/>
      <c r="W324" s="229">
        <f>V324*K324</f>
        <v>0</v>
      </c>
      <c r="X324" s="229">
        <v>0.67851</v>
      </c>
      <c r="Y324" s="229">
        <f>X324*K324</f>
        <v>11.534669999999998</v>
      </c>
      <c r="Z324" s="229">
        <v>0.45</v>
      </c>
      <c r="AA324" s="230">
        <f>Z324*K324</f>
        <v>7.65</v>
      </c>
      <c r="AR324" s="23" t="s">
        <v>178</v>
      </c>
      <c r="AT324" s="23" t="s">
        <v>174</v>
      </c>
      <c r="AU324" s="23" t="s">
        <v>126</v>
      </c>
      <c r="AY324" s="23" t="s">
        <v>173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87</v>
      </c>
      <c r="BK324" s="143">
        <f>ROUND(L324*K324,2)</f>
        <v>0</v>
      </c>
      <c r="BL324" s="23" t="s">
        <v>178</v>
      </c>
      <c r="BM324" s="23" t="s">
        <v>795</v>
      </c>
    </row>
    <row r="325" spans="2:47" s="1" customFormat="1" ht="24" customHeight="1">
      <c r="B325" s="47"/>
      <c r="C325" s="48"/>
      <c r="D325" s="48"/>
      <c r="E325" s="48"/>
      <c r="F325" s="271" t="s">
        <v>796</v>
      </c>
      <c r="G325" s="68"/>
      <c r="H325" s="68"/>
      <c r="I325" s="68"/>
      <c r="J325" s="48"/>
      <c r="K325" s="48"/>
      <c r="L325" s="48"/>
      <c r="M325" s="48"/>
      <c r="N325" s="48"/>
      <c r="O325" s="48"/>
      <c r="P325" s="48"/>
      <c r="Q325" s="48"/>
      <c r="R325" s="49"/>
      <c r="T325" s="190"/>
      <c r="U325" s="48"/>
      <c r="V325" s="48"/>
      <c r="W325" s="48"/>
      <c r="X325" s="48"/>
      <c r="Y325" s="48"/>
      <c r="Z325" s="48"/>
      <c r="AA325" s="101"/>
      <c r="AT325" s="23" t="s">
        <v>325</v>
      </c>
      <c r="AU325" s="23" t="s">
        <v>126</v>
      </c>
    </row>
    <row r="326" spans="2:51" s="10" customFormat="1" ht="16.5" customHeight="1">
      <c r="B326" s="231"/>
      <c r="C326" s="232"/>
      <c r="D326" s="232"/>
      <c r="E326" s="233" t="s">
        <v>22</v>
      </c>
      <c r="F326" s="259" t="s">
        <v>797</v>
      </c>
      <c r="G326" s="232"/>
      <c r="H326" s="232"/>
      <c r="I326" s="232"/>
      <c r="J326" s="232"/>
      <c r="K326" s="236">
        <v>15</v>
      </c>
      <c r="L326" s="232"/>
      <c r="M326" s="232"/>
      <c r="N326" s="232"/>
      <c r="O326" s="232"/>
      <c r="P326" s="232"/>
      <c r="Q326" s="232"/>
      <c r="R326" s="237"/>
      <c r="T326" s="238"/>
      <c r="U326" s="232"/>
      <c r="V326" s="232"/>
      <c r="W326" s="232"/>
      <c r="X326" s="232"/>
      <c r="Y326" s="232"/>
      <c r="Z326" s="232"/>
      <c r="AA326" s="239"/>
      <c r="AT326" s="240" t="s">
        <v>181</v>
      </c>
      <c r="AU326" s="240" t="s">
        <v>126</v>
      </c>
      <c r="AV326" s="10" t="s">
        <v>126</v>
      </c>
      <c r="AW326" s="10" t="s">
        <v>36</v>
      </c>
      <c r="AX326" s="10" t="s">
        <v>79</v>
      </c>
      <c r="AY326" s="240" t="s">
        <v>173</v>
      </c>
    </row>
    <row r="327" spans="2:51" s="10" customFormat="1" ht="16.5" customHeight="1">
      <c r="B327" s="231"/>
      <c r="C327" s="232"/>
      <c r="D327" s="232"/>
      <c r="E327" s="233" t="s">
        <v>22</v>
      </c>
      <c r="F327" s="259" t="s">
        <v>798</v>
      </c>
      <c r="G327" s="232"/>
      <c r="H327" s="232"/>
      <c r="I327" s="232"/>
      <c r="J327" s="232"/>
      <c r="K327" s="236">
        <v>2</v>
      </c>
      <c r="L327" s="232"/>
      <c r="M327" s="232"/>
      <c r="N327" s="232"/>
      <c r="O327" s="232"/>
      <c r="P327" s="232"/>
      <c r="Q327" s="232"/>
      <c r="R327" s="237"/>
      <c r="T327" s="238"/>
      <c r="U327" s="232"/>
      <c r="V327" s="232"/>
      <c r="W327" s="232"/>
      <c r="X327" s="232"/>
      <c r="Y327" s="232"/>
      <c r="Z327" s="232"/>
      <c r="AA327" s="239"/>
      <c r="AT327" s="240" t="s">
        <v>181</v>
      </c>
      <c r="AU327" s="240" t="s">
        <v>126</v>
      </c>
      <c r="AV327" s="10" t="s">
        <v>126</v>
      </c>
      <c r="AW327" s="10" t="s">
        <v>36</v>
      </c>
      <c r="AX327" s="10" t="s">
        <v>79</v>
      </c>
      <c r="AY327" s="240" t="s">
        <v>173</v>
      </c>
    </row>
    <row r="328" spans="2:51" s="11" customFormat="1" ht="16.5" customHeight="1">
      <c r="B328" s="241"/>
      <c r="C328" s="242"/>
      <c r="D328" s="242"/>
      <c r="E328" s="243" t="s">
        <v>22</v>
      </c>
      <c r="F328" s="244" t="s">
        <v>182</v>
      </c>
      <c r="G328" s="242"/>
      <c r="H328" s="242"/>
      <c r="I328" s="242"/>
      <c r="J328" s="242"/>
      <c r="K328" s="245">
        <v>17</v>
      </c>
      <c r="L328" s="242"/>
      <c r="M328" s="242"/>
      <c r="N328" s="242"/>
      <c r="O328" s="242"/>
      <c r="P328" s="242"/>
      <c r="Q328" s="242"/>
      <c r="R328" s="246"/>
      <c r="T328" s="247"/>
      <c r="U328" s="242"/>
      <c r="V328" s="242"/>
      <c r="W328" s="242"/>
      <c r="X328" s="242"/>
      <c r="Y328" s="242"/>
      <c r="Z328" s="242"/>
      <c r="AA328" s="248"/>
      <c r="AT328" s="249" t="s">
        <v>181</v>
      </c>
      <c r="AU328" s="249" t="s">
        <v>126</v>
      </c>
      <c r="AV328" s="11" t="s">
        <v>178</v>
      </c>
      <c r="AW328" s="11" t="s">
        <v>36</v>
      </c>
      <c r="AX328" s="11" t="s">
        <v>87</v>
      </c>
      <c r="AY328" s="249" t="s">
        <v>173</v>
      </c>
    </row>
    <row r="329" spans="2:65" s="1" customFormat="1" ht="38.25" customHeight="1">
      <c r="B329" s="47"/>
      <c r="C329" s="220" t="s">
        <v>527</v>
      </c>
      <c r="D329" s="220" t="s">
        <v>174</v>
      </c>
      <c r="E329" s="221" t="s">
        <v>799</v>
      </c>
      <c r="F329" s="222" t="s">
        <v>800</v>
      </c>
      <c r="G329" s="222"/>
      <c r="H329" s="222"/>
      <c r="I329" s="222"/>
      <c r="J329" s="223" t="s">
        <v>273</v>
      </c>
      <c r="K329" s="224">
        <v>11</v>
      </c>
      <c r="L329" s="225">
        <v>0</v>
      </c>
      <c r="M329" s="226"/>
      <c r="N329" s="227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44</v>
      </c>
      <c r="V329" s="48"/>
      <c r="W329" s="229">
        <f>V329*K329</f>
        <v>0</v>
      </c>
      <c r="X329" s="229">
        <v>0.2647</v>
      </c>
      <c r="Y329" s="229">
        <f>X329*K329</f>
        <v>2.9116999999999997</v>
      </c>
      <c r="Z329" s="229">
        <v>0</v>
      </c>
      <c r="AA329" s="230">
        <f>Z329*K329</f>
        <v>0</v>
      </c>
      <c r="AR329" s="23" t="s">
        <v>178</v>
      </c>
      <c r="AT329" s="23" t="s">
        <v>174</v>
      </c>
      <c r="AU329" s="23" t="s">
        <v>126</v>
      </c>
      <c r="AY329" s="23" t="s">
        <v>173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87</v>
      </c>
      <c r="BK329" s="143">
        <f>ROUND(L329*K329,2)</f>
        <v>0</v>
      </c>
      <c r="BL329" s="23" t="s">
        <v>178</v>
      </c>
      <c r="BM329" s="23" t="s">
        <v>801</v>
      </c>
    </row>
    <row r="330" spans="2:51" s="10" customFormat="1" ht="16.5" customHeight="1">
      <c r="B330" s="231"/>
      <c r="C330" s="232"/>
      <c r="D330" s="232"/>
      <c r="E330" s="233" t="s">
        <v>22</v>
      </c>
      <c r="F330" s="234" t="s">
        <v>802</v>
      </c>
      <c r="G330" s="235"/>
      <c r="H330" s="235"/>
      <c r="I330" s="235"/>
      <c r="J330" s="232"/>
      <c r="K330" s="236">
        <v>11</v>
      </c>
      <c r="L330" s="232"/>
      <c r="M330" s="232"/>
      <c r="N330" s="232"/>
      <c r="O330" s="232"/>
      <c r="P330" s="232"/>
      <c r="Q330" s="232"/>
      <c r="R330" s="237"/>
      <c r="T330" s="238"/>
      <c r="U330" s="232"/>
      <c r="V330" s="232"/>
      <c r="W330" s="232"/>
      <c r="X330" s="232"/>
      <c r="Y330" s="232"/>
      <c r="Z330" s="232"/>
      <c r="AA330" s="239"/>
      <c r="AT330" s="240" t="s">
        <v>181</v>
      </c>
      <c r="AU330" s="240" t="s">
        <v>126</v>
      </c>
      <c r="AV330" s="10" t="s">
        <v>126</v>
      </c>
      <c r="AW330" s="10" t="s">
        <v>36</v>
      </c>
      <c r="AX330" s="10" t="s">
        <v>87</v>
      </c>
      <c r="AY330" s="240" t="s">
        <v>173</v>
      </c>
    </row>
    <row r="331" spans="2:63" s="9" customFormat="1" ht="29.85" customHeight="1">
      <c r="B331" s="206"/>
      <c r="C331" s="207"/>
      <c r="D331" s="217" t="s">
        <v>143</v>
      </c>
      <c r="E331" s="217"/>
      <c r="F331" s="217"/>
      <c r="G331" s="217"/>
      <c r="H331" s="217"/>
      <c r="I331" s="217"/>
      <c r="J331" s="217"/>
      <c r="K331" s="217"/>
      <c r="L331" s="217"/>
      <c r="M331" s="217"/>
      <c r="N331" s="218">
        <f>BK331</f>
        <v>0</v>
      </c>
      <c r="O331" s="219"/>
      <c r="P331" s="219"/>
      <c r="Q331" s="219"/>
      <c r="R331" s="210"/>
      <c r="T331" s="211"/>
      <c r="U331" s="207"/>
      <c r="V331" s="207"/>
      <c r="W331" s="212">
        <f>SUM(W332:W397)</f>
        <v>0</v>
      </c>
      <c r="X331" s="207"/>
      <c r="Y331" s="212">
        <f>SUM(Y332:Y397)</f>
        <v>445.06628200000006</v>
      </c>
      <c r="Z331" s="207"/>
      <c r="AA331" s="213">
        <f>SUM(AA332:AA397)</f>
        <v>0</v>
      </c>
      <c r="AR331" s="214" t="s">
        <v>87</v>
      </c>
      <c r="AT331" s="215" t="s">
        <v>78</v>
      </c>
      <c r="AU331" s="215" t="s">
        <v>87</v>
      </c>
      <c r="AY331" s="214" t="s">
        <v>173</v>
      </c>
      <c r="BK331" s="216">
        <f>SUM(BK332:BK397)</f>
        <v>0</v>
      </c>
    </row>
    <row r="332" spans="2:65" s="1" customFormat="1" ht="25.5" customHeight="1">
      <c r="B332" s="47"/>
      <c r="C332" s="220" t="s">
        <v>534</v>
      </c>
      <c r="D332" s="220" t="s">
        <v>174</v>
      </c>
      <c r="E332" s="221" t="s">
        <v>803</v>
      </c>
      <c r="F332" s="222" t="s">
        <v>804</v>
      </c>
      <c r="G332" s="222"/>
      <c r="H332" s="222"/>
      <c r="I332" s="222"/>
      <c r="J332" s="223" t="s">
        <v>552</v>
      </c>
      <c r="K332" s="224">
        <v>1</v>
      </c>
      <c r="L332" s="225">
        <v>0</v>
      </c>
      <c r="M332" s="226"/>
      <c r="N332" s="227">
        <f>ROUND(L332*K332,2)</f>
        <v>0</v>
      </c>
      <c r="O332" s="227"/>
      <c r="P332" s="227"/>
      <c r="Q332" s="227"/>
      <c r="R332" s="49"/>
      <c r="T332" s="228" t="s">
        <v>22</v>
      </c>
      <c r="U332" s="57" t="s">
        <v>44</v>
      </c>
      <c r="V332" s="48"/>
      <c r="W332" s="229">
        <f>V332*K332</f>
        <v>0</v>
      </c>
      <c r="X332" s="229">
        <v>0</v>
      </c>
      <c r="Y332" s="229">
        <f>X332*K332</f>
        <v>0</v>
      </c>
      <c r="Z332" s="229">
        <v>0</v>
      </c>
      <c r="AA332" s="230">
        <f>Z332*K332</f>
        <v>0</v>
      </c>
      <c r="AR332" s="23" t="s">
        <v>178</v>
      </c>
      <c r="AT332" s="23" t="s">
        <v>174</v>
      </c>
      <c r="AU332" s="23" t="s">
        <v>126</v>
      </c>
      <c r="AY332" s="23" t="s">
        <v>173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87</v>
      </c>
      <c r="BK332" s="143">
        <f>ROUND(L332*K332,2)</f>
        <v>0</v>
      </c>
      <c r="BL332" s="23" t="s">
        <v>178</v>
      </c>
      <c r="BM332" s="23" t="s">
        <v>805</v>
      </c>
    </row>
    <row r="333" spans="2:47" s="1" customFormat="1" ht="36" customHeight="1">
      <c r="B333" s="47"/>
      <c r="C333" s="48"/>
      <c r="D333" s="48"/>
      <c r="E333" s="48"/>
      <c r="F333" s="271" t="s">
        <v>806</v>
      </c>
      <c r="G333" s="68"/>
      <c r="H333" s="68"/>
      <c r="I333" s="68"/>
      <c r="J333" s="48"/>
      <c r="K333" s="48"/>
      <c r="L333" s="48"/>
      <c r="M333" s="48"/>
      <c r="N333" s="48"/>
      <c r="O333" s="48"/>
      <c r="P333" s="48"/>
      <c r="Q333" s="48"/>
      <c r="R333" s="49"/>
      <c r="T333" s="190"/>
      <c r="U333" s="48"/>
      <c r="V333" s="48"/>
      <c r="W333" s="48"/>
      <c r="X333" s="48"/>
      <c r="Y333" s="48"/>
      <c r="Z333" s="48"/>
      <c r="AA333" s="101"/>
      <c r="AT333" s="23" t="s">
        <v>325</v>
      </c>
      <c r="AU333" s="23" t="s">
        <v>126</v>
      </c>
    </row>
    <row r="334" spans="2:51" s="12" customFormat="1" ht="25.5" customHeight="1">
      <c r="B334" s="250"/>
      <c r="C334" s="251"/>
      <c r="D334" s="251"/>
      <c r="E334" s="252" t="s">
        <v>22</v>
      </c>
      <c r="F334" s="268" t="s">
        <v>807</v>
      </c>
      <c r="G334" s="251"/>
      <c r="H334" s="251"/>
      <c r="I334" s="251"/>
      <c r="J334" s="251"/>
      <c r="K334" s="252" t="s">
        <v>22</v>
      </c>
      <c r="L334" s="251"/>
      <c r="M334" s="251"/>
      <c r="N334" s="251"/>
      <c r="O334" s="251"/>
      <c r="P334" s="251"/>
      <c r="Q334" s="251"/>
      <c r="R334" s="255"/>
      <c r="T334" s="256"/>
      <c r="U334" s="251"/>
      <c r="V334" s="251"/>
      <c r="W334" s="251"/>
      <c r="X334" s="251"/>
      <c r="Y334" s="251"/>
      <c r="Z334" s="251"/>
      <c r="AA334" s="257"/>
      <c r="AT334" s="258" t="s">
        <v>181</v>
      </c>
      <c r="AU334" s="258" t="s">
        <v>126</v>
      </c>
      <c r="AV334" s="12" t="s">
        <v>87</v>
      </c>
      <c r="AW334" s="12" t="s">
        <v>36</v>
      </c>
      <c r="AX334" s="12" t="s">
        <v>79</v>
      </c>
      <c r="AY334" s="258" t="s">
        <v>173</v>
      </c>
    </row>
    <row r="335" spans="2:51" s="12" customFormat="1" ht="38.25" customHeight="1">
      <c r="B335" s="250"/>
      <c r="C335" s="251"/>
      <c r="D335" s="251"/>
      <c r="E335" s="252" t="s">
        <v>22</v>
      </c>
      <c r="F335" s="268" t="s">
        <v>808</v>
      </c>
      <c r="G335" s="251"/>
      <c r="H335" s="251"/>
      <c r="I335" s="251"/>
      <c r="J335" s="251"/>
      <c r="K335" s="252" t="s">
        <v>22</v>
      </c>
      <c r="L335" s="251"/>
      <c r="M335" s="251"/>
      <c r="N335" s="251"/>
      <c r="O335" s="251"/>
      <c r="P335" s="251"/>
      <c r="Q335" s="251"/>
      <c r="R335" s="255"/>
      <c r="T335" s="256"/>
      <c r="U335" s="251"/>
      <c r="V335" s="251"/>
      <c r="W335" s="251"/>
      <c r="X335" s="251"/>
      <c r="Y335" s="251"/>
      <c r="Z335" s="251"/>
      <c r="AA335" s="257"/>
      <c r="AT335" s="258" t="s">
        <v>181</v>
      </c>
      <c r="AU335" s="258" t="s">
        <v>126</v>
      </c>
      <c r="AV335" s="12" t="s">
        <v>87</v>
      </c>
      <c r="AW335" s="12" t="s">
        <v>36</v>
      </c>
      <c r="AX335" s="12" t="s">
        <v>79</v>
      </c>
      <c r="AY335" s="258" t="s">
        <v>173</v>
      </c>
    </row>
    <row r="336" spans="2:51" s="10" customFormat="1" ht="25.5" customHeight="1">
      <c r="B336" s="231"/>
      <c r="C336" s="232"/>
      <c r="D336" s="232"/>
      <c r="E336" s="233" t="s">
        <v>22</v>
      </c>
      <c r="F336" s="259" t="s">
        <v>809</v>
      </c>
      <c r="G336" s="232"/>
      <c r="H336" s="232"/>
      <c r="I336" s="232"/>
      <c r="J336" s="232"/>
      <c r="K336" s="236">
        <v>1</v>
      </c>
      <c r="L336" s="232"/>
      <c r="M336" s="232"/>
      <c r="N336" s="232"/>
      <c r="O336" s="232"/>
      <c r="P336" s="232"/>
      <c r="Q336" s="232"/>
      <c r="R336" s="237"/>
      <c r="T336" s="238"/>
      <c r="U336" s="232"/>
      <c r="V336" s="232"/>
      <c r="W336" s="232"/>
      <c r="X336" s="232"/>
      <c r="Y336" s="232"/>
      <c r="Z336" s="232"/>
      <c r="AA336" s="239"/>
      <c r="AT336" s="240" t="s">
        <v>181</v>
      </c>
      <c r="AU336" s="240" t="s">
        <v>126</v>
      </c>
      <c r="AV336" s="10" t="s">
        <v>126</v>
      </c>
      <c r="AW336" s="10" t="s">
        <v>36</v>
      </c>
      <c r="AX336" s="10" t="s">
        <v>87</v>
      </c>
      <c r="AY336" s="240" t="s">
        <v>173</v>
      </c>
    </row>
    <row r="337" spans="2:51" s="12" customFormat="1" ht="25.5" customHeight="1">
      <c r="B337" s="250"/>
      <c r="C337" s="251"/>
      <c r="D337" s="251"/>
      <c r="E337" s="252" t="s">
        <v>22</v>
      </c>
      <c r="F337" s="268" t="s">
        <v>810</v>
      </c>
      <c r="G337" s="251"/>
      <c r="H337" s="251"/>
      <c r="I337" s="251"/>
      <c r="J337" s="251"/>
      <c r="K337" s="252" t="s">
        <v>22</v>
      </c>
      <c r="L337" s="251"/>
      <c r="M337" s="251"/>
      <c r="N337" s="251"/>
      <c r="O337" s="251"/>
      <c r="P337" s="251"/>
      <c r="Q337" s="251"/>
      <c r="R337" s="255"/>
      <c r="T337" s="256"/>
      <c r="U337" s="251"/>
      <c r="V337" s="251"/>
      <c r="W337" s="251"/>
      <c r="X337" s="251"/>
      <c r="Y337" s="251"/>
      <c r="Z337" s="251"/>
      <c r="AA337" s="257"/>
      <c r="AT337" s="258" t="s">
        <v>181</v>
      </c>
      <c r="AU337" s="258" t="s">
        <v>126</v>
      </c>
      <c r="AV337" s="12" t="s">
        <v>87</v>
      </c>
      <c r="AW337" s="12" t="s">
        <v>36</v>
      </c>
      <c r="AX337" s="12" t="s">
        <v>79</v>
      </c>
      <c r="AY337" s="258" t="s">
        <v>173</v>
      </c>
    </row>
    <row r="338" spans="2:65" s="1" customFormat="1" ht="25.5" customHeight="1">
      <c r="B338" s="47"/>
      <c r="C338" s="220" t="s">
        <v>539</v>
      </c>
      <c r="D338" s="220" t="s">
        <v>174</v>
      </c>
      <c r="E338" s="221" t="s">
        <v>394</v>
      </c>
      <c r="F338" s="222" t="s">
        <v>395</v>
      </c>
      <c r="G338" s="222"/>
      <c r="H338" s="222"/>
      <c r="I338" s="222"/>
      <c r="J338" s="223" t="s">
        <v>273</v>
      </c>
      <c r="K338" s="224">
        <v>2</v>
      </c>
      <c r="L338" s="225">
        <v>0</v>
      </c>
      <c r="M338" s="226"/>
      <c r="N338" s="227">
        <f>ROUND(L338*K338,2)</f>
        <v>0</v>
      </c>
      <c r="O338" s="227"/>
      <c r="P338" s="227"/>
      <c r="Q338" s="227"/>
      <c r="R338" s="49"/>
      <c r="T338" s="228" t="s">
        <v>22</v>
      </c>
      <c r="U338" s="57" t="s">
        <v>44</v>
      </c>
      <c r="V338" s="48"/>
      <c r="W338" s="229">
        <f>V338*K338</f>
        <v>0</v>
      </c>
      <c r="X338" s="229">
        <v>0.0007</v>
      </c>
      <c r="Y338" s="229">
        <f>X338*K338</f>
        <v>0.0014</v>
      </c>
      <c r="Z338" s="229">
        <v>0</v>
      </c>
      <c r="AA338" s="230">
        <f>Z338*K338</f>
        <v>0</v>
      </c>
      <c r="AR338" s="23" t="s">
        <v>178</v>
      </c>
      <c r="AT338" s="23" t="s">
        <v>174</v>
      </c>
      <c r="AU338" s="23" t="s">
        <v>126</v>
      </c>
      <c r="AY338" s="23" t="s">
        <v>173</v>
      </c>
      <c r="BE338" s="143">
        <f>IF(U338="základní",N338,0)</f>
        <v>0</v>
      </c>
      <c r="BF338" s="143">
        <f>IF(U338="snížená",N338,0)</f>
        <v>0</v>
      </c>
      <c r="BG338" s="143">
        <f>IF(U338="zákl. přenesená",N338,0)</f>
        <v>0</v>
      </c>
      <c r="BH338" s="143">
        <f>IF(U338="sníž. přenesená",N338,0)</f>
        <v>0</v>
      </c>
      <c r="BI338" s="143">
        <f>IF(U338="nulová",N338,0)</f>
        <v>0</v>
      </c>
      <c r="BJ338" s="23" t="s">
        <v>87</v>
      </c>
      <c r="BK338" s="143">
        <f>ROUND(L338*K338,2)</f>
        <v>0</v>
      </c>
      <c r="BL338" s="23" t="s">
        <v>178</v>
      </c>
      <c r="BM338" s="23" t="s">
        <v>396</v>
      </c>
    </row>
    <row r="339" spans="2:51" s="10" customFormat="1" ht="16.5" customHeight="1">
      <c r="B339" s="231"/>
      <c r="C339" s="232"/>
      <c r="D339" s="232"/>
      <c r="E339" s="233" t="s">
        <v>22</v>
      </c>
      <c r="F339" s="234" t="s">
        <v>811</v>
      </c>
      <c r="G339" s="235"/>
      <c r="H339" s="235"/>
      <c r="I339" s="235"/>
      <c r="J339" s="232"/>
      <c r="K339" s="236">
        <v>2</v>
      </c>
      <c r="L339" s="232"/>
      <c r="M339" s="232"/>
      <c r="N339" s="232"/>
      <c r="O339" s="232"/>
      <c r="P339" s="232"/>
      <c r="Q339" s="232"/>
      <c r="R339" s="237"/>
      <c r="T339" s="238"/>
      <c r="U339" s="232"/>
      <c r="V339" s="232"/>
      <c r="W339" s="232"/>
      <c r="X339" s="232"/>
      <c r="Y339" s="232"/>
      <c r="Z339" s="232"/>
      <c r="AA339" s="239"/>
      <c r="AT339" s="240" t="s">
        <v>181</v>
      </c>
      <c r="AU339" s="240" t="s">
        <v>126</v>
      </c>
      <c r="AV339" s="10" t="s">
        <v>126</v>
      </c>
      <c r="AW339" s="10" t="s">
        <v>36</v>
      </c>
      <c r="AX339" s="10" t="s">
        <v>87</v>
      </c>
      <c r="AY339" s="240" t="s">
        <v>173</v>
      </c>
    </row>
    <row r="340" spans="2:65" s="1" customFormat="1" ht="25.5" customHeight="1">
      <c r="B340" s="47"/>
      <c r="C340" s="260" t="s">
        <v>544</v>
      </c>
      <c r="D340" s="260" t="s">
        <v>245</v>
      </c>
      <c r="E340" s="261" t="s">
        <v>812</v>
      </c>
      <c r="F340" s="262" t="s">
        <v>813</v>
      </c>
      <c r="G340" s="262"/>
      <c r="H340" s="262"/>
      <c r="I340" s="262"/>
      <c r="J340" s="263" t="s">
        <v>273</v>
      </c>
      <c r="K340" s="264">
        <v>2</v>
      </c>
      <c r="L340" s="265">
        <v>0</v>
      </c>
      <c r="M340" s="266"/>
      <c r="N340" s="267">
        <f>ROUND(L340*K340,2)</f>
        <v>0</v>
      </c>
      <c r="O340" s="227"/>
      <c r="P340" s="227"/>
      <c r="Q340" s="227"/>
      <c r="R340" s="49"/>
      <c r="T340" s="228" t="s">
        <v>22</v>
      </c>
      <c r="U340" s="57" t="s">
        <v>44</v>
      </c>
      <c r="V340" s="48"/>
      <c r="W340" s="229">
        <f>V340*K340</f>
        <v>0</v>
      </c>
      <c r="X340" s="229">
        <v>0.003</v>
      </c>
      <c r="Y340" s="229">
        <f>X340*K340</f>
        <v>0.006</v>
      </c>
      <c r="Z340" s="229">
        <v>0</v>
      </c>
      <c r="AA340" s="230">
        <f>Z340*K340</f>
        <v>0</v>
      </c>
      <c r="AR340" s="23" t="s">
        <v>212</v>
      </c>
      <c r="AT340" s="23" t="s">
        <v>245</v>
      </c>
      <c r="AU340" s="23" t="s">
        <v>126</v>
      </c>
      <c r="AY340" s="23" t="s">
        <v>173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23" t="s">
        <v>87</v>
      </c>
      <c r="BK340" s="143">
        <f>ROUND(L340*K340,2)</f>
        <v>0</v>
      </c>
      <c r="BL340" s="23" t="s">
        <v>178</v>
      </c>
      <c r="BM340" s="23" t="s">
        <v>814</v>
      </c>
    </row>
    <row r="341" spans="2:51" s="10" customFormat="1" ht="16.5" customHeight="1">
      <c r="B341" s="231"/>
      <c r="C341" s="232"/>
      <c r="D341" s="232"/>
      <c r="E341" s="233" t="s">
        <v>22</v>
      </c>
      <c r="F341" s="234" t="s">
        <v>815</v>
      </c>
      <c r="G341" s="235"/>
      <c r="H341" s="235"/>
      <c r="I341" s="235"/>
      <c r="J341" s="232"/>
      <c r="K341" s="236">
        <v>2</v>
      </c>
      <c r="L341" s="232"/>
      <c r="M341" s="232"/>
      <c r="N341" s="232"/>
      <c r="O341" s="232"/>
      <c r="P341" s="232"/>
      <c r="Q341" s="232"/>
      <c r="R341" s="237"/>
      <c r="T341" s="238"/>
      <c r="U341" s="232"/>
      <c r="V341" s="232"/>
      <c r="W341" s="232"/>
      <c r="X341" s="232"/>
      <c r="Y341" s="232"/>
      <c r="Z341" s="232"/>
      <c r="AA341" s="239"/>
      <c r="AT341" s="240" t="s">
        <v>181</v>
      </c>
      <c r="AU341" s="240" t="s">
        <v>126</v>
      </c>
      <c r="AV341" s="10" t="s">
        <v>126</v>
      </c>
      <c r="AW341" s="10" t="s">
        <v>36</v>
      </c>
      <c r="AX341" s="10" t="s">
        <v>87</v>
      </c>
      <c r="AY341" s="240" t="s">
        <v>173</v>
      </c>
    </row>
    <row r="342" spans="2:65" s="1" customFormat="1" ht="38.25" customHeight="1">
      <c r="B342" s="47"/>
      <c r="C342" s="220" t="s">
        <v>549</v>
      </c>
      <c r="D342" s="220" t="s">
        <v>174</v>
      </c>
      <c r="E342" s="221" t="s">
        <v>404</v>
      </c>
      <c r="F342" s="222" t="s">
        <v>405</v>
      </c>
      <c r="G342" s="222"/>
      <c r="H342" s="222"/>
      <c r="I342" s="222"/>
      <c r="J342" s="223" t="s">
        <v>273</v>
      </c>
      <c r="K342" s="224">
        <v>0.8</v>
      </c>
      <c r="L342" s="225">
        <v>0</v>
      </c>
      <c r="M342" s="226"/>
      <c r="N342" s="227">
        <f>ROUND(L342*K342,2)</f>
        <v>0</v>
      </c>
      <c r="O342" s="227"/>
      <c r="P342" s="227"/>
      <c r="Q342" s="227"/>
      <c r="R342" s="49"/>
      <c r="T342" s="228" t="s">
        <v>22</v>
      </c>
      <c r="U342" s="57" t="s">
        <v>44</v>
      </c>
      <c r="V342" s="48"/>
      <c r="W342" s="229">
        <f>V342*K342</f>
        <v>0</v>
      </c>
      <c r="X342" s="229">
        <v>0.11241</v>
      </c>
      <c r="Y342" s="229">
        <f>X342*K342</f>
        <v>0.08992800000000001</v>
      </c>
      <c r="Z342" s="229">
        <v>0</v>
      </c>
      <c r="AA342" s="230">
        <f>Z342*K342</f>
        <v>0</v>
      </c>
      <c r="AR342" s="23" t="s">
        <v>178</v>
      </c>
      <c r="AT342" s="23" t="s">
        <v>174</v>
      </c>
      <c r="AU342" s="23" t="s">
        <v>126</v>
      </c>
      <c r="AY342" s="23" t="s">
        <v>173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23" t="s">
        <v>87</v>
      </c>
      <c r="BK342" s="143">
        <f>ROUND(L342*K342,2)</f>
        <v>0</v>
      </c>
      <c r="BL342" s="23" t="s">
        <v>178</v>
      </c>
      <c r="BM342" s="23" t="s">
        <v>406</v>
      </c>
    </row>
    <row r="343" spans="2:65" s="1" customFormat="1" ht="16.5" customHeight="1">
      <c r="B343" s="47"/>
      <c r="C343" s="260" t="s">
        <v>555</v>
      </c>
      <c r="D343" s="260" t="s">
        <v>245</v>
      </c>
      <c r="E343" s="261" t="s">
        <v>409</v>
      </c>
      <c r="F343" s="262" t="s">
        <v>410</v>
      </c>
      <c r="G343" s="262"/>
      <c r="H343" s="262"/>
      <c r="I343" s="262"/>
      <c r="J343" s="263" t="s">
        <v>273</v>
      </c>
      <c r="K343" s="264">
        <v>2</v>
      </c>
      <c r="L343" s="265">
        <v>0</v>
      </c>
      <c r="M343" s="266"/>
      <c r="N343" s="267">
        <f>ROUND(L343*K343,2)</f>
        <v>0</v>
      </c>
      <c r="O343" s="227"/>
      <c r="P343" s="227"/>
      <c r="Q343" s="227"/>
      <c r="R343" s="49"/>
      <c r="T343" s="228" t="s">
        <v>22</v>
      </c>
      <c r="U343" s="57" t="s">
        <v>44</v>
      </c>
      <c r="V343" s="48"/>
      <c r="W343" s="229">
        <f>V343*K343</f>
        <v>0</v>
      </c>
      <c r="X343" s="229">
        <v>0.0061</v>
      </c>
      <c r="Y343" s="229">
        <f>X343*K343</f>
        <v>0.0122</v>
      </c>
      <c r="Z343" s="229">
        <v>0</v>
      </c>
      <c r="AA343" s="230">
        <f>Z343*K343</f>
        <v>0</v>
      </c>
      <c r="AR343" s="23" t="s">
        <v>212</v>
      </c>
      <c r="AT343" s="23" t="s">
        <v>245</v>
      </c>
      <c r="AU343" s="23" t="s">
        <v>126</v>
      </c>
      <c r="AY343" s="23" t="s">
        <v>173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87</v>
      </c>
      <c r="BK343" s="143">
        <f>ROUND(L343*K343,2)</f>
        <v>0</v>
      </c>
      <c r="BL343" s="23" t="s">
        <v>178</v>
      </c>
      <c r="BM343" s="23" t="s">
        <v>411</v>
      </c>
    </row>
    <row r="344" spans="2:65" s="1" customFormat="1" ht="16.5" customHeight="1">
      <c r="B344" s="47"/>
      <c r="C344" s="260" t="s">
        <v>560</v>
      </c>
      <c r="D344" s="260" t="s">
        <v>245</v>
      </c>
      <c r="E344" s="261" t="s">
        <v>413</v>
      </c>
      <c r="F344" s="262" t="s">
        <v>414</v>
      </c>
      <c r="G344" s="262"/>
      <c r="H344" s="262"/>
      <c r="I344" s="262"/>
      <c r="J344" s="263" t="s">
        <v>273</v>
      </c>
      <c r="K344" s="264">
        <v>2</v>
      </c>
      <c r="L344" s="265">
        <v>0</v>
      </c>
      <c r="M344" s="266"/>
      <c r="N344" s="267">
        <f>ROUND(L344*K344,2)</f>
        <v>0</v>
      </c>
      <c r="O344" s="227"/>
      <c r="P344" s="227"/>
      <c r="Q344" s="227"/>
      <c r="R344" s="49"/>
      <c r="T344" s="228" t="s">
        <v>22</v>
      </c>
      <c r="U344" s="57" t="s">
        <v>44</v>
      </c>
      <c r="V344" s="48"/>
      <c r="W344" s="229">
        <f>V344*K344</f>
        <v>0</v>
      </c>
      <c r="X344" s="229">
        <v>0.003</v>
      </c>
      <c r="Y344" s="229">
        <f>X344*K344</f>
        <v>0.006</v>
      </c>
      <c r="Z344" s="229">
        <v>0</v>
      </c>
      <c r="AA344" s="230">
        <f>Z344*K344</f>
        <v>0</v>
      </c>
      <c r="AR344" s="23" t="s">
        <v>212</v>
      </c>
      <c r="AT344" s="23" t="s">
        <v>245</v>
      </c>
      <c r="AU344" s="23" t="s">
        <v>126</v>
      </c>
      <c r="AY344" s="23" t="s">
        <v>173</v>
      </c>
      <c r="BE344" s="143">
        <f>IF(U344="základní",N344,0)</f>
        <v>0</v>
      </c>
      <c r="BF344" s="143">
        <f>IF(U344="snížená",N344,0)</f>
        <v>0</v>
      </c>
      <c r="BG344" s="143">
        <f>IF(U344="zákl. přenesená",N344,0)</f>
        <v>0</v>
      </c>
      <c r="BH344" s="143">
        <f>IF(U344="sníž. přenesená",N344,0)</f>
        <v>0</v>
      </c>
      <c r="BI344" s="143">
        <f>IF(U344="nulová",N344,0)</f>
        <v>0</v>
      </c>
      <c r="BJ344" s="23" t="s">
        <v>87</v>
      </c>
      <c r="BK344" s="143">
        <f>ROUND(L344*K344,2)</f>
        <v>0</v>
      </c>
      <c r="BL344" s="23" t="s">
        <v>178</v>
      </c>
      <c r="BM344" s="23" t="s">
        <v>415</v>
      </c>
    </row>
    <row r="345" spans="2:65" s="1" customFormat="1" ht="16.5" customHeight="1">
      <c r="B345" s="47"/>
      <c r="C345" s="260" t="s">
        <v>564</v>
      </c>
      <c r="D345" s="260" t="s">
        <v>245</v>
      </c>
      <c r="E345" s="261" t="s">
        <v>417</v>
      </c>
      <c r="F345" s="262" t="s">
        <v>418</v>
      </c>
      <c r="G345" s="262"/>
      <c r="H345" s="262"/>
      <c r="I345" s="262"/>
      <c r="J345" s="263" t="s">
        <v>273</v>
      </c>
      <c r="K345" s="264">
        <v>2</v>
      </c>
      <c r="L345" s="265">
        <v>0</v>
      </c>
      <c r="M345" s="266"/>
      <c r="N345" s="267">
        <f>ROUND(L345*K345,2)</f>
        <v>0</v>
      </c>
      <c r="O345" s="227"/>
      <c r="P345" s="227"/>
      <c r="Q345" s="227"/>
      <c r="R345" s="49"/>
      <c r="T345" s="228" t="s">
        <v>22</v>
      </c>
      <c r="U345" s="57" t="s">
        <v>44</v>
      </c>
      <c r="V345" s="48"/>
      <c r="W345" s="229">
        <f>V345*K345</f>
        <v>0</v>
      </c>
      <c r="X345" s="229">
        <v>0.0001</v>
      </c>
      <c r="Y345" s="229">
        <f>X345*K345</f>
        <v>0.0002</v>
      </c>
      <c r="Z345" s="229">
        <v>0</v>
      </c>
      <c r="AA345" s="230">
        <f>Z345*K345</f>
        <v>0</v>
      </c>
      <c r="AR345" s="23" t="s">
        <v>212</v>
      </c>
      <c r="AT345" s="23" t="s">
        <v>245</v>
      </c>
      <c r="AU345" s="23" t="s">
        <v>126</v>
      </c>
      <c r="AY345" s="23" t="s">
        <v>173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23" t="s">
        <v>87</v>
      </c>
      <c r="BK345" s="143">
        <f>ROUND(L345*K345,2)</f>
        <v>0</v>
      </c>
      <c r="BL345" s="23" t="s">
        <v>178</v>
      </c>
      <c r="BM345" s="23" t="s">
        <v>419</v>
      </c>
    </row>
    <row r="346" spans="2:65" s="1" customFormat="1" ht="16.5" customHeight="1">
      <c r="B346" s="47"/>
      <c r="C346" s="260" t="s">
        <v>568</v>
      </c>
      <c r="D346" s="260" t="s">
        <v>245</v>
      </c>
      <c r="E346" s="261" t="s">
        <v>421</v>
      </c>
      <c r="F346" s="262" t="s">
        <v>422</v>
      </c>
      <c r="G346" s="262"/>
      <c r="H346" s="262"/>
      <c r="I346" s="262"/>
      <c r="J346" s="263" t="s">
        <v>273</v>
      </c>
      <c r="K346" s="264">
        <v>2</v>
      </c>
      <c r="L346" s="265">
        <v>0</v>
      </c>
      <c r="M346" s="266"/>
      <c r="N346" s="267">
        <f>ROUND(L346*K346,2)</f>
        <v>0</v>
      </c>
      <c r="O346" s="227"/>
      <c r="P346" s="227"/>
      <c r="Q346" s="227"/>
      <c r="R346" s="49"/>
      <c r="T346" s="228" t="s">
        <v>22</v>
      </c>
      <c r="U346" s="57" t="s">
        <v>44</v>
      </c>
      <c r="V346" s="48"/>
      <c r="W346" s="229">
        <f>V346*K346</f>
        <v>0</v>
      </c>
      <c r="X346" s="229">
        <v>0.00035</v>
      </c>
      <c r="Y346" s="229">
        <f>X346*K346</f>
        <v>0.0007</v>
      </c>
      <c r="Z346" s="229">
        <v>0</v>
      </c>
      <c r="AA346" s="230">
        <f>Z346*K346</f>
        <v>0</v>
      </c>
      <c r="AR346" s="23" t="s">
        <v>212</v>
      </c>
      <c r="AT346" s="23" t="s">
        <v>245</v>
      </c>
      <c r="AU346" s="23" t="s">
        <v>126</v>
      </c>
      <c r="AY346" s="23" t="s">
        <v>173</v>
      </c>
      <c r="BE346" s="143">
        <f>IF(U346="základní",N346,0)</f>
        <v>0</v>
      </c>
      <c r="BF346" s="143">
        <f>IF(U346="snížená",N346,0)</f>
        <v>0</v>
      </c>
      <c r="BG346" s="143">
        <f>IF(U346="zákl. přenesená",N346,0)</f>
        <v>0</v>
      </c>
      <c r="BH346" s="143">
        <f>IF(U346="sníž. přenesená",N346,0)</f>
        <v>0</v>
      </c>
      <c r="BI346" s="143">
        <f>IF(U346="nulová",N346,0)</f>
        <v>0</v>
      </c>
      <c r="BJ346" s="23" t="s">
        <v>87</v>
      </c>
      <c r="BK346" s="143">
        <f>ROUND(L346*K346,2)</f>
        <v>0</v>
      </c>
      <c r="BL346" s="23" t="s">
        <v>178</v>
      </c>
      <c r="BM346" s="23" t="s">
        <v>423</v>
      </c>
    </row>
    <row r="347" spans="2:65" s="1" customFormat="1" ht="38.25" customHeight="1">
      <c r="B347" s="47"/>
      <c r="C347" s="220" t="s">
        <v>572</v>
      </c>
      <c r="D347" s="220" t="s">
        <v>174</v>
      </c>
      <c r="E347" s="221" t="s">
        <v>816</v>
      </c>
      <c r="F347" s="222" t="s">
        <v>817</v>
      </c>
      <c r="G347" s="222"/>
      <c r="H347" s="222"/>
      <c r="I347" s="222"/>
      <c r="J347" s="223" t="s">
        <v>177</v>
      </c>
      <c r="K347" s="224">
        <v>12</v>
      </c>
      <c r="L347" s="225">
        <v>0</v>
      </c>
      <c r="M347" s="226"/>
      <c r="N347" s="227">
        <f>ROUND(L347*K347,2)</f>
        <v>0</v>
      </c>
      <c r="O347" s="227"/>
      <c r="P347" s="227"/>
      <c r="Q347" s="227"/>
      <c r="R347" s="49"/>
      <c r="T347" s="228" t="s">
        <v>22</v>
      </c>
      <c r="U347" s="57" t="s">
        <v>44</v>
      </c>
      <c r="V347" s="48"/>
      <c r="W347" s="229">
        <f>V347*K347</f>
        <v>0</v>
      </c>
      <c r="X347" s="229">
        <v>0.00085</v>
      </c>
      <c r="Y347" s="229">
        <f>X347*K347</f>
        <v>0.010199999999999999</v>
      </c>
      <c r="Z347" s="229">
        <v>0</v>
      </c>
      <c r="AA347" s="230">
        <f>Z347*K347</f>
        <v>0</v>
      </c>
      <c r="AR347" s="23" t="s">
        <v>178</v>
      </c>
      <c r="AT347" s="23" t="s">
        <v>174</v>
      </c>
      <c r="AU347" s="23" t="s">
        <v>126</v>
      </c>
      <c r="AY347" s="23" t="s">
        <v>173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87</v>
      </c>
      <c r="BK347" s="143">
        <f>ROUND(L347*K347,2)</f>
        <v>0</v>
      </c>
      <c r="BL347" s="23" t="s">
        <v>178</v>
      </c>
      <c r="BM347" s="23" t="s">
        <v>818</v>
      </c>
    </row>
    <row r="348" spans="2:47" s="1" customFormat="1" ht="16.5" customHeight="1">
      <c r="B348" s="47"/>
      <c r="C348" s="48"/>
      <c r="D348" s="48"/>
      <c r="E348" s="48"/>
      <c r="F348" s="271" t="s">
        <v>819</v>
      </c>
      <c r="G348" s="68"/>
      <c r="H348" s="68"/>
      <c r="I348" s="68"/>
      <c r="J348" s="48"/>
      <c r="K348" s="48"/>
      <c r="L348" s="48"/>
      <c r="M348" s="48"/>
      <c r="N348" s="48"/>
      <c r="O348" s="48"/>
      <c r="P348" s="48"/>
      <c r="Q348" s="48"/>
      <c r="R348" s="49"/>
      <c r="T348" s="190"/>
      <c r="U348" s="48"/>
      <c r="V348" s="48"/>
      <c r="W348" s="48"/>
      <c r="X348" s="48"/>
      <c r="Y348" s="48"/>
      <c r="Z348" s="48"/>
      <c r="AA348" s="101"/>
      <c r="AT348" s="23" t="s">
        <v>325</v>
      </c>
      <c r="AU348" s="23" t="s">
        <v>126</v>
      </c>
    </row>
    <row r="349" spans="2:51" s="10" customFormat="1" ht="16.5" customHeight="1">
      <c r="B349" s="231"/>
      <c r="C349" s="232"/>
      <c r="D349" s="232"/>
      <c r="E349" s="233" t="s">
        <v>22</v>
      </c>
      <c r="F349" s="259" t="s">
        <v>820</v>
      </c>
      <c r="G349" s="232"/>
      <c r="H349" s="232"/>
      <c r="I349" s="232"/>
      <c r="J349" s="232"/>
      <c r="K349" s="236">
        <v>12</v>
      </c>
      <c r="L349" s="232"/>
      <c r="M349" s="232"/>
      <c r="N349" s="232"/>
      <c r="O349" s="232"/>
      <c r="P349" s="232"/>
      <c r="Q349" s="232"/>
      <c r="R349" s="237"/>
      <c r="T349" s="238"/>
      <c r="U349" s="232"/>
      <c r="V349" s="232"/>
      <c r="W349" s="232"/>
      <c r="X349" s="232"/>
      <c r="Y349" s="232"/>
      <c r="Z349" s="232"/>
      <c r="AA349" s="239"/>
      <c r="AT349" s="240" t="s">
        <v>181</v>
      </c>
      <c r="AU349" s="240" t="s">
        <v>126</v>
      </c>
      <c r="AV349" s="10" t="s">
        <v>126</v>
      </c>
      <c r="AW349" s="10" t="s">
        <v>36</v>
      </c>
      <c r="AX349" s="10" t="s">
        <v>87</v>
      </c>
      <c r="AY349" s="240" t="s">
        <v>173</v>
      </c>
    </row>
    <row r="350" spans="2:65" s="1" customFormat="1" ht="25.5" customHeight="1">
      <c r="B350" s="47"/>
      <c r="C350" s="220" t="s">
        <v>577</v>
      </c>
      <c r="D350" s="220" t="s">
        <v>174</v>
      </c>
      <c r="E350" s="221" t="s">
        <v>821</v>
      </c>
      <c r="F350" s="222" t="s">
        <v>822</v>
      </c>
      <c r="G350" s="222"/>
      <c r="H350" s="222"/>
      <c r="I350" s="222"/>
      <c r="J350" s="223" t="s">
        <v>354</v>
      </c>
      <c r="K350" s="224">
        <v>1266.2</v>
      </c>
      <c r="L350" s="225">
        <v>0</v>
      </c>
      <c r="M350" s="226"/>
      <c r="N350" s="227">
        <f>ROUND(L350*K350,2)</f>
        <v>0</v>
      </c>
      <c r="O350" s="227"/>
      <c r="P350" s="227"/>
      <c r="Q350" s="227"/>
      <c r="R350" s="49"/>
      <c r="T350" s="228" t="s">
        <v>22</v>
      </c>
      <c r="U350" s="57" t="s">
        <v>44</v>
      </c>
      <c r="V350" s="48"/>
      <c r="W350" s="229">
        <f>V350*K350</f>
        <v>0</v>
      </c>
      <c r="X350" s="229">
        <v>0.10988</v>
      </c>
      <c r="Y350" s="229">
        <f>X350*K350</f>
        <v>139.13005600000002</v>
      </c>
      <c r="Z350" s="229">
        <v>0</v>
      </c>
      <c r="AA350" s="230">
        <f>Z350*K350</f>
        <v>0</v>
      </c>
      <c r="AR350" s="23" t="s">
        <v>178</v>
      </c>
      <c r="AT350" s="23" t="s">
        <v>174</v>
      </c>
      <c r="AU350" s="23" t="s">
        <v>126</v>
      </c>
      <c r="AY350" s="23" t="s">
        <v>173</v>
      </c>
      <c r="BE350" s="143">
        <f>IF(U350="základní",N350,0)</f>
        <v>0</v>
      </c>
      <c r="BF350" s="143">
        <f>IF(U350="snížená",N350,0)</f>
        <v>0</v>
      </c>
      <c r="BG350" s="143">
        <f>IF(U350="zákl. přenesená",N350,0)</f>
        <v>0</v>
      </c>
      <c r="BH350" s="143">
        <f>IF(U350="sníž. přenesená",N350,0)</f>
        <v>0</v>
      </c>
      <c r="BI350" s="143">
        <f>IF(U350="nulová",N350,0)</f>
        <v>0</v>
      </c>
      <c r="BJ350" s="23" t="s">
        <v>87</v>
      </c>
      <c r="BK350" s="143">
        <f>ROUND(L350*K350,2)</f>
        <v>0</v>
      </c>
      <c r="BL350" s="23" t="s">
        <v>178</v>
      </c>
      <c r="BM350" s="23" t="s">
        <v>823</v>
      </c>
    </row>
    <row r="351" spans="2:51" s="10" customFormat="1" ht="16.5" customHeight="1">
      <c r="B351" s="231"/>
      <c r="C351" s="232"/>
      <c r="D351" s="232"/>
      <c r="E351" s="233" t="s">
        <v>22</v>
      </c>
      <c r="F351" s="234" t="s">
        <v>824</v>
      </c>
      <c r="G351" s="235"/>
      <c r="H351" s="235"/>
      <c r="I351" s="235"/>
      <c r="J351" s="232"/>
      <c r="K351" s="236">
        <v>848.4</v>
      </c>
      <c r="L351" s="232"/>
      <c r="M351" s="232"/>
      <c r="N351" s="232"/>
      <c r="O351" s="232"/>
      <c r="P351" s="232"/>
      <c r="Q351" s="232"/>
      <c r="R351" s="237"/>
      <c r="T351" s="238"/>
      <c r="U351" s="232"/>
      <c r="V351" s="232"/>
      <c r="W351" s="232"/>
      <c r="X351" s="232"/>
      <c r="Y351" s="232"/>
      <c r="Z351" s="232"/>
      <c r="AA351" s="239"/>
      <c r="AT351" s="240" t="s">
        <v>181</v>
      </c>
      <c r="AU351" s="240" t="s">
        <v>126</v>
      </c>
      <c r="AV351" s="10" t="s">
        <v>126</v>
      </c>
      <c r="AW351" s="10" t="s">
        <v>36</v>
      </c>
      <c r="AX351" s="10" t="s">
        <v>79</v>
      </c>
      <c r="AY351" s="240" t="s">
        <v>173</v>
      </c>
    </row>
    <row r="352" spans="2:51" s="10" customFormat="1" ht="16.5" customHeight="1">
      <c r="B352" s="231"/>
      <c r="C352" s="232"/>
      <c r="D352" s="232"/>
      <c r="E352" s="233" t="s">
        <v>22</v>
      </c>
      <c r="F352" s="259" t="s">
        <v>825</v>
      </c>
      <c r="G352" s="232"/>
      <c r="H352" s="232"/>
      <c r="I352" s="232"/>
      <c r="J352" s="232"/>
      <c r="K352" s="236">
        <v>417.8</v>
      </c>
      <c r="L352" s="232"/>
      <c r="M352" s="232"/>
      <c r="N352" s="232"/>
      <c r="O352" s="232"/>
      <c r="P352" s="232"/>
      <c r="Q352" s="232"/>
      <c r="R352" s="237"/>
      <c r="T352" s="238"/>
      <c r="U352" s="232"/>
      <c r="V352" s="232"/>
      <c r="W352" s="232"/>
      <c r="X352" s="232"/>
      <c r="Y352" s="232"/>
      <c r="Z352" s="232"/>
      <c r="AA352" s="239"/>
      <c r="AT352" s="240" t="s">
        <v>181</v>
      </c>
      <c r="AU352" s="240" t="s">
        <v>126</v>
      </c>
      <c r="AV352" s="10" t="s">
        <v>126</v>
      </c>
      <c r="AW352" s="10" t="s">
        <v>36</v>
      </c>
      <c r="AX352" s="10" t="s">
        <v>79</v>
      </c>
      <c r="AY352" s="240" t="s">
        <v>173</v>
      </c>
    </row>
    <row r="353" spans="2:51" s="11" customFormat="1" ht="16.5" customHeight="1">
      <c r="B353" s="241"/>
      <c r="C353" s="242"/>
      <c r="D353" s="242"/>
      <c r="E353" s="243" t="s">
        <v>22</v>
      </c>
      <c r="F353" s="244" t="s">
        <v>182</v>
      </c>
      <c r="G353" s="242"/>
      <c r="H353" s="242"/>
      <c r="I353" s="242"/>
      <c r="J353" s="242"/>
      <c r="K353" s="245">
        <v>1266.2</v>
      </c>
      <c r="L353" s="242"/>
      <c r="M353" s="242"/>
      <c r="N353" s="242"/>
      <c r="O353" s="242"/>
      <c r="P353" s="242"/>
      <c r="Q353" s="242"/>
      <c r="R353" s="246"/>
      <c r="T353" s="247"/>
      <c r="U353" s="242"/>
      <c r="V353" s="242"/>
      <c r="W353" s="242"/>
      <c r="X353" s="242"/>
      <c r="Y353" s="242"/>
      <c r="Z353" s="242"/>
      <c r="AA353" s="248"/>
      <c r="AT353" s="249" t="s">
        <v>181</v>
      </c>
      <c r="AU353" s="249" t="s">
        <v>126</v>
      </c>
      <c r="AV353" s="11" t="s">
        <v>178</v>
      </c>
      <c r="AW353" s="11" t="s">
        <v>36</v>
      </c>
      <c r="AX353" s="11" t="s">
        <v>87</v>
      </c>
      <c r="AY353" s="249" t="s">
        <v>173</v>
      </c>
    </row>
    <row r="354" spans="2:65" s="1" customFormat="1" ht="25.5" customHeight="1">
      <c r="B354" s="47"/>
      <c r="C354" s="260" t="s">
        <v>582</v>
      </c>
      <c r="D354" s="260" t="s">
        <v>245</v>
      </c>
      <c r="E354" s="261" t="s">
        <v>826</v>
      </c>
      <c r="F354" s="262" t="s">
        <v>827</v>
      </c>
      <c r="G354" s="262"/>
      <c r="H354" s="262"/>
      <c r="I354" s="262"/>
      <c r="J354" s="263" t="s">
        <v>230</v>
      </c>
      <c r="K354" s="264">
        <v>30.997</v>
      </c>
      <c r="L354" s="265">
        <v>0</v>
      </c>
      <c r="M354" s="266"/>
      <c r="N354" s="267">
        <f>ROUND(L354*K354,2)</f>
        <v>0</v>
      </c>
      <c r="O354" s="227"/>
      <c r="P354" s="227"/>
      <c r="Q354" s="227"/>
      <c r="R354" s="49"/>
      <c r="T354" s="228" t="s">
        <v>22</v>
      </c>
      <c r="U354" s="57" t="s">
        <v>44</v>
      </c>
      <c r="V354" s="48"/>
      <c r="W354" s="229">
        <f>V354*K354</f>
        <v>0</v>
      </c>
      <c r="X354" s="229">
        <v>1</v>
      </c>
      <c r="Y354" s="229">
        <f>X354*K354</f>
        <v>30.997</v>
      </c>
      <c r="Z354" s="229">
        <v>0</v>
      </c>
      <c r="AA354" s="230">
        <f>Z354*K354</f>
        <v>0</v>
      </c>
      <c r="AR354" s="23" t="s">
        <v>212</v>
      </c>
      <c r="AT354" s="23" t="s">
        <v>245</v>
      </c>
      <c r="AU354" s="23" t="s">
        <v>126</v>
      </c>
      <c r="AY354" s="23" t="s">
        <v>173</v>
      </c>
      <c r="BE354" s="143">
        <f>IF(U354="základní",N354,0)</f>
        <v>0</v>
      </c>
      <c r="BF354" s="143">
        <f>IF(U354="snížená",N354,0)</f>
        <v>0</v>
      </c>
      <c r="BG354" s="143">
        <f>IF(U354="zákl. přenesená",N354,0)</f>
        <v>0</v>
      </c>
      <c r="BH354" s="143">
        <f>IF(U354="sníž. přenesená",N354,0)</f>
        <v>0</v>
      </c>
      <c r="BI354" s="143">
        <f>IF(U354="nulová",N354,0)</f>
        <v>0</v>
      </c>
      <c r="BJ354" s="23" t="s">
        <v>87</v>
      </c>
      <c r="BK354" s="143">
        <f>ROUND(L354*K354,2)</f>
        <v>0</v>
      </c>
      <c r="BL354" s="23" t="s">
        <v>178</v>
      </c>
      <c r="BM354" s="23" t="s">
        <v>828</v>
      </c>
    </row>
    <row r="355" spans="2:51" s="10" customFormat="1" ht="16.5" customHeight="1">
      <c r="B355" s="231"/>
      <c r="C355" s="232"/>
      <c r="D355" s="232"/>
      <c r="E355" s="233" t="s">
        <v>22</v>
      </c>
      <c r="F355" s="234" t="s">
        <v>829</v>
      </c>
      <c r="G355" s="235"/>
      <c r="H355" s="235"/>
      <c r="I355" s="235"/>
      <c r="J355" s="232"/>
      <c r="K355" s="236">
        <v>30.997</v>
      </c>
      <c r="L355" s="232"/>
      <c r="M355" s="232"/>
      <c r="N355" s="232"/>
      <c r="O355" s="232"/>
      <c r="P355" s="232"/>
      <c r="Q355" s="232"/>
      <c r="R355" s="237"/>
      <c r="T355" s="238"/>
      <c r="U355" s="232"/>
      <c r="V355" s="232"/>
      <c r="W355" s="232"/>
      <c r="X355" s="232"/>
      <c r="Y355" s="232"/>
      <c r="Z355" s="232"/>
      <c r="AA355" s="239"/>
      <c r="AT355" s="240" t="s">
        <v>181</v>
      </c>
      <c r="AU355" s="240" t="s">
        <v>126</v>
      </c>
      <c r="AV355" s="10" t="s">
        <v>126</v>
      </c>
      <c r="AW355" s="10" t="s">
        <v>36</v>
      </c>
      <c r="AX355" s="10" t="s">
        <v>87</v>
      </c>
      <c r="AY355" s="240" t="s">
        <v>173</v>
      </c>
    </row>
    <row r="356" spans="2:51" s="12" customFormat="1" ht="16.5" customHeight="1">
      <c r="B356" s="250"/>
      <c r="C356" s="251"/>
      <c r="D356" s="251"/>
      <c r="E356" s="252" t="s">
        <v>22</v>
      </c>
      <c r="F356" s="268" t="s">
        <v>830</v>
      </c>
      <c r="G356" s="251"/>
      <c r="H356" s="251"/>
      <c r="I356" s="251"/>
      <c r="J356" s="251"/>
      <c r="K356" s="252" t="s">
        <v>22</v>
      </c>
      <c r="L356" s="251"/>
      <c r="M356" s="251"/>
      <c r="N356" s="251"/>
      <c r="O356" s="251"/>
      <c r="P356" s="251"/>
      <c r="Q356" s="251"/>
      <c r="R356" s="255"/>
      <c r="T356" s="256"/>
      <c r="U356" s="251"/>
      <c r="V356" s="251"/>
      <c r="W356" s="251"/>
      <c r="X356" s="251"/>
      <c r="Y356" s="251"/>
      <c r="Z356" s="251"/>
      <c r="AA356" s="257"/>
      <c r="AT356" s="258" t="s">
        <v>181</v>
      </c>
      <c r="AU356" s="258" t="s">
        <v>126</v>
      </c>
      <c r="AV356" s="12" t="s">
        <v>87</v>
      </c>
      <c r="AW356" s="12" t="s">
        <v>36</v>
      </c>
      <c r="AX356" s="12" t="s">
        <v>79</v>
      </c>
      <c r="AY356" s="258" t="s">
        <v>173</v>
      </c>
    </row>
    <row r="357" spans="2:65" s="1" customFormat="1" ht="38.25" customHeight="1">
      <c r="B357" s="47"/>
      <c r="C357" s="220" t="s">
        <v>586</v>
      </c>
      <c r="D357" s="220" t="s">
        <v>174</v>
      </c>
      <c r="E357" s="221" t="s">
        <v>831</v>
      </c>
      <c r="F357" s="222" t="s">
        <v>832</v>
      </c>
      <c r="G357" s="222"/>
      <c r="H357" s="222"/>
      <c r="I357" s="222"/>
      <c r="J357" s="223" t="s">
        <v>354</v>
      </c>
      <c r="K357" s="224">
        <v>626.6</v>
      </c>
      <c r="L357" s="225">
        <v>0</v>
      </c>
      <c r="M357" s="226"/>
      <c r="N357" s="227">
        <f>ROUND(L357*K357,2)</f>
        <v>0</v>
      </c>
      <c r="O357" s="227"/>
      <c r="P357" s="227"/>
      <c r="Q357" s="227"/>
      <c r="R357" s="49"/>
      <c r="T357" s="228" t="s">
        <v>22</v>
      </c>
      <c r="U357" s="57" t="s">
        <v>44</v>
      </c>
      <c r="V357" s="48"/>
      <c r="W357" s="229">
        <f>V357*K357</f>
        <v>0</v>
      </c>
      <c r="X357" s="229">
        <v>0.1554</v>
      </c>
      <c r="Y357" s="229">
        <f>X357*K357</f>
        <v>97.37364000000001</v>
      </c>
      <c r="Z357" s="229">
        <v>0</v>
      </c>
      <c r="AA357" s="230">
        <f>Z357*K357</f>
        <v>0</v>
      </c>
      <c r="AR357" s="23" t="s">
        <v>178</v>
      </c>
      <c r="AT357" s="23" t="s">
        <v>174</v>
      </c>
      <c r="AU357" s="23" t="s">
        <v>126</v>
      </c>
      <c r="AY357" s="23" t="s">
        <v>173</v>
      </c>
      <c r="BE357" s="143">
        <f>IF(U357="základní",N357,0)</f>
        <v>0</v>
      </c>
      <c r="BF357" s="143">
        <f>IF(U357="snížená",N357,0)</f>
        <v>0</v>
      </c>
      <c r="BG357" s="143">
        <f>IF(U357="zákl. přenesená",N357,0)</f>
        <v>0</v>
      </c>
      <c r="BH357" s="143">
        <f>IF(U357="sníž. přenesená",N357,0)</f>
        <v>0</v>
      </c>
      <c r="BI357" s="143">
        <f>IF(U357="nulová",N357,0)</f>
        <v>0</v>
      </c>
      <c r="BJ357" s="23" t="s">
        <v>87</v>
      </c>
      <c r="BK357" s="143">
        <f>ROUND(L357*K357,2)</f>
        <v>0</v>
      </c>
      <c r="BL357" s="23" t="s">
        <v>178</v>
      </c>
      <c r="BM357" s="23" t="s">
        <v>833</v>
      </c>
    </row>
    <row r="358" spans="2:51" s="10" customFormat="1" ht="38.25" customHeight="1">
      <c r="B358" s="231"/>
      <c r="C358" s="232"/>
      <c r="D358" s="232"/>
      <c r="E358" s="233" t="s">
        <v>22</v>
      </c>
      <c r="F358" s="234" t="s">
        <v>745</v>
      </c>
      <c r="G358" s="235"/>
      <c r="H358" s="235"/>
      <c r="I358" s="235"/>
      <c r="J358" s="232"/>
      <c r="K358" s="236">
        <v>424.2</v>
      </c>
      <c r="L358" s="232"/>
      <c r="M358" s="232"/>
      <c r="N358" s="232"/>
      <c r="O358" s="232"/>
      <c r="P358" s="232"/>
      <c r="Q358" s="232"/>
      <c r="R358" s="237"/>
      <c r="T358" s="238"/>
      <c r="U358" s="232"/>
      <c r="V358" s="232"/>
      <c r="W358" s="232"/>
      <c r="X358" s="232"/>
      <c r="Y358" s="232"/>
      <c r="Z358" s="232"/>
      <c r="AA358" s="239"/>
      <c r="AT358" s="240" t="s">
        <v>181</v>
      </c>
      <c r="AU358" s="240" t="s">
        <v>126</v>
      </c>
      <c r="AV358" s="10" t="s">
        <v>126</v>
      </c>
      <c r="AW358" s="10" t="s">
        <v>36</v>
      </c>
      <c r="AX358" s="10" t="s">
        <v>79</v>
      </c>
      <c r="AY358" s="240" t="s">
        <v>173</v>
      </c>
    </row>
    <row r="359" spans="2:51" s="10" customFormat="1" ht="38.25" customHeight="1">
      <c r="B359" s="231"/>
      <c r="C359" s="232"/>
      <c r="D359" s="232"/>
      <c r="E359" s="233" t="s">
        <v>22</v>
      </c>
      <c r="F359" s="259" t="s">
        <v>834</v>
      </c>
      <c r="G359" s="232"/>
      <c r="H359" s="232"/>
      <c r="I359" s="232"/>
      <c r="J359" s="232"/>
      <c r="K359" s="236">
        <v>118.9</v>
      </c>
      <c r="L359" s="232"/>
      <c r="M359" s="232"/>
      <c r="N359" s="232"/>
      <c r="O359" s="232"/>
      <c r="P359" s="232"/>
      <c r="Q359" s="232"/>
      <c r="R359" s="237"/>
      <c r="T359" s="238"/>
      <c r="U359" s="232"/>
      <c r="V359" s="232"/>
      <c r="W359" s="232"/>
      <c r="X359" s="232"/>
      <c r="Y359" s="232"/>
      <c r="Z359" s="232"/>
      <c r="AA359" s="239"/>
      <c r="AT359" s="240" t="s">
        <v>181</v>
      </c>
      <c r="AU359" s="240" t="s">
        <v>126</v>
      </c>
      <c r="AV359" s="10" t="s">
        <v>126</v>
      </c>
      <c r="AW359" s="10" t="s">
        <v>36</v>
      </c>
      <c r="AX359" s="10" t="s">
        <v>79</v>
      </c>
      <c r="AY359" s="240" t="s">
        <v>173</v>
      </c>
    </row>
    <row r="360" spans="2:51" s="10" customFormat="1" ht="25.5" customHeight="1">
      <c r="B360" s="231"/>
      <c r="C360" s="232"/>
      <c r="D360" s="232"/>
      <c r="E360" s="233" t="s">
        <v>22</v>
      </c>
      <c r="F360" s="259" t="s">
        <v>835</v>
      </c>
      <c r="G360" s="232"/>
      <c r="H360" s="232"/>
      <c r="I360" s="232"/>
      <c r="J360" s="232"/>
      <c r="K360" s="236">
        <v>83.5</v>
      </c>
      <c r="L360" s="232"/>
      <c r="M360" s="232"/>
      <c r="N360" s="232"/>
      <c r="O360" s="232"/>
      <c r="P360" s="232"/>
      <c r="Q360" s="232"/>
      <c r="R360" s="237"/>
      <c r="T360" s="238"/>
      <c r="U360" s="232"/>
      <c r="V360" s="232"/>
      <c r="W360" s="232"/>
      <c r="X360" s="232"/>
      <c r="Y360" s="232"/>
      <c r="Z360" s="232"/>
      <c r="AA360" s="239"/>
      <c r="AT360" s="240" t="s">
        <v>181</v>
      </c>
      <c r="AU360" s="240" t="s">
        <v>126</v>
      </c>
      <c r="AV360" s="10" t="s">
        <v>126</v>
      </c>
      <c r="AW360" s="10" t="s">
        <v>36</v>
      </c>
      <c r="AX360" s="10" t="s">
        <v>79</v>
      </c>
      <c r="AY360" s="240" t="s">
        <v>173</v>
      </c>
    </row>
    <row r="361" spans="2:51" s="11" customFormat="1" ht="16.5" customHeight="1">
      <c r="B361" s="241"/>
      <c r="C361" s="242"/>
      <c r="D361" s="242"/>
      <c r="E361" s="243" t="s">
        <v>22</v>
      </c>
      <c r="F361" s="244" t="s">
        <v>182</v>
      </c>
      <c r="G361" s="242"/>
      <c r="H361" s="242"/>
      <c r="I361" s="242"/>
      <c r="J361" s="242"/>
      <c r="K361" s="245">
        <v>626.6</v>
      </c>
      <c r="L361" s="242"/>
      <c r="M361" s="242"/>
      <c r="N361" s="242"/>
      <c r="O361" s="242"/>
      <c r="P361" s="242"/>
      <c r="Q361" s="242"/>
      <c r="R361" s="246"/>
      <c r="T361" s="247"/>
      <c r="U361" s="242"/>
      <c r="V361" s="242"/>
      <c r="W361" s="242"/>
      <c r="X361" s="242"/>
      <c r="Y361" s="242"/>
      <c r="Z361" s="242"/>
      <c r="AA361" s="248"/>
      <c r="AT361" s="249" t="s">
        <v>181</v>
      </c>
      <c r="AU361" s="249" t="s">
        <v>126</v>
      </c>
      <c r="AV361" s="11" t="s">
        <v>178</v>
      </c>
      <c r="AW361" s="11" t="s">
        <v>36</v>
      </c>
      <c r="AX361" s="11" t="s">
        <v>87</v>
      </c>
      <c r="AY361" s="249" t="s">
        <v>173</v>
      </c>
    </row>
    <row r="362" spans="2:65" s="1" customFormat="1" ht="25.5" customHeight="1">
      <c r="B362" s="47"/>
      <c r="C362" s="260" t="s">
        <v>836</v>
      </c>
      <c r="D362" s="260" t="s">
        <v>245</v>
      </c>
      <c r="E362" s="261" t="s">
        <v>837</v>
      </c>
      <c r="F362" s="262" t="s">
        <v>838</v>
      </c>
      <c r="G362" s="262"/>
      <c r="H362" s="262"/>
      <c r="I362" s="262"/>
      <c r="J362" s="263" t="s">
        <v>273</v>
      </c>
      <c r="K362" s="264">
        <v>446</v>
      </c>
      <c r="L362" s="265">
        <v>0</v>
      </c>
      <c r="M362" s="266"/>
      <c r="N362" s="267">
        <f>ROUND(L362*K362,2)</f>
        <v>0</v>
      </c>
      <c r="O362" s="227"/>
      <c r="P362" s="227"/>
      <c r="Q362" s="227"/>
      <c r="R362" s="49"/>
      <c r="T362" s="228" t="s">
        <v>22</v>
      </c>
      <c r="U362" s="57" t="s">
        <v>44</v>
      </c>
      <c r="V362" s="48"/>
      <c r="W362" s="229">
        <f>V362*K362</f>
        <v>0</v>
      </c>
      <c r="X362" s="229">
        <v>0.085</v>
      </c>
      <c r="Y362" s="229">
        <f>X362*K362</f>
        <v>37.910000000000004</v>
      </c>
      <c r="Z362" s="229">
        <v>0</v>
      </c>
      <c r="AA362" s="230">
        <f>Z362*K362</f>
        <v>0</v>
      </c>
      <c r="AR362" s="23" t="s">
        <v>212</v>
      </c>
      <c r="AT362" s="23" t="s">
        <v>245</v>
      </c>
      <c r="AU362" s="23" t="s">
        <v>126</v>
      </c>
      <c r="AY362" s="23" t="s">
        <v>173</v>
      </c>
      <c r="BE362" s="143">
        <f>IF(U362="základní",N362,0)</f>
        <v>0</v>
      </c>
      <c r="BF362" s="143">
        <f>IF(U362="snížená",N362,0)</f>
        <v>0</v>
      </c>
      <c r="BG362" s="143">
        <f>IF(U362="zákl. přenesená",N362,0)</f>
        <v>0</v>
      </c>
      <c r="BH362" s="143">
        <f>IF(U362="sníž. přenesená",N362,0)</f>
        <v>0</v>
      </c>
      <c r="BI362" s="143">
        <f>IF(U362="nulová",N362,0)</f>
        <v>0</v>
      </c>
      <c r="BJ362" s="23" t="s">
        <v>87</v>
      </c>
      <c r="BK362" s="143">
        <f>ROUND(L362*K362,2)</f>
        <v>0</v>
      </c>
      <c r="BL362" s="23" t="s">
        <v>178</v>
      </c>
      <c r="BM362" s="23" t="s">
        <v>839</v>
      </c>
    </row>
    <row r="363" spans="2:51" s="10" customFormat="1" ht="16.5" customHeight="1">
      <c r="B363" s="231"/>
      <c r="C363" s="232"/>
      <c r="D363" s="232"/>
      <c r="E363" s="233" t="s">
        <v>22</v>
      </c>
      <c r="F363" s="234" t="s">
        <v>840</v>
      </c>
      <c r="G363" s="235"/>
      <c r="H363" s="235"/>
      <c r="I363" s="235"/>
      <c r="J363" s="232"/>
      <c r="K363" s="236">
        <v>446</v>
      </c>
      <c r="L363" s="232"/>
      <c r="M363" s="232"/>
      <c r="N363" s="232"/>
      <c r="O363" s="232"/>
      <c r="P363" s="232"/>
      <c r="Q363" s="232"/>
      <c r="R363" s="237"/>
      <c r="T363" s="238"/>
      <c r="U363" s="232"/>
      <c r="V363" s="232"/>
      <c r="W363" s="232"/>
      <c r="X363" s="232"/>
      <c r="Y363" s="232"/>
      <c r="Z363" s="232"/>
      <c r="AA363" s="239"/>
      <c r="AT363" s="240" t="s">
        <v>181</v>
      </c>
      <c r="AU363" s="240" t="s">
        <v>126</v>
      </c>
      <c r="AV363" s="10" t="s">
        <v>126</v>
      </c>
      <c r="AW363" s="10" t="s">
        <v>36</v>
      </c>
      <c r="AX363" s="10" t="s">
        <v>87</v>
      </c>
      <c r="AY363" s="240" t="s">
        <v>173</v>
      </c>
    </row>
    <row r="364" spans="2:65" s="1" customFormat="1" ht="25.5" customHeight="1">
      <c r="B364" s="47"/>
      <c r="C364" s="260" t="s">
        <v>841</v>
      </c>
      <c r="D364" s="260" t="s">
        <v>245</v>
      </c>
      <c r="E364" s="261" t="s">
        <v>842</v>
      </c>
      <c r="F364" s="262" t="s">
        <v>843</v>
      </c>
      <c r="G364" s="262"/>
      <c r="H364" s="262"/>
      <c r="I364" s="262"/>
      <c r="J364" s="263" t="s">
        <v>273</v>
      </c>
      <c r="K364" s="264">
        <v>54</v>
      </c>
      <c r="L364" s="265">
        <v>0</v>
      </c>
      <c r="M364" s="266"/>
      <c r="N364" s="267">
        <f>ROUND(L364*K364,2)</f>
        <v>0</v>
      </c>
      <c r="O364" s="227"/>
      <c r="P364" s="227"/>
      <c r="Q364" s="227"/>
      <c r="R364" s="49"/>
      <c r="T364" s="228" t="s">
        <v>22</v>
      </c>
      <c r="U364" s="57" t="s">
        <v>44</v>
      </c>
      <c r="V364" s="48"/>
      <c r="W364" s="229">
        <f>V364*K364</f>
        <v>0</v>
      </c>
      <c r="X364" s="229">
        <v>0.085</v>
      </c>
      <c r="Y364" s="229">
        <f>X364*K364</f>
        <v>4.590000000000001</v>
      </c>
      <c r="Z364" s="229">
        <v>0</v>
      </c>
      <c r="AA364" s="230">
        <f>Z364*K364</f>
        <v>0</v>
      </c>
      <c r="AR364" s="23" t="s">
        <v>212</v>
      </c>
      <c r="AT364" s="23" t="s">
        <v>245</v>
      </c>
      <c r="AU364" s="23" t="s">
        <v>126</v>
      </c>
      <c r="AY364" s="23" t="s">
        <v>173</v>
      </c>
      <c r="BE364" s="143">
        <f>IF(U364="základní",N364,0)</f>
        <v>0</v>
      </c>
      <c r="BF364" s="143">
        <f>IF(U364="snížená",N364,0)</f>
        <v>0</v>
      </c>
      <c r="BG364" s="143">
        <f>IF(U364="zákl. přenesená",N364,0)</f>
        <v>0</v>
      </c>
      <c r="BH364" s="143">
        <f>IF(U364="sníž. přenesená",N364,0)</f>
        <v>0</v>
      </c>
      <c r="BI364" s="143">
        <f>IF(U364="nulová",N364,0)</f>
        <v>0</v>
      </c>
      <c r="BJ364" s="23" t="s">
        <v>87</v>
      </c>
      <c r="BK364" s="143">
        <f>ROUND(L364*K364,2)</f>
        <v>0</v>
      </c>
      <c r="BL364" s="23" t="s">
        <v>178</v>
      </c>
      <c r="BM364" s="23" t="s">
        <v>844</v>
      </c>
    </row>
    <row r="365" spans="2:51" s="10" customFormat="1" ht="25.5" customHeight="1">
      <c r="B365" s="231"/>
      <c r="C365" s="232"/>
      <c r="D365" s="232"/>
      <c r="E365" s="233" t="s">
        <v>22</v>
      </c>
      <c r="F365" s="234" t="s">
        <v>845</v>
      </c>
      <c r="G365" s="235"/>
      <c r="H365" s="235"/>
      <c r="I365" s="235"/>
      <c r="J365" s="232"/>
      <c r="K365" s="236">
        <v>54</v>
      </c>
      <c r="L365" s="232"/>
      <c r="M365" s="232"/>
      <c r="N365" s="232"/>
      <c r="O365" s="232"/>
      <c r="P365" s="232"/>
      <c r="Q365" s="232"/>
      <c r="R365" s="237"/>
      <c r="T365" s="238"/>
      <c r="U365" s="232"/>
      <c r="V365" s="232"/>
      <c r="W365" s="232"/>
      <c r="X365" s="232"/>
      <c r="Y365" s="232"/>
      <c r="Z365" s="232"/>
      <c r="AA365" s="239"/>
      <c r="AT365" s="240" t="s">
        <v>181</v>
      </c>
      <c r="AU365" s="240" t="s">
        <v>126</v>
      </c>
      <c r="AV365" s="10" t="s">
        <v>126</v>
      </c>
      <c r="AW365" s="10" t="s">
        <v>36</v>
      </c>
      <c r="AX365" s="10" t="s">
        <v>87</v>
      </c>
      <c r="AY365" s="240" t="s">
        <v>173</v>
      </c>
    </row>
    <row r="366" spans="2:65" s="1" customFormat="1" ht="25.5" customHeight="1">
      <c r="B366" s="47"/>
      <c r="C366" s="260" t="s">
        <v>846</v>
      </c>
      <c r="D366" s="260" t="s">
        <v>245</v>
      </c>
      <c r="E366" s="261" t="s">
        <v>847</v>
      </c>
      <c r="F366" s="262" t="s">
        <v>848</v>
      </c>
      <c r="G366" s="262"/>
      <c r="H366" s="262"/>
      <c r="I366" s="262"/>
      <c r="J366" s="263" t="s">
        <v>273</v>
      </c>
      <c r="K366" s="264">
        <v>202.4</v>
      </c>
      <c r="L366" s="265">
        <v>0</v>
      </c>
      <c r="M366" s="266"/>
      <c r="N366" s="267">
        <f>ROUND(L366*K366,2)</f>
        <v>0</v>
      </c>
      <c r="O366" s="227"/>
      <c r="P366" s="227"/>
      <c r="Q366" s="227"/>
      <c r="R366" s="49"/>
      <c r="T366" s="228" t="s">
        <v>22</v>
      </c>
      <c r="U366" s="57" t="s">
        <v>44</v>
      </c>
      <c r="V366" s="48"/>
      <c r="W366" s="229">
        <f>V366*K366</f>
        <v>0</v>
      </c>
      <c r="X366" s="229">
        <v>0.0483</v>
      </c>
      <c r="Y366" s="229">
        <f>X366*K366</f>
        <v>9.775920000000001</v>
      </c>
      <c r="Z366" s="229">
        <v>0</v>
      </c>
      <c r="AA366" s="230">
        <f>Z366*K366</f>
        <v>0</v>
      </c>
      <c r="AR366" s="23" t="s">
        <v>212</v>
      </c>
      <c r="AT366" s="23" t="s">
        <v>245</v>
      </c>
      <c r="AU366" s="23" t="s">
        <v>126</v>
      </c>
      <c r="AY366" s="23" t="s">
        <v>173</v>
      </c>
      <c r="BE366" s="143">
        <f>IF(U366="základní",N366,0)</f>
        <v>0</v>
      </c>
      <c r="BF366" s="143">
        <f>IF(U366="snížená",N366,0)</f>
        <v>0</v>
      </c>
      <c r="BG366" s="143">
        <f>IF(U366="zákl. přenesená",N366,0)</f>
        <v>0</v>
      </c>
      <c r="BH366" s="143">
        <f>IF(U366="sníž. přenesená",N366,0)</f>
        <v>0</v>
      </c>
      <c r="BI366" s="143">
        <f>IF(U366="nulová",N366,0)</f>
        <v>0</v>
      </c>
      <c r="BJ366" s="23" t="s">
        <v>87</v>
      </c>
      <c r="BK366" s="143">
        <f>ROUND(L366*K366,2)</f>
        <v>0</v>
      </c>
      <c r="BL366" s="23" t="s">
        <v>178</v>
      </c>
      <c r="BM366" s="23" t="s">
        <v>849</v>
      </c>
    </row>
    <row r="367" spans="2:51" s="10" customFormat="1" ht="38.25" customHeight="1">
      <c r="B367" s="231"/>
      <c r="C367" s="232"/>
      <c r="D367" s="232"/>
      <c r="E367" s="233" t="s">
        <v>22</v>
      </c>
      <c r="F367" s="234" t="s">
        <v>834</v>
      </c>
      <c r="G367" s="235"/>
      <c r="H367" s="235"/>
      <c r="I367" s="235"/>
      <c r="J367" s="232"/>
      <c r="K367" s="236">
        <v>118.9</v>
      </c>
      <c r="L367" s="232"/>
      <c r="M367" s="232"/>
      <c r="N367" s="232"/>
      <c r="O367" s="232"/>
      <c r="P367" s="232"/>
      <c r="Q367" s="232"/>
      <c r="R367" s="237"/>
      <c r="T367" s="238"/>
      <c r="U367" s="232"/>
      <c r="V367" s="232"/>
      <c r="W367" s="232"/>
      <c r="X367" s="232"/>
      <c r="Y367" s="232"/>
      <c r="Z367" s="232"/>
      <c r="AA367" s="239"/>
      <c r="AT367" s="240" t="s">
        <v>181</v>
      </c>
      <c r="AU367" s="240" t="s">
        <v>126</v>
      </c>
      <c r="AV367" s="10" t="s">
        <v>126</v>
      </c>
      <c r="AW367" s="10" t="s">
        <v>36</v>
      </c>
      <c r="AX367" s="10" t="s">
        <v>79</v>
      </c>
      <c r="AY367" s="240" t="s">
        <v>173</v>
      </c>
    </row>
    <row r="368" spans="2:51" s="10" customFormat="1" ht="25.5" customHeight="1">
      <c r="B368" s="231"/>
      <c r="C368" s="232"/>
      <c r="D368" s="232"/>
      <c r="E368" s="233" t="s">
        <v>22</v>
      </c>
      <c r="F368" s="259" t="s">
        <v>835</v>
      </c>
      <c r="G368" s="232"/>
      <c r="H368" s="232"/>
      <c r="I368" s="232"/>
      <c r="J368" s="232"/>
      <c r="K368" s="236">
        <v>83.5</v>
      </c>
      <c r="L368" s="232"/>
      <c r="M368" s="232"/>
      <c r="N368" s="232"/>
      <c r="O368" s="232"/>
      <c r="P368" s="232"/>
      <c r="Q368" s="232"/>
      <c r="R368" s="237"/>
      <c r="T368" s="238"/>
      <c r="U368" s="232"/>
      <c r="V368" s="232"/>
      <c r="W368" s="232"/>
      <c r="X368" s="232"/>
      <c r="Y368" s="232"/>
      <c r="Z368" s="232"/>
      <c r="AA368" s="239"/>
      <c r="AT368" s="240" t="s">
        <v>181</v>
      </c>
      <c r="AU368" s="240" t="s">
        <v>126</v>
      </c>
      <c r="AV368" s="10" t="s">
        <v>126</v>
      </c>
      <c r="AW368" s="10" t="s">
        <v>36</v>
      </c>
      <c r="AX368" s="10" t="s">
        <v>79</v>
      </c>
      <c r="AY368" s="240" t="s">
        <v>173</v>
      </c>
    </row>
    <row r="369" spans="2:51" s="11" customFormat="1" ht="16.5" customHeight="1">
      <c r="B369" s="241"/>
      <c r="C369" s="242"/>
      <c r="D369" s="242"/>
      <c r="E369" s="243" t="s">
        <v>22</v>
      </c>
      <c r="F369" s="244" t="s">
        <v>182</v>
      </c>
      <c r="G369" s="242"/>
      <c r="H369" s="242"/>
      <c r="I369" s="242"/>
      <c r="J369" s="242"/>
      <c r="K369" s="245">
        <v>202.4</v>
      </c>
      <c r="L369" s="242"/>
      <c r="M369" s="242"/>
      <c r="N369" s="242"/>
      <c r="O369" s="242"/>
      <c r="P369" s="242"/>
      <c r="Q369" s="242"/>
      <c r="R369" s="246"/>
      <c r="T369" s="247"/>
      <c r="U369" s="242"/>
      <c r="V369" s="242"/>
      <c r="W369" s="242"/>
      <c r="X369" s="242"/>
      <c r="Y369" s="242"/>
      <c r="Z369" s="242"/>
      <c r="AA369" s="248"/>
      <c r="AT369" s="249" t="s">
        <v>181</v>
      </c>
      <c r="AU369" s="249" t="s">
        <v>126</v>
      </c>
      <c r="AV369" s="11" t="s">
        <v>178</v>
      </c>
      <c r="AW369" s="11" t="s">
        <v>36</v>
      </c>
      <c r="AX369" s="11" t="s">
        <v>87</v>
      </c>
      <c r="AY369" s="249" t="s">
        <v>173</v>
      </c>
    </row>
    <row r="370" spans="2:65" s="1" customFormat="1" ht="38.25" customHeight="1">
      <c r="B370" s="47"/>
      <c r="C370" s="220" t="s">
        <v>850</v>
      </c>
      <c r="D370" s="220" t="s">
        <v>174</v>
      </c>
      <c r="E370" s="221" t="s">
        <v>430</v>
      </c>
      <c r="F370" s="222" t="s">
        <v>431</v>
      </c>
      <c r="G370" s="222"/>
      <c r="H370" s="222"/>
      <c r="I370" s="222"/>
      <c r="J370" s="223" t="s">
        <v>354</v>
      </c>
      <c r="K370" s="224">
        <v>622.9</v>
      </c>
      <c r="L370" s="225">
        <v>0</v>
      </c>
      <c r="M370" s="226"/>
      <c r="N370" s="227">
        <f>ROUND(L370*K370,2)</f>
        <v>0</v>
      </c>
      <c r="O370" s="227"/>
      <c r="P370" s="227"/>
      <c r="Q370" s="227"/>
      <c r="R370" s="49"/>
      <c r="T370" s="228" t="s">
        <v>22</v>
      </c>
      <c r="U370" s="57" t="s">
        <v>44</v>
      </c>
      <c r="V370" s="48"/>
      <c r="W370" s="229">
        <f>V370*K370</f>
        <v>0</v>
      </c>
      <c r="X370" s="229">
        <v>0.09599</v>
      </c>
      <c r="Y370" s="229">
        <f>X370*K370</f>
        <v>59.792171</v>
      </c>
      <c r="Z370" s="229">
        <v>0</v>
      </c>
      <c r="AA370" s="230">
        <f>Z370*K370</f>
        <v>0</v>
      </c>
      <c r="AR370" s="23" t="s">
        <v>178</v>
      </c>
      <c r="AT370" s="23" t="s">
        <v>174</v>
      </c>
      <c r="AU370" s="23" t="s">
        <v>126</v>
      </c>
      <c r="AY370" s="23" t="s">
        <v>173</v>
      </c>
      <c r="BE370" s="143">
        <f>IF(U370="základní",N370,0)</f>
        <v>0</v>
      </c>
      <c r="BF370" s="143">
        <f>IF(U370="snížená",N370,0)</f>
        <v>0</v>
      </c>
      <c r="BG370" s="143">
        <f>IF(U370="zákl. přenesená",N370,0)</f>
        <v>0</v>
      </c>
      <c r="BH370" s="143">
        <f>IF(U370="sníž. přenesená",N370,0)</f>
        <v>0</v>
      </c>
      <c r="BI370" s="143">
        <f>IF(U370="nulová",N370,0)</f>
        <v>0</v>
      </c>
      <c r="BJ370" s="23" t="s">
        <v>87</v>
      </c>
      <c r="BK370" s="143">
        <f>ROUND(L370*K370,2)</f>
        <v>0</v>
      </c>
      <c r="BL370" s="23" t="s">
        <v>178</v>
      </c>
      <c r="BM370" s="23" t="s">
        <v>432</v>
      </c>
    </row>
    <row r="371" spans="2:51" s="10" customFormat="1" ht="63.75" customHeight="1">
      <c r="B371" s="231"/>
      <c r="C371" s="232"/>
      <c r="D371" s="232"/>
      <c r="E371" s="233" t="s">
        <v>22</v>
      </c>
      <c r="F371" s="234" t="s">
        <v>851</v>
      </c>
      <c r="G371" s="235"/>
      <c r="H371" s="235"/>
      <c r="I371" s="235"/>
      <c r="J371" s="232"/>
      <c r="K371" s="236">
        <v>386.6</v>
      </c>
      <c r="L371" s="232"/>
      <c r="M371" s="232"/>
      <c r="N371" s="232"/>
      <c r="O371" s="232"/>
      <c r="P371" s="232"/>
      <c r="Q371" s="232"/>
      <c r="R371" s="237"/>
      <c r="T371" s="238"/>
      <c r="U371" s="232"/>
      <c r="V371" s="232"/>
      <c r="W371" s="232"/>
      <c r="X371" s="232"/>
      <c r="Y371" s="232"/>
      <c r="Z371" s="232"/>
      <c r="AA371" s="239"/>
      <c r="AT371" s="240" t="s">
        <v>181</v>
      </c>
      <c r="AU371" s="240" t="s">
        <v>126</v>
      </c>
      <c r="AV371" s="10" t="s">
        <v>126</v>
      </c>
      <c r="AW371" s="10" t="s">
        <v>36</v>
      </c>
      <c r="AX371" s="10" t="s">
        <v>79</v>
      </c>
      <c r="AY371" s="240" t="s">
        <v>173</v>
      </c>
    </row>
    <row r="372" spans="2:51" s="10" customFormat="1" ht="25.5" customHeight="1">
      <c r="B372" s="231"/>
      <c r="C372" s="232"/>
      <c r="D372" s="232"/>
      <c r="E372" s="233" t="s">
        <v>22</v>
      </c>
      <c r="F372" s="259" t="s">
        <v>852</v>
      </c>
      <c r="G372" s="232"/>
      <c r="H372" s="232"/>
      <c r="I372" s="232"/>
      <c r="J372" s="232"/>
      <c r="K372" s="236">
        <v>215.3</v>
      </c>
      <c r="L372" s="232"/>
      <c r="M372" s="232"/>
      <c r="N372" s="232"/>
      <c r="O372" s="232"/>
      <c r="P372" s="232"/>
      <c r="Q372" s="232"/>
      <c r="R372" s="237"/>
      <c r="T372" s="238"/>
      <c r="U372" s="232"/>
      <c r="V372" s="232"/>
      <c r="W372" s="232"/>
      <c r="X372" s="232"/>
      <c r="Y372" s="232"/>
      <c r="Z372" s="232"/>
      <c r="AA372" s="239"/>
      <c r="AT372" s="240" t="s">
        <v>181</v>
      </c>
      <c r="AU372" s="240" t="s">
        <v>126</v>
      </c>
      <c r="AV372" s="10" t="s">
        <v>126</v>
      </c>
      <c r="AW372" s="10" t="s">
        <v>36</v>
      </c>
      <c r="AX372" s="10" t="s">
        <v>79</v>
      </c>
      <c r="AY372" s="240" t="s">
        <v>173</v>
      </c>
    </row>
    <row r="373" spans="2:51" s="10" customFormat="1" ht="16.5" customHeight="1">
      <c r="B373" s="231"/>
      <c r="C373" s="232"/>
      <c r="D373" s="232"/>
      <c r="E373" s="233" t="s">
        <v>22</v>
      </c>
      <c r="F373" s="259" t="s">
        <v>433</v>
      </c>
      <c r="G373" s="232"/>
      <c r="H373" s="232"/>
      <c r="I373" s="232"/>
      <c r="J373" s="232"/>
      <c r="K373" s="236">
        <v>21</v>
      </c>
      <c r="L373" s="232"/>
      <c r="M373" s="232"/>
      <c r="N373" s="232"/>
      <c r="O373" s="232"/>
      <c r="P373" s="232"/>
      <c r="Q373" s="232"/>
      <c r="R373" s="237"/>
      <c r="T373" s="238"/>
      <c r="U373" s="232"/>
      <c r="V373" s="232"/>
      <c r="W373" s="232"/>
      <c r="X373" s="232"/>
      <c r="Y373" s="232"/>
      <c r="Z373" s="232"/>
      <c r="AA373" s="239"/>
      <c r="AT373" s="240" t="s">
        <v>181</v>
      </c>
      <c r="AU373" s="240" t="s">
        <v>126</v>
      </c>
      <c r="AV373" s="10" t="s">
        <v>126</v>
      </c>
      <c r="AW373" s="10" t="s">
        <v>36</v>
      </c>
      <c r="AX373" s="10" t="s">
        <v>79</v>
      </c>
      <c r="AY373" s="240" t="s">
        <v>173</v>
      </c>
    </row>
    <row r="374" spans="2:51" s="11" customFormat="1" ht="16.5" customHeight="1">
      <c r="B374" s="241"/>
      <c r="C374" s="242"/>
      <c r="D374" s="242"/>
      <c r="E374" s="243" t="s">
        <v>22</v>
      </c>
      <c r="F374" s="244" t="s">
        <v>182</v>
      </c>
      <c r="G374" s="242"/>
      <c r="H374" s="242"/>
      <c r="I374" s="242"/>
      <c r="J374" s="242"/>
      <c r="K374" s="245">
        <v>622.9</v>
      </c>
      <c r="L374" s="242"/>
      <c r="M374" s="242"/>
      <c r="N374" s="242"/>
      <c r="O374" s="242"/>
      <c r="P374" s="242"/>
      <c r="Q374" s="242"/>
      <c r="R374" s="246"/>
      <c r="T374" s="247"/>
      <c r="U374" s="242"/>
      <c r="V374" s="242"/>
      <c r="W374" s="242"/>
      <c r="X374" s="242"/>
      <c r="Y374" s="242"/>
      <c r="Z374" s="242"/>
      <c r="AA374" s="248"/>
      <c r="AT374" s="249" t="s">
        <v>181</v>
      </c>
      <c r="AU374" s="249" t="s">
        <v>126</v>
      </c>
      <c r="AV374" s="11" t="s">
        <v>178</v>
      </c>
      <c r="AW374" s="11" t="s">
        <v>36</v>
      </c>
      <c r="AX374" s="11" t="s">
        <v>87</v>
      </c>
      <c r="AY374" s="249" t="s">
        <v>173</v>
      </c>
    </row>
    <row r="375" spans="2:65" s="1" customFormat="1" ht="25.5" customHeight="1">
      <c r="B375" s="47"/>
      <c r="C375" s="260" t="s">
        <v>853</v>
      </c>
      <c r="D375" s="260" t="s">
        <v>245</v>
      </c>
      <c r="E375" s="261" t="s">
        <v>435</v>
      </c>
      <c r="F375" s="262" t="s">
        <v>436</v>
      </c>
      <c r="G375" s="262"/>
      <c r="H375" s="262"/>
      <c r="I375" s="262"/>
      <c r="J375" s="263" t="s">
        <v>273</v>
      </c>
      <c r="K375" s="264">
        <v>626.8</v>
      </c>
      <c r="L375" s="265">
        <v>0</v>
      </c>
      <c r="M375" s="266"/>
      <c r="N375" s="267">
        <f>ROUND(L375*K375,2)</f>
        <v>0</v>
      </c>
      <c r="O375" s="227"/>
      <c r="P375" s="227"/>
      <c r="Q375" s="227"/>
      <c r="R375" s="49"/>
      <c r="T375" s="228" t="s">
        <v>22</v>
      </c>
      <c r="U375" s="57" t="s">
        <v>44</v>
      </c>
      <c r="V375" s="48"/>
      <c r="W375" s="229">
        <f>V375*K375</f>
        <v>0</v>
      </c>
      <c r="X375" s="229">
        <v>0.046</v>
      </c>
      <c r="Y375" s="229">
        <f>X375*K375</f>
        <v>28.8328</v>
      </c>
      <c r="Z375" s="229">
        <v>0</v>
      </c>
      <c r="AA375" s="230">
        <f>Z375*K375</f>
        <v>0</v>
      </c>
      <c r="AR375" s="23" t="s">
        <v>212</v>
      </c>
      <c r="AT375" s="23" t="s">
        <v>245</v>
      </c>
      <c r="AU375" s="23" t="s">
        <v>126</v>
      </c>
      <c r="AY375" s="23" t="s">
        <v>173</v>
      </c>
      <c r="BE375" s="143">
        <f>IF(U375="základní",N375,0)</f>
        <v>0</v>
      </c>
      <c r="BF375" s="143">
        <f>IF(U375="snížená",N375,0)</f>
        <v>0</v>
      </c>
      <c r="BG375" s="143">
        <f>IF(U375="zákl. přenesená",N375,0)</f>
        <v>0</v>
      </c>
      <c r="BH375" s="143">
        <f>IF(U375="sníž. přenesená",N375,0)</f>
        <v>0</v>
      </c>
      <c r="BI375" s="143">
        <f>IF(U375="nulová",N375,0)</f>
        <v>0</v>
      </c>
      <c r="BJ375" s="23" t="s">
        <v>87</v>
      </c>
      <c r="BK375" s="143">
        <f>ROUND(L375*K375,2)</f>
        <v>0</v>
      </c>
      <c r="BL375" s="23" t="s">
        <v>178</v>
      </c>
      <c r="BM375" s="23" t="s">
        <v>437</v>
      </c>
    </row>
    <row r="376" spans="2:51" s="10" customFormat="1" ht="51" customHeight="1">
      <c r="B376" s="231"/>
      <c r="C376" s="232"/>
      <c r="D376" s="232"/>
      <c r="E376" s="233" t="s">
        <v>22</v>
      </c>
      <c r="F376" s="234" t="s">
        <v>854</v>
      </c>
      <c r="G376" s="235"/>
      <c r="H376" s="235"/>
      <c r="I376" s="235"/>
      <c r="J376" s="232"/>
      <c r="K376" s="236">
        <v>387.3</v>
      </c>
      <c r="L376" s="232"/>
      <c r="M376" s="232"/>
      <c r="N376" s="232"/>
      <c r="O376" s="232"/>
      <c r="P376" s="232"/>
      <c r="Q376" s="232"/>
      <c r="R376" s="237"/>
      <c r="T376" s="238"/>
      <c r="U376" s="232"/>
      <c r="V376" s="232"/>
      <c r="W376" s="232"/>
      <c r="X376" s="232"/>
      <c r="Y376" s="232"/>
      <c r="Z376" s="232"/>
      <c r="AA376" s="239"/>
      <c r="AT376" s="240" t="s">
        <v>181</v>
      </c>
      <c r="AU376" s="240" t="s">
        <v>126</v>
      </c>
      <c r="AV376" s="10" t="s">
        <v>126</v>
      </c>
      <c r="AW376" s="10" t="s">
        <v>36</v>
      </c>
      <c r="AX376" s="10" t="s">
        <v>79</v>
      </c>
      <c r="AY376" s="240" t="s">
        <v>173</v>
      </c>
    </row>
    <row r="377" spans="2:51" s="10" customFormat="1" ht="25.5" customHeight="1">
      <c r="B377" s="231"/>
      <c r="C377" s="232"/>
      <c r="D377" s="232"/>
      <c r="E377" s="233" t="s">
        <v>22</v>
      </c>
      <c r="F377" s="259" t="s">
        <v>855</v>
      </c>
      <c r="G377" s="232"/>
      <c r="H377" s="232"/>
      <c r="I377" s="232"/>
      <c r="J377" s="232"/>
      <c r="K377" s="236">
        <v>218.5</v>
      </c>
      <c r="L377" s="232"/>
      <c r="M377" s="232"/>
      <c r="N377" s="232"/>
      <c r="O377" s="232"/>
      <c r="P377" s="232"/>
      <c r="Q377" s="232"/>
      <c r="R377" s="237"/>
      <c r="T377" s="238"/>
      <c r="U377" s="232"/>
      <c r="V377" s="232"/>
      <c r="W377" s="232"/>
      <c r="X377" s="232"/>
      <c r="Y377" s="232"/>
      <c r="Z377" s="232"/>
      <c r="AA377" s="239"/>
      <c r="AT377" s="240" t="s">
        <v>181</v>
      </c>
      <c r="AU377" s="240" t="s">
        <v>126</v>
      </c>
      <c r="AV377" s="10" t="s">
        <v>126</v>
      </c>
      <c r="AW377" s="10" t="s">
        <v>36</v>
      </c>
      <c r="AX377" s="10" t="s">
        <v>79</v>
      </c>
      <c r="AY377" s="240" t="s">
        <v>173</v>
      </c>
    </row>
    <row r="378" spans="2:51" s="10" customFormat="1" ht="16.5" customHeight="1">
      <c r="B378" s="231"/>
      <c r="C378" s="232"/>
      <c r="D378" s="232"/>
      <c r="E378" s="233" t="s">
        <v>22</v>
      </c>
      <c r="F378" s="259" t="s">
        <v>433</v>
      </c>
      <c r="G378" s="232"/>
      <c r="H378" s="232"/>
      <c r="I378" s="232"/>
      <c r="J378" s="232"/>
      <c r="K378" s="236">
        <v>21</v>
      </c>
      <c r="L378" s="232"/>
      <c r="M378" s="232"/>
      <c r="N378" s="232"/>
      <c r="O378" s="232"/>
      <c r="P378" s="232"/>
      <c r="Q378" s="232"/>
      <c r="R378" s="237"/>
      <c r="T378" s="238"/>
      <c r="U378" s="232"/>
      <c r="V378" s="232"/>
      <c r="W378" s="232"/>
      <c r="X378" s="232"/>
      <c r="Y378" s="232"/>
      <c r="Z378" s="232"/>
      <c r="AA378" s="239"/>
      <c r="AT378" s="240" t="s">
        <v>181</v>
      </c>
      <c r="AU378" s="240" t="s">
        <v>126</v>
      </c>
      <c r="AV378" s="10" t="s">
        <v>126</v>
      </c>
      <c r="AW378" s="10" t="s">
        <v>36</v>
      </c>
      <c r="AX378" s="10" t="s">
        <v>79</v>
      </c>
      <c r="AY378" s="240" t="s">
        <v>173</v>
      </c>
    </row>
    <row r="379" spans="2:51" s="11" customFormat="1" ht="16.5" customHeight="1">
      <c r="B379" s="241"/>
      <c r="C379" s="242"/>
      <c r="D379" s="242"/>
      <c r="E379" s="243" t="s">
        <v>22</v>
      </c>
      <c r="F379" s="244" t="s">
        <v>182</v>
      </c>
      <c r="G379" s="242"/>
      <c r="H379" s="242"/>
      <c r="I379" s="242"/>
      <c r="J379" s="242"/>
      <c r="K379" s="245">
        <v>626.8</v>
      </c>
      <c r="L379" s="242"/>
      <c r="M379" s="242"/>
      <c r="N379" s="242"/>
      <c r="O379" s="242"/>
      <c r="P379" s="242"/>
      <c r="Q379" s="242"/>
      <c r="R379" s="246"/>
      <c r="T379" s="247"/>
      <c r="U379" s="242"/>
      <c r="V379" s="242"/>
      <c r="W379" s="242"/>
      <c r="X379" s="242"/>
      <c r="Y379" s="242"/>
      <c r="Z379" s="242"/>
      <c r="AA379" s="248"/>
      <c r="AT379" s="249" t="s">
        <v>181</v>
      </c>
      <c r="AU379" s="249" t="s">
        <v>126</v>
      </c>
      <c r="AV379" s="11" t="s">
        <v>178</v>
      </c>
      <c r="AW379" s="11" t="s">
        <v>36</v>
      </c>
      <c r="AX379" s="11" t="s">
        <v>87</v>
      </c>
      <c r="AY379" s="249" t="s">
        <v>173</v>
      </c>
    </row>
    <row r="380" spans="2:65" s="1" customFormat="1" ht="25.5" customHeight="1">
      <c r="B380" s="47"/>
      <c r="C380" s="220" t="s">
        <v>856</v>
      </c>
      <c r="D380" s="220" t="s">
        <v>174</v>
      </c>
      <c r="E380" s="221" t="s">
        <v>857</v>
      </c>
      <c r="F380" s="222" t="s">
        <v>858</v>
      </c>
      <c r="G380" s="222"/>
      <c r="H380" s="222"/>
      <c r="I380" s="222"/>
      <c r="J380" s="223" t="s">
        <v>354</v>
      </c>
      <c r="K380" s="224">
        <v>19</v>
      </c>
      <c r="L380" s="225">
        <v>0</v>
      </c>
      <c r="M380" s="226"/>
      <c r="N380" s="227">
        <f>ROUND(L380*K380,2)</f>
        <v>0</v>
      </c>
      <c r="O380" s="227"/>
      <c r="P380" s="227"/>
      <c r="Q380" s="227"/>
      <c r="R380" s="49"/>
      <c r="T380" s="228" t="s">
        <v>22</v>
      </c>
      <c r="U380" s="57" t="s">
        <v>44</v>
      </c>
      <c r="V380" s="48"/>
      <c r="W380" s="229">
        <f>V380*K380</f>
        <v>0</v>
      </c>
      <c r="X380" s="229">
        <v>0.17489</v>
      </c>
      <c r="Y380" s="229">
        <f>X380*K380</f>
        <v>3.32291</v>
      </c>
      <c r="Z380" s="229">
        <v>0</v>
      </c>
      <c r="AA380" s="230">
        <f>Z380*K380</f>
        <v>0</v>
      </c>
      <c r="AR380" s="23" t="s">
        <v>178</v>
      </c>
      <c r="AT380" s="23" t="s">
        <v>174</v>
      </c>
      <c r="AU380" s="23" t="s">
        <v>126</v>
      </c>
      <c r="AY380" s="23" t="s">
        <v>173</v>
      </c>
      <c r="BE380" s="143">
        <f>IF(U380="základní",N380,0)</f>
        <v>0</v>
      </c>
      <c r="BF380" s="143">
        <f>IF(U380="snížená",N380,0)</f>
        <v>0</v>
      </c>
      <c r="BG380" s="143">
        <f>IF(U380="zákl. přenesená",N380,0)</f>
        <v>0</v>
      </c>
      <c r="BH380" s="143">
        <f>IF(U380="sníž. přenesená",N380,0)</f>
        <v>0</v>
      </c>
      <c r="BI380" s="143">
        <f>IF(U380="nulová",N380,0)</f>
        <v>0</v>
      </c>
      <c r="BJ380" s="23" t="s">
        <v>87</v>
      </c>
      <c r="BK380" s="143">
        <f>ROUND(L380*K380,2)</f>
        <v>0</v>
      </c>
      <c r="BL380" s="23" t="s">
        <v>178</v>
      </c>
      <c r="BM380" s="23" t="s">
        <v>859</v>
      </c>
    </row>
    <row r="381" spans="2:51" s="10" customFormat="1" ht="16.5" customHeight="1">
      <c r="B381" s="231"/>
      <c r="C381" s="232"/>
      <c r="D381" s="232"/>
      <c r="E381" s="233" t="s">
        <v>22</v>
      </c>
      <c r="F381" s="234" t="s">
        <v>860</v>
      </c>
      <c r="G381" s="235"/>
      <c r="H381" s="235"/>
      <c r="I381" s="235"/>
      <c r="J381" s="232"/>
      <c r="K381" s="236">
        <v>19</v>
      </c>
      <c r="L381" s="232"/>
      <c r="M381" s="232"/>
      <c r="N381" s="232"/>
      <c r="O381" s="232"/>
      <c r="P381" s="232"/>
      <c r="Q381" s="232"/>
      <c r="R381" s="237"/>
      <c r="T381" s="238"/>
      <c r="U381" s="232"/>
      <c r="V381" s="232"/>
      <c r="W381" s="232"/>
      <c r="X381" s="232"/>
      <c r="Y381" s="232"/>
      <c r="Z381" s="232"/>
      <c r="AA381" s="239"/>
      <c r="AT381" s="240" t="s">
        <v>181</v>
      </c>
      <c r="AU381" s="240" t="s">
        <v>126</v>
      </c>
      <c r="AV381" s="10" t="s">
        <v>126</v>
      </c>
      <c r="AW381" s="10" t="s">
        <v>36</v>
      </c>
      <c r="AX381" s="10" t="s">
        <v>87</v>
      </c>
      <c r="AY381" s="240" t="s">
        <v>173</v>
      </c>
    </row>
    <row r="382" spans="2:65" s="1" customFormat="1" ht="16.5" customHeight="1">
      <c r="B382" s="47"/>
      <c r="C382" s="260" t="s">
        <v>861</v>
      </c>
      <c r="D382" s="260" t="s">
        <v>245</v>
      </c>
      <c r="E382" s="261" t="s">
        <v>862</v>
      </c>
      <c r="F382" s="262" t="s">
        <v>863</v>
      </c>
      <c r="G382" s="262"/>
      <c r="H382" s="262"/>
      <c r="I382" s="262"/>
      <c r="J382" s="263" t="s">
        <v>273</v>
      </c>
      <c r="K382" s="264">
        <v>15</v>
      </c>
      <c r="L382" s="265">
        <v>0</v>
      </c>
      <c r="M382" s="266"/>
      <c r="N382" s="267">
        <f>ROUND(L382*K382,2)</f>
        <v>0</v>
      </c>
      <c r="O382" s="227"/>
      <c r="P382" s="227"/>
      <c r="Q382" s="227"/>
      <c r="R382" s="49"/>
      <c r="T382" s="228" t="s">
        <v>22</v>
      </c>
      <c r="U382" s="57" t="s">
        <v>44</v>
      </c>
      <c r="V382" s="48"/>
      <c r="W382" s="229">
        <f>V382*K382</f>
        <v>0</v>
      </c>
      <c r="X382" s="229">
        <v>0.248</v>
      </c>
      <c r="Y382" s="229">
        <f>X382*K382</f>
        <v>3.7199999999999998</v>
      </c>
      <c r="Z382" s="229">
        <v>0</v>
      </c>
      <c r="AA382" s="230">
        <f>Z382*K382</f>
        <v>0</v>
      </c>
      <c r="AR382" s="23" t="s">
        <v>212</v>
      </c>
      <c r="AT382" s="23" t="s">
        <v>245</v>
      </c>
      <c r="AU382" s="23" t="s">
        <v>126</v>
      </c>
      <c r="AY382" s="23" t="s">
        <v>173</v>
      </c>
      <c r="BE382" s="143">
        <f>IF(U382="základní",N382,0)</f>
        <v>0</v>
      </c>
      <c r="BF382" s="143">
        <f>IF(U382="snížená",N382,0)</f>
        <v>0</v>
      </c>
      <c r="BG382" s="143">
        <f>IF(U382="zákl. přenesená",N382,0)</f>
        <v>0</v>
      </c>
      <c r="BH382" s="143">
        <f>IF(U382="sníž. přenesená",N382,0)</f>
        <v>0</v>
      </c>
      <c r="BI382" s="143">
        <f>IF(U382="nulová",N382,0)</f>
        <v>0</v>
      </c>
      <c r="BJ382" s="23" t="s">
        <v>87</v>
      </c>
      <c r="BK382" s="143">
        <f>ROUND(L382*K382,2)</f>
        <v>0</v>
      </c>
      <c r="BL382" s="23" t="s">
        <v>178</v>
      </c>
      <c r="BM382" s="23" t="s">
        <v>864</v>
      </c>
    </row>
    <row r="383" spans="2:65" s="1" customFormat="1" ht="16.5" customHeight="1">
      <c r="B383" s="47"/>
      <c r="C383" s="260" t="s">
        <v>865</v>
      </c>
      <c r="D383" s="260" t="s">
        <v>245</v>
      </c>
      <c r="E383" s="261" t="s">
        <v>866</v>
      </c>
      <c r="F383" s="262" t="s">
        <v>867</v>
      </c>
      <c r="G383" s="262"/>
      <c r="H383" s="262"/>
      <c r="I383" s="262"/>
      <c r="J383" s="263" t="s">
        <v>273</v>
      </c>
      <c r="K383" s="264">
        <v>2</v>
      </c>
      <c r="L383" s="265">
        <v>0</v>
      </c>
      <c r="M383" s="266"/>
      <c r="N383" s="267">
        <f>ROUND(L383*K383,2)</f>
        <v>0</v>
      </c>
      <c r="O383" s="227"/>
      <c r="P383" s="227"/>
      <c r="Q383" s="227"/>
      <c r="R383" s="49"/>
      <c r="T383" s="228" t="s">
        <v>22</v>
      </c>
      <c r="U383" s="57" t="s">
        <v>44</v>
      </c>
      <c r="V383" s="48"/>
      <c r="W383" s="229">
        <f>V383*K383</f>
        <v>0</v>
      </c>
      <c r="X383" s="229">
        <v>0.248</v>
      </c>
      <c r="Y383" s="229">
        <f>X383*K383</f>
        <v>0.496</v>
      </c>
      <c r="Z383" s="229">
        <v>0</v>
      </c>
      <c r="AA383" s="230">
        <f>Z383*K383</f>
        <v>0</v>
      </c>
      <c r="AR383" s="23" t="s">
        <v>212</v>
      </c>
      <c r="AT383" s="23" t="s">
        <v>245</v>
      </c>
      <c r="AU383" s="23" t="s">
        <v>126</v>
      </c>
      <c r="AY383" s="23" t="s">
        <v>173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23" t="s">
        <v>87</v>
      </c>
      <c r="BK383" s="143">
        <f>ROUND(L383*K383,2)</f>
        <v>0</v>
      </c>
      <c r="BL383" s="23" t="s">
        <v>178</v>
      </c>
      <c r="BM383" s="23" t="s">
        <v>868</v>
      </c>
    </row>
    <row r="384" spans="2:51" s="10" customFormat="1" ht="16.5" customHeight="1">
      <c r="B384" s="231"/>
      <c r="C384" s="232"/>
      <c r="D384" s="232"/>
      <c r="E384" s="233" t="s">
        <v>22</v>
      </c>
      <c r="F384" s="234" t="s">
        <v>869</v>
      </c>
      <c r="G384" s="235"/>
      <c r="H384" s="235"/>
      <c r="I384" s="235"/>
      <c r="J384" s="232"/>
      <c r="K384" s="236">
        <v>2</v>
      </c>
      <c r="L384" s="232"/>
      <c r="M384" s="232"/>
      <c r="N384" s="232"/>
      <c r="O384" s="232"/>
      <c r="P384" s="232"/>
      <c r="Q384" s="232"/>
      <c r="R384" s="237"/>
      <c r="T384" s="238"/>
      <c r="U384" s="232"/>
      <c r="V384" s="232"/>
      <c r="W384" s="232"/>
      <c r="X384" s="232"/>
      <c r="Y384" s="232"/>
      <c r="Z384" s="232"/>
      <c r="AA384" s="239"/>
      <c r="AT384" s="240" t="s">
        <v>181</v>
      </c>
      <c r="AU384" s="240" t="s">
        <v>126</v>
      </c>
      <c r="AV384" s="10" t="s">
        <v>126</v>
      </c>
      <c r="AW384" s="10" t="s">
        <v>36</v>
      </c>
      <c r="AX384" s="10" t="s">
        <v>87</v>
      </c>
      <c r="AY384" s="240" t="s">
        <v>173</v>
      </c>
    </row>
    <row r="385" spans="2:65" s="1" customFormat="1" ht="16.5" customHeight="1">
      <c r="B385" s="47"/>
      <c r="C385" s="260" t="s">
        <v>870</v>
      </c>
      <c r="D385" s="260" t="s">
        <v>245</v>
      </c>
      <c r="E385" s="261" t="s">
        <v>871</v>
      </c>
      <c r="F385" s="262" t="s">
        <v>872</v>
      </c>
      <c r="G385" s="262"/>
      <c r="H385" s="262"/>
      <c r="I385" s="262"/>
      <c r="J385" s="263" t="s">
        <v>273</v>
      </c>
      <c r="K385" s="264">
        <v>2</v>
      </c>
      <c r="L385" s="265">
        <v>0</v>
      </c>
      <c r="M385" s="266"/>
      <c r="N385" s="267">
        <f>ROUND(L385*K385,2)</f>
        <v>0</v>
      </c>
      <c r="O385" s="227"/>
      <c r="P385" s="227"/>
      <c r="Q385" s="227"/>
      <c r="R385" s="49"/>
      <c r="T385" s="228" t="s">
        <v>22</v>
      </c>
      <c r="U385" s="57" t="s">
        <v>44</v>
      </c>
      <c r="V385" s="48"/>
      <c r="W385" s="229">
        <f>V385*K385</f>
        <v>0</v>
      </c>
      <c r="X385" s="229">
        <v>0.248</v>
      </c>
      <c r="Y385" s="229">
        <f>X385*K385</f>
        <v>0.496</v>
      </c>
      <c r="Z385" s="229">
        <v>0</v>
      </c>
      <c r="AA385" s="230">
        <f>Z385*K385</f>
        <v>0</v>
      </c>
      <c r="AR385" s="23" t="s">
        <v>212</v>
      </c>
      <c r="AT385" s="23" t="s">
        <v>245</v>
      </c>
      <c r="AU385" s="23" t="s">
        <v>126</v>
      </c>
      <c r="AY385" s="23" t="s">
        <v>173</v>
      </c>
      <c r="BE385" s="143">
        <f>IF(U385="základní",N385,0)</f>
        <v>0</v>
      </c>
      <c r="BF385" s="143">
        <f>IF(U385="snížená",N385,0)</f>
        <v>0</v>
      </c>
      <c r="BG385" s="143">
        <f>IF(U385="zákl. přenesená",N385,0)</f>
        <v>0</v>
      </c>
      <c r="BH385" s="143">
        <f>IF(U385="sníž. přenesená",N385,0)</f>
        <v>0</v>
      </c>
      <c r="BI385" s="143">
        <f>IF(U385="nulová",N385,0)</f>
        <v>0</v>
      </c>
      <c r="BJ385" s="23" t="s">
        <v>87</v>
      </c>
      <c r="BK385" s="143">
        <f>ROUND(L385*K385,2)</f>
        <v>0</v>
      </c>
      <c r="BL385" s="23" t="s">
        <v>178</v>
      </c>
      <c r="BM385" s="23" t="s">
        <v>873</v>
      </c>
    </row>
    <row r="386" spans="2:51" s="10" customFormat="1" ht="16.5" customHeight="1">
      <c r="B386" s="231"/>
      <c r="C386" s="232"/>
      <c r="D386" s="232"/>
      <c r="E386" s="233" t="s">
        <v>22</v>
      </c>
      <c r="F386" s="234" t="s">
        <v>869</v>
      </c>
      <c r="G386" s="235"/>
      <c r="H386" s="235"/>
      <c r="I386" s="235"/>
      <c r="J386" s="232"/>
      <c r="K386" s="236">
        <v>2</v>
      </c>
      <c r="L386" s="232"/>
      <c r="M386" s="232"/>
      <c r="N386" s="232"/>
      <c r="O386" s="232"/>
      <c r="P386" s="232"/>
      <c r="Q386" s="232"/>
      <c r="R386" s="237"/>
      <c r="T386" s="238"/>
      <c r="U386" s="232"/>
      <c r="V386" s="232"/>
      <c r="W386" s="232"/>
      <c r="X386" s="232"/>
      <c r="Y386" s="232"/>
      <c r="Z386" s="232"/>
      <c r="AA386" s="239"/>
      <c r="AT386" s="240" t="s">
        <v>181</v>
      </c>
      <c r="AU386" s="240" t="s">
        <v>126</v>
      </c>
      <c r="AV386" s="10" t="s">
        <v>126</v>
      </c>
      <c r="AW386" s="10" t="s">
        <v>36</v>
      </c>
      <c r="AX386" s="10" t="s">
        <v>87</v>
      </c>
      <c r="AY386" s="240" t="s">
        <v>173</v>
      </c>
    </row>
    <row r="387" spans="2:65" s="1" customFormat="1" ht="25.5" customHeight="1">
      <c r="B387" s="47"/>
      <c r="C387" s="220" t="s">
        <v>874</v>
      </c>
      <c r="D387" s="220" t="s">
        <v>174</v>
      </c>
      <c r="E387" s="221" t="s">
        <v>875</v>
      </c>
      <c r="F387" s="222" t="s">
        <v>876</v>
      </c>
      <c r="G387" s="222"/>
      <c r="H387" s="222"/>
      <c r="I387" s="222"/>
      <c r="J387" s="223" t="s">
        <v>354</v>
      </c>
      <c r="K387" s="224">
        <v>91.7</v>
      </c>
      <c r="L387" s="225">
        <v>0</v>
      </c>
      <c r="M387" s="226"/>
      <c r="N387" s="227">
        <f>ROUND(L387*K387,2)</f>
        <v>0</v>
      </c>
      <c r="O387" s="227"/>
      <c r="P387" s="227"/>
      <c r="Q387" s="227"/>
      <c r="R387" s="49"/>
      <c r="T387" s="228" t="s">
        <v>22</v>
      </c>
      <c r="U387" s="57" t="s">
        <v>44</v>
      </c>
      <c r="V387" s="48"/>
      <c r="W387" s="229">
        <f>V387*K387</f>
        <v>0</v>
      </c>
      <c r="X387" s="229">
        <v>0.29221</v>
      </c>
      <c r="Y387" s="229">
        <f>X387*K387</f>
        <v>26.795657000000002</v>
      </c>
      <c r="Z387" s="229">
        <v>0</v>
      </c>
      <c r="AA387" s="230">
        <f>Z387*K387</f>
        <v>0</v>
      </c>
      <c r="AR387" s="23" t="s">
        <v>178</v>
      </c>
      <c r="AT387" s="23" t="s">
        <v>174</v>
      </c>
      <c r="AU387" s="23" t="s">
        <v>126</v>
      </c>
      <c r="AY387" s="23" t="s">
        <v>173</v>
      </c>
      <c r="BE387" s="143">
        <f>IF(U387="základní",N387,0)</f>
        <v>0</v>
      </c>
      <c r="BF387" s="143">
        <f>IF(U387="snížená",N387,0)</f>
        <v>0</v>
      </c>
      <c r="BG387" s="143">
        <f>IF(U387="zákl. přenesená",N387,0)</f>
        <v>0</v>
      </c>
      <c r="BH387" s="143">
        <f>IF(U387="sníž. přenesená",N387,0)</f>
        <v>0</v>
      </c>
      <c r="BI387" s="143">
        <f>IF(U387="nulová",N387,0)</f>
        <v>0</v>
      </c>
      <c r="BJ387" s="23" t="s">
        <v>87</v>
      </c>
      <c r="BK387" s="143">
        <f>ROUND(L387*K387,2)</f>
        <v>0</v>
      </c>
      <c r="BL387" s="23" t="s">
        <v>178</v>
      </c>
      <c r="BM387" s="23" t="s">
        <v>877</v>
      </c>
    </row>
    <row r="388" spans="2:47" s="1" customFormat="1" ht="16.5" customHeight="1">
      <c r="B388" s="47"/>
      <c r="C388" s="48"/>
      <c r="D388" s="48"/>
      <c r="E388" s="48"/>
      <c r="F388" s="271" t="s">
        <v>878</v>
      </c>
      <c r="G388" s="68"/>
      <c r="H388" s="68"/>
      <c r="I388" s="68"/>
      <c r="J388" s="48"/>
      <c r="K388" s="48"/>
      <c r="L388" s="48"/>
      <c r="M388" s="48"/>
      <c r="N388" s="48"/>
      <c r="O388" s="48"/>
      <c r="P388" s="48"/>
      <c r="Q388" s="48"/>
      <c r="R388" s="49"/>
      <c r="T388" s="190"/>
      <c r="U388" s="48"/>
      <c r="V388" s="48"/>
      <c r="W388" s="48"/>
      <c r="X388" s="48"/>
      <c r="Y388" s="48"/>
      <c r="Z388" s="48"/>
      <c r="AA388" s="101"/>
      <c r="AT388" s="23" t="s">
        <v>325</v>
      </c>
      <c r="AU388" s="23" t="s">
        <v>126</v>
      </c>
    </row>
    <row r="389" spans="2:51" s="10" customFormat="1" ht="25.5" customHeight="1">
      <c r="B389" s="231"/>
      <c r="C389" s="232"/>
      <c r="D389" s="232"/>
      <c r="E389" s="233" t="s">
        <v>22</v>
      </c>
      <c r="F389" s="259" t="s">
        <v>879</v>
      </c>
      <c r="G389" s="232"/>
      <c r="H389" s="232"/>
      <c r="I389" s="232"/>
      <c r="J389" s="232"/>
      <c r="K389" s="236">
        <v>91.7</v>
      </c>
      <c r="L389" s="232"/>
      <c r="M389" s="232"/>
      <c r="N389" s="232"/>
      <c r="O389" s="232"/>
      <c r="P389" s="232"/>
      <c r="Q389" s="232"/>
      <c r="R389" s="237"/>
      <c r="T389" s="238"/>
      <c r="U389" s="232"/>
      <c r="V389" s="232"/>
      <c r="W389" s="232"/>
      <c r="X389" s="232"/>
      <c r="Y389" s="232"/>
      <c r="Z389" s="232"/>
      <c r="AA389" s="239"/>
      <c r="AT389" s="240" t="s">
        <v>181</v>
      </c>
      <c r="AU389" s="240" t="s">
        <v>126</v>
      </c>
      <c r="AV389" s="10" t="s">
        <v>126</v>
      </c>
      <c r="AW389" s="10" t="s">
        <v>36</v>
      </c>
      <c r="AX389" s="10" t="s">
        <v>87</v>
      </c>
      <c r="AY389" s="240" t="s">
        <v>173</v>
      </c>
    </row>
    <row r="390" spans="2:65" s="1" customFormat="1" ht="16.5" customHeight="1">
      <c r="B390" s="47"/>
      <c r="C390" s="260" t="s">
        <v>880</v>
      </c>
      <c r="D390" s="260" t="s">
        <v>245</v>
      </c>
      <c r="E390" s="261" t="s">
        <v>881</v>
      </c>
      <c r="F390" s="262" t="s">
        <v>882</v>
      </c>
      <c r="G390" s="262"/>
      <c r="H390" s="262"/>
      <c r="I390" s="262"/>
      <c r="J390" s="263" t="s">
        <v>273</v>
      </c>
      <c r="K390" s="264">
        <v>97</v>
      </c>
      <c r="L390" s="265">
        <v>0</v>
      </c>
      <c r="M390" s="266"/>
      <c r="N390" s="267">
        <f>ROUND(L390*K390,2)</f>
        <v>0</v>
      </c>
      <c r="O390" s="227"/>
      <c r="P390" s="227"/>
      <c r="Q390" s="227"/>
      <c r="R390" s="49"/>
      <c r="T390" s="228" t="s">
        <v>22</v>
      </c>
      <c r="U390" s="57" t="s">
        <v>44</v>
      </c>
      <c r="V390" s="48"/>
      <c r="W390" s="229">
        <f>V390*K390</f>
        <v>0</v>
      </c>
      <c r="X390" s="229">
        <v>0.0172</v>
      </c>
      <c r="Y390" s="229">
        <f>X390*K390</f>
        <v>1.6684</v>
      </c>
      <c r="Z390" s="229">
        <v>0</v>
      </c>
      <c r="AA390" s="230">
        <f>Z390*K390</f>
        <v>0</v>
      </c>
      <c r="AR390" s="23" t="s">
        <v>212</v>
      </c>
      <c r="AT390" s="23" t="s">
        <v>245</v>
      </c>
      <c r="AU390" s="23" t="s">
        <v>126</v>
      </c>
      <c r="AY390" s="23" t="s">
        <v>173</v>
      </c>
      <c r="BE390" s="143">
        <f>IF(U390="základní",N390,0)</f>
        <v>0</v>
      </c>
      <c r="BF390" s="143">
        <f>IF(U390="snížená",N390,0)</f>
        <v>0</v>
      </c>
      <c r="BG390" s="143">
        <f>IF(U390="zákl. přenesená",N390,0)</f>
        <v>0</v>
      </c>
      <c r="BH390" s="143">
        <f>IF(U390="sníž. přenesená",N390,0)</f>
        <v>0</v>
      </c>
      <c r="BI390" s="143">
        <f>IF(U390="nulová",N390,0)</f>
        <v>0</v>
      </c>
      <c r="BJ390" s="23" t="s">
        <v>87</v>
      </c>
      <c r="BK390" s="143">
        <f>ROUND(L390*K390,2)</f>
        <v>0</v>
      </c>
      <c r="BL390" s="23" t="s">
        <v>178</v>
      </c>
      <c r="BM390" s="23" t="s">
        <v>883</v>
      </c>
    </row>
    <row r="391" spans="2:51" s="10" customFormat="1" ht="16.5" customHeight="1">
      <c r="B391" s="231"/>
      <c r="C391" s="232"/>
      <c r="D391" s="232"/>
      <c r="E391" s="233" t="s">
        <v>22</v>
      </c>
      <c r="F391" s="234" t="s">
        <v>884</v>
      </c>
      <c r="G391" s="235"/>
      <c r="H391" s="235"/>
      <c r="I391" s="235"/>
      <c r="J391" s="232"/>
      <c r="K391" s="236">
        <v>97</v>
      </c>
      <c r="L391" s="232"/>
      <c r="M391" s="232"/>
      <c r="N391" s="232"/>
      <c r="O391" s="232"/>
      <c r="P391" s="232"/>
      <c r="Q391" s="232"/>
      <c r="R391" s="237"/>
      <c r="T391" s="238"/>
      <c r="U391" s="232"/>
      <c r="V391" s="232"/>
      <c r="W391" s="232"/>
      <c r="X391" s="232"/>
      <c r="Y391" s="232"/>
      <c r="Z391" s="232"/>
      <c r="AA391" s="239"/>
      <c r="AT391" s="240" t="s">
        <v>181</v>
      </c>
      <c r="AU391" s="240" t="s">
        <v>126</v>
      </c>
      <c r="AV391" s="10" t="s">
        <v>126</v>
      </c>
      <c r="AW391" s="10" t="s">
        <v>36</v>
      </c>
      <c r="AX391" s="10" t="s">
        <v>87</v>
      </c>
      <c r="AY391" s="240" t="s">
        <v>173</v>
      </c>
    </row>
    <row r="392" spans="2:65" s="1" customFormat="1" ht="25.5" customHeight="1">
      <c r="B392" s="47"/>
      <c r="C392" s="260" t="s">
        <v>885</v>
      </c>
      <c r="D392" s="260" t="s">
        <v>245</v>
      </c>
      <c r="E392" s="261" t="s">
        <v>886</v>
      </c>
      <c r="F392" s="262" t="s">
        <v>887</v>
      </c>
      <c r="G392" s="262"/>
      <c r="H392" s="262"/>
      <c r="I392" s="262"/>
      <c r="J392" s="263" t="s">
        <v>273</v>
      </c>
      <c r="K392" s="264">
        <v>1</v>
      </c>
      <c r="L392" s="265">
        <v>0</v>
      </c>
      <c r="M392" s="266"/>
      <c r="N392" s="267">
        <f>ROUND(L392*K392,2)</f>
        <v>0</v>
      </c>
      <c r="O392" s="227"/>
      <c r="P392" s="227"/>
      <c r="Q392" s="227"/>
      <c r="R392" s="49"/>
      <c r="T392" s="228" t="s">
        <v>22</v>
      </c>
      <c r="U392" s="57" t="s">
        <v>44</v>
      </c>
      <c r="V392" s="48"/>
      <c r="W392" s="229">
        <f>V392*K392</f>
        <v>0</v>
      </c>
      <c r="X392" s="229">
        <v>0.0172</v>
      </c>
      <c r="Y392" s="229">
        <f>X392*K392</f>
        <v>0.0172</v>
      </c>
      <c r="Z392" s="229">
        <v>0</v>
      </c>
      <c r="AA392" s="230">
        <f>Z392*K392</f>
        <v>0</v>
      </c>
      <c r="AR392" s="23" t="s">
        <v>212</v>
      </c>
      <c r="AT392" s="23" t="s">
        <v>245</v>
      </c>
      <c r="AU392" s="23" t="s">
        <v>126</v>
      </c>
      <c r="AY392" s="23" t="s">
        <v>173</v>
      </c>
      <c r="BE392" s="143">
        <f>IF(U392="základní",N392,0)</f>
        <v>0</v>
      </c>
      <c r="BF392" s="143">
        <f>IF(U392="snížená",N392,0)</f>
        <v>0</v>
      </c>
      <c r="BG392" s="143">
        <f>IF(U392="zákl. přenesená",N392,0)</f>
        <v>0</v>
      </c>
      <c r="BH392" s="143">
        <f>IF(U392="sníž. přenesená",N392,0)</f>
        <v>0</v>
      </c>
      <c r="BI392" s="143">
        <f>IF(U392="nulová",N392,0)</f>
        <v>0</v>
      </c>
      <c r="BJ392" s="23" t="s">
        <v>87</v>
      </c>
      <c r="BK392" s="143">
        <f>ROUND(L392*K392,2)</f>
        <v>0</v>
      </c>
      <c r="BL392" s="23" t="s">
        <v>178</v>
      </c>
      <c r="BM392" s="23" t="s">
        <v>888</v>
      </c>
    </row>
    <row r="393" spans="2:51" s="10" customFormat="1" ht="16.5" customHeight="1">
      <c r="B393" s="231"/>
      <c r="C393" s="232"/>
      <c r="D393" s="232"/>
      <c r="E393" s="233" t="s">
        <v>22</v>
      </c>
      <c r="F393" s="234" t="s">
        <v>87</v>
      </c>
      <c r="G393" s="235"/>
      <c r="H393" s="235"/>
      <c r="I393" s="235"/>
      <c r="J393" s="232"/>
      <c r="K393" s="236">
        <v>1</v>
      </c>
      <c r="L393" s="232"/>
      <c r="M393" s="232"/>
      <c r="N393" s="232"/>
      <c r="O393" s="232"/>
      <c r="P393" s="232"/>
      <c r="Q393" s="232"/>
      <c r="R393" s="237"/>
      <c r="T393" s="238"/>
      <c r="U393" s="232"/>
      <c r="V393" s="232"/>
      <c r="W393" s="232"/>
      <c r="X393" s="232"/>
      <c r="Y393" s="232"/>
      <c r="Z393" s="232"/>
      <c r="AA393" s="239"/>
      <c r="AT393" s="240" t="s">
        <v>181</v>
      </c>
      <c r="AU393" s="240" t="s">
        <v>126</v>
      </c>
      <c r="AV393" s="10" t="s">
        <v>126</v>
      </c>
      <c r="AW393" s="10" t="s">
        <v>36</v>
      </c>
      <c r="AX393" s="10" t="s">
        <v>87</v>
      </c>
      <c r="AY393" s="240" t="s">
        <v>173</v>
      </c>
    </row>
    <row r="394" spans="2:65" s="1" customFormat="1" ht="16.5" customHeight="1">
      <c r="B394" s="47"/>
      <c r="C394" s="260" t="s">
        <v>889</v>
      </c>
      <c r="D394" s="260" t="s">
        <v>245</v>
      </c>
      <c r="E394" s="261" t="s">
        <v>890</v>
      </c>
      <c r="F394" s="262" t="s">
        <v>891</v>
      </c>
      <c r="G394" s="262"/>
      <c r="H394" s="262"/>
      <c r="I394" s="262"/>
      <c r="J394" s="263" t="s">
        <v>273</v>
      </c>
      <c r="K394" s="264">
        <v>1</v>
      </c>
      <c r="L394" s="265">
        <v>0</v>
      </c>
      <c r="M394" s="266"/>
      <c r="N394" s="267">
        <f>ROUND(L394*K394,2)</f>
        <v>0</v>
      </c>
      <c r="O394" s="227"/>
      <c r="P394" s="227"/>
      <c r="Q394" s="227"/>
      <c r="R394" s="49"/>
      <c r="T394" s="228" t="s">
        <v>22</v>
      </c>
      <c r="U394" s="57" t="s">
        <v>44</v>
      </c>
      <c r="V394" s="48"/>
      <c r="W394" s="229">
        <f>V394*K394</f>
        <v>0</v>
      </c>
      <c r="X394" s="229">
        <v>0.0219</v>
      </c>
      <c r="Y394" s="229">
        <f>X394*K394</f>
        <v>0.0219</v>
      </c>
      <c r="Z394" s="229">
        <v>0</v>
      </c>
      <c r="AA394" s="230">
        <f>Z394*K394</f>
        <v>0</v>
      </c>
      <c r="AR394" s="23" t="s">
        <v>212</v>
      </c>
      <c r="AT394" s="23" t="s">
        <v>245</v>
      </c>
      <c r="AU394" s="23" t="s">
        <v>126</v>
      </c>
      <c r="AY394" s="23" t="s">
        <v>173</v>
      </c>
      <c r="BE394" s="143">
        <f>IF(U394="základní",N394,0)</f>
        <v>0</v>
      </c>
      <c r="BF394" s="143">
        <f>IF(U394="snížená",N394,0)</f>
        <v>0</v>
      </c>
      <c r="BG394" s="143">
        <f>IF(U394="zákl. přenesená",N394,0)</f>
        <v>0</v>
      </c>
      <c r="BH394" s="143">
        <f>IF(U394="sníž. přenesená",N394,0)</f>
        <v>0</v>
      </c>
      <c r="BI394" s="143">
        <f>IF(U394="nulová",N394,0)</f>
        <v>0</v>
      </c>
      <c r="BJ394" s="23" t="s">
        <v>87</v>
      </c>
      <c r="BK394" s="143">
        <f>ROUND(L394*K394,2)</f>
        <v>0</v>
      </c>
      <c r="BL394" s="23" t="s">
        <v>178</v>
      </c>
      <c r="BM394" s="23" t="s">
        <v>892</v>
      </c>
    </row>
    <row r="395" spans="2:65" s="1" customFormat="1" ht="25.5" customHeight="1">
      <c r="B395" s="47"/>
      <c r="C395" s="220" t="s">
        <v>893</v>
      </c>
      <c r="D395" s="220" t="s">
        <v>174</v>
      </c>
      <c r="E395" s="221" t="s">
        <v>485</v>
      </c>
      <c r="F395" s="222" t="s">
        <v>486</v>
      </c>
      <c r="G395" s="222"/>
      <c r="H395" s="222"/>
      <c r="I395" s="222"/>
      <c r="J395" s="223" t="s">
        <v>177</v>
      </c>
      <c r="K395" s="224">
        <v>1</v>
      </c>
      <c r="L395" s="225">
        <v>0</v>
      </c>
      <c r="M395" s="226"/>
      <c r="N395" s="227">
        <f>ROUND(L395*K395,2)</f>
        <v>0</v>
      </c>
      <c r="O395" s="227"/>
      <c r="P395" s="227"/>
      <c r="Q395" s="227"/>
      <c r="R395" s="49"/>
      <c r="T395" s="228" t="s">
        <v>22</v>
      </c>
      <c r="U395" s="57" t="s">
        <v>44</v>
      </c>
      <c r="V395" s="48"/>
      <c r="W395" s="229">
        <f>V395*K395</f>
        <v>0</v>
      </c>
      <c r="X395" s="229">
        <v>0</v>
      </c>
      <c r="Y395" s="229">
        <f>X395*K395</f>
        <v>0</v>
      </c>
      <c r="Z395" s="229">
        <v>0</v>
      </c>
      <c r="AA395" s="230">
        <f>Z395*K395</f>
        <v>0</v>
      </c>
      <c r="AR395" s="23" t="s">
        <v>178</v>
      </c>
      <c r="AT395" s="23" t="s">
        <v>174</v>
      </c>
      <c r="AU395" s="23" t="s">
        <v>126</v>
      </c>
      <c r="AY395" s="23" t="s">
        <v>173</v>
      </c>
      <c r="BE395" s="143">
        <f>IF(U395="základní",N395,0)</f>
        <v>0</v>
      </c>
      <c r="BF395" s="143">
        <f>IF(U395="snížená",N395,0)</f>
        <v>0</v>
      </c>
      <c r="BG395" s="143">
        <f>IF(U395="zákl. přenesená",N395,0)</f>
        <v>0</v>
      </c>
      <c r="BH395" s="143">
        <f>IF(U395="sníž. přenesená",N395,0)</f>
        <v>0</v>
      </c>
      <c r="BI395" s="143">
        <f>IF(U395="nulová",N395,0)</f>
        <v>0</v>
      </c>
      <c r="BJ395" s="23" t="s">
        <v>87</v>
      </c>
      <c r="BK395" s="143">
        <f>ROUND(L395*K395,2)</f>
        <v>0</v>
      </c>
      <c r="BL395" s="23" t="s">
        <v>178</v>
      </c>
      <c r="BM395" s="23" t="s">
        <v>487</v>
      </c>
    </row>
    <row r="396" spans="2:51" s="10" customFormat="1" ht="16.5" customHeight="1">
      <c r="B396" s="231"/>
      <c r="C396" s="232"/>
      <c r="D396" s="232"/>
      <c r="E396" s="233" t="s">
        <v>22</v>
      </c>
      <c r="F396" s="234" t="s">
        <v>894</v>
      </c>
      <c r="G396" s="235"/>
      <c r="H396" s="235"/>
      <c r="I396" s="235"/>
      <c r="J396" s="232"/>
      <c r="K396" s="236">
        <v>1</v>
      </c>
      <c r="L396" s="232"/>
      <c r="M396" s="232"/>
      <c r="N396" s="232"/>
      <c r="O396" s="232"/>
      <c r="P396" s="232"/>
      <c r="Q396" s="232"/>
      <c r="R396" s="237"/>
      <c r="T396" s="238"/>
      <c r="U396" s="232"/>
      <c r="V396" s="232"/>
      <c r="W396" s="232"/>
      <c r="X396" s="232"/>
      <c r="Y396" s="232"/>
      <c r="Z396" s="232"/>
      <c r="AA396" s="239"/>
      <c r="AT396" s="240" t="s">
        <v>181</v>
      </c>
      <c r="AU396" s="240" t="s">
        <v>126</v>
      </c>
      <c r="AV396" s="10" t="s">
        <v>126</v>
      </c>
      <c r="AW396" s="10" t="s">
        <v>36</v>
      </c>
      <c r="AX396" s="10" t="s">
        <v>79</v>
      </c>
      <c r="AY396" s="240" t="s">
        <v>173</v>
      </c>
    </row>
    <row r="397" spans="2:51" s="11" customFormat="1" ht="16.5" customHeight="1">
      <c r="B397" s="241"/>
      <c r="C397" s="242"/>
      <c r="D397" s="242"/>
      <c r="E397" s="243" t="s">
        <v>22</v>
      </c>
      <c r="F397" s="244" t="s">
        <v>182</v>
      </c>
      <c r="G397" s="242"/>
      <c r="H397" s="242"/>
      <c r="I397" s="242"/>
      <c r="J397" s="242"/>
      <c r="K397" s="245">
        <v>1</v>
      </c>
      <c r="L397" s="242"/>
      <c r="M397" s="242"/>
      <c r="N397" s="242"/>
      <c r="O397" s="242"/>
      <c r="P397" s="242"/>
      <c r="Q397" s="242"/>
      <c r="R397" s="246"/>
      <c r="T397" s="247"/>
      <c r="U397" s="242"/>
      <c r="V397" s="242"/>
      <c r="W397" s="242"/>
      <c r="X397" s="242"/>
      <c r="Y397" s="242"/>
      <c r="Z397" s="242"/>
      <c r="AA397" s="248"/>
      <c r="AT397" s="249" t="s">
        <v>181</v>
      </c>
      <c r="AU397" s="249" t="s">
        <v>126</v>
      </c>
      <c r="AV397" s="11" t="s">
        <v>178</v>
      </c>
      <c r="AW397" s="11" t="s">
        <v>36</v>
      </c>
      <c r="AX397" s="11" t="s">
        <v>87</v>
      </c>
      <c r="AY397" s="249" t="s">
        <v>173</v>
      </c>
    </row>
    <row r="398" spans="2:63" s="9" customFormat="1" ht="29.85" customHeight="1">
      <c r="B398" s="206"/>
      <c r="C398" s="207"/>
      <c r="D398" s="217" t="s">
        <v>144</v>
      </c>
      <c r="E398" s="217"/>
      <c r="F398" s="217"/>
      <c r="G398" s="217"/>
      <c r="H398" s="217"/>
      <c r="I398" s="217"/>
      <c r="J398" s="217"/>
      <c r="K398" s="217"/>
      <c r="L398" s="217"/>
      <c r="M398" s="217"/>
      <c r="N398" s="218">
        <f>BK398</f>
        <v>0</v>
      </c>
      <c r="O398" s="219"/>
      <c r="P398" s="219"/>
      <c r="Q398" s="219"/>
      <c r="R398" s="210"/>
      <c r="T398" s="211"/>
      <c r="U398" s="207"/>
      <c r="V398" s="207"/>
      <c r="W398" s="212">
        <f>SUM(W399:W412)</f>
        <v>0</v>
      </c>
      <c r="X398" s="207"/>
      <c r="Y398" s="212">
        <f>SUM(Y399:Y412)</f>
        <v>0</v>
      </c>
      <c r="Z398" s="207"/>
      <c r="AA398" s="213">
        <f>SUM(AA399:AA412)</f>
        <v>0</v>
      </c>
      <c r="AR398" s="214" t="s">
        <v>87</v>
      </c>
      <c r="AT398" s="215" t="s">
        <v>78</v>
      </c>
      <c r="AU398" s="215" t="s">
        <v>87</v>
      </c>
      <c r="AY398" s="214" t="s">
        <v>173</v>
      </c>
      <c r="BK398" s="216">
        <f>SUM(BK399:BK412)</f>
        <v>0</v>
      </c>
    </row>
    <row r="399" spans="2:65" s="1" customFormat="1" ht="38.25" customHeight="1">
      <c r="B399" s="47"/>
      <c r="C399" s="220" t="s">
        <v>895</v>
      </c>
      <c r="D399" s="220" t="s">
        <v>174</v>
      </c>
      <c r="E399" s="221" t="s">
        <v>490</v>
      </c>
      <c r="F399" s="222" t="s">
        <v>491</v>
      </c>
      <c r="G399" s="222"/>
      <c r="H399" s="222"/>
      <c r="I399" s="222"/>
      <c r="J399" s="223" t="s">
        <v>230</v>
      </c>
      <c r="K399" s="224">
        <v>349.486</v>
      </c>
      <c r="L399" s="225">
        <v>0</v>
      </c>
      <c r="M399" s="226"/>
      <c r="N399" s="227">
        <f>ROUND(L399*K399,2)</f>
        <v>0</v>
      </c>
      <c r="O399" s="227"/>
      <c r="P399" s="227"/>
      <c r="Q399" s="227"/>
      <c r="R399" s="49"/>
      <c r="T399" s="228" t="s">
        <v>22</v>
      </c>
      <c r="U399" s="57" t="s">
        <v>44</v>
      </c>
      <c r="V399" s="48"/>
      <c r="W399" s="229">
        <f>V399*K399</f>
        <v>0</v>
      </c>
      <c r="X399" s="229">
        <v>0</v>
      </c>
      <c r="Y399" s="229">
        <f>X399*K399</f>
        <v>0</v>
      </c>
      <c r="Z399" s="229">
        <v>0</v>
      </c>
      <c r="AA399" s="230">
        <f>Z399*K399</f>
        <v>0</v>
      </c>
      <c r="AR399" s="23" t="s">
        <v>178</v>
      </c>
      <c r="AT399" s="23" t="s">
        <v>174</v>
      </c>
      <c r="AU399" s="23" t="s">
        <v>126</v>
      </c>
      <c r="AY399" s="23" t="s">
        <v>173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23" t="s">
        <v>87</v>
      </c>
      <c r="BK399" s="143">
        <f>ROUND(L399*K399,2)</f>
        <v>0</v>
      </c>
      <c r="BL399" s="23" t="s">
        <v>178</v>
      </c>
      <c r="BM399" s="23" t="s">
        <v>492</v>
      </c>
    </row>
    <row r="400" spans="2:51" s="10" customFormat="1" ht="16.5" customHeight="1">
      <c r="B400" s="231"/>
      <c r="C400" s="232"/>
      <c r="D400" s="232"/>
      <c r="E400" s="233" t="s">
        <v>22</v>
      </c>
      <c r="F400" s="234" t="s">
        <v>896</v>
      </c>
      <c r="G400" s="235"/>
      <c r="H400" s="235"/>
      <c r="I400" s="235"/>
      <c r="J400" s="232"/>
      <c r="K400" s="236">
        <v>17.475</v>
      </c>
      <c r="L400" s="232"/>
      <c r="M400" s="232"/>
      <c r="N400" s="232"/>
      <c r="O400" s="232"/>
      <c r="P400" s="232"/>
      <c r="Q400" s="232"/>
      <c r="R400" s="237"/>
      <c r="T400" s="238"/>
      <c r="U400" s="232"/>
      <c r="V400" s="232"/>
      <c r="W400" s="232"/>
      <c r="X400" s="232"/>
      <c r="Y400" s="232"/>
      <c r="Z400" s="232"/>
      <c r="AA400" s="239"/>
      <c r="AT400" s="240" t="s">
        <v>181</v>
      </c>
      <c r="AU400" s="240" t="s">
        <v>126</v>
      </c>
      <c r="AV400" s="10" t="s">
        <v>126</v>
      </c>
      <c r="AW400" s="10" t="s">
        <v>36</v>
      </c>
      <c r="AX400" s="10" t="s">
        <v>79</v>
      </c>
      <c r="AY400" s="240" t="s">
        <v>173</v>
      </c>
    </row>
    <row r="401" spans="2:51" s="10" customFormat="1" ht="16.5" customHeight="1">
      <c r="B401" s="231"/>
      <c r="C401" s="232"/>
      <c r="D401" s="232"/>
      <c r="E401" s="233" t="s">
        <v>22</v>
      </c>
      <c r="F401" s="259" t="s">
        <v>897</v>
      </c>
      <c r="G401" s="232"/>
      <c r="H401" s="232"/>
      <c r="I401" s="232"/>
      <c r="J401" s="232"/>
      <c r="K401" s="236">
        <v>202.215</v>
      </c>
      <c r="L401" s="232"/>
      <c r="M401" s="232"/>
      <c r="N401" s="232"/>
      <c r="O401" s="232"/>
      <c r="P401" s="232"/>
      <c r="Q401" s="232"/>
      <c r="R401" s="237"/>
      <c r="T401" s="238"/>
      <c r="U401" s="232"/>
      <c r="V401" s="232"/>
      <c r="W401" s="232"/>
      <c r="X401" s="232"/>
      <c r="Y401" s="232"/>
      <c r="Z401" s="232"/>
      <c r="AA401" s="239"/>
      <c r="AT401" s="240" t="s">
        <v>181</v>
      </c>
      <c r="AU401" s="240" t="s">
        <v>126</v>
      </c>
      <c r="AV401" s="10" t="s">
        <v>126</v>
      </c>
      <c r="AW401" s="10" t="s">
        <v>36</v>
      </c>
      <c r="AX401" s="10" t="s">
        <v>79</v>
      </c>
      <c r="AY401" s="240" t="s">
        <v>173</v>
      </c>
    </row>
    <row r="402" spans="2:51" s="10" customFormat="1" ht="16.5" customHeight="1">
      <c r="B402" s="231"/>
      <c r="C402" s="232"/>
      <c r="D402" s="232"/>
      <c r="E402" s="233" t="s">
        <v>22</v>
      </c>
      <c r="F402" s="259" t="s">
        <v>898</v>
      </c>
      <c r="G402" s="232"/>
      <c r="H402" s="232"/>
      <c r="I402" s="232"/>
      <c r="J402" s="232"/>
      <c r="K402" s="236">
        <v>129.796</v>
      </c>
      <c r="L402" s="232"/>
      <c r="M402" s="232"/>
      <c r="N402" s="232"/>
      <c r="O402" s="232"/>
      <c r="P402" s="232"/>
      <c r="Q402" s="232"/>
      <c r="R402" s="237"/>
      <c r="T402" s="238"/>
      <c r="U402" s="232"/>
      <c r="V402" s="232"/>
      <c r="W402" s="232"/>
      <c r="X402" s="232"/>
      <c r="Y402" s="232"/>
      <c r="Z402" s="232"/>
      <c r="AA402" s="239"/>
      <c r="AT402" s="240" t="s">
        <v>181</v>
      </c>
      <c r="AU402" s="240" t="s">
        <v>126</v>
      </c>
      <c r="AV402" s="10" t="s">
        <v>126</v>
      </c>
      <c r="AW402" s="10" t="s">
        <v>36</v>
      </c>
      <c r="AX402" s="10" t="s">
        <v>79</v>
      </c>
      <c r="AY402" s="240" t="s">
        <v>173</v>
      </c>
    </row>
    <row r="403" spans="2:51" s="11" customFormat="1" ht="16.5" customHeight="1">
      <c r="B403" s="241"/>
      <c r="C403" s="242"/>
      <c r="D403" s="242"/>
      <c r="E403" s="243" t="s">
        <v>22</v>
      </c>
      <c r="F403" s="244" t="s">
        <v>182</v>
      </c>
      <c r="G403" s="242"/>
      <c r="H403" s="242"/>
      <c r="I403" s="242"/>
      <c r="J403" s="242"/>
      <c r="K403" s="245">
        <v>349.486</v>
      </c>
      <c r="L403" s="242"/>
      <c r="M403" s="242"/>
      <c r="N403" s="242"/>
      <c r="O403" s="242"/>
      <c r="P403" s="242"/>
      <c r="Q403" s="242"/>
      <c r="R403" s="246"/>
      <c r="T403" s="247"/>
      <c r="U403" s="242"/>
      <c r="V403" s="242"/>
      <c r="W403" s="242"/>
      <c r="X403" s="242"/>
      <c r="Y403" s="242"/>
      <c r="Z403" s="242"/>
      <c r="AA403" s="248"/>
      <c r="AT403" s="249" t="s">
        <v>181</v>
      </c>
      <c r="AU403" s="249" t="s">
        <v>126</v>
      </c>
      <c r="AV403" s="11" t="s">
        <v>178</v>
      </c>
      <c r="AW403" s="11" t="s">
        <v>36</v>
      </c>
      <c r="AX403" s="11" t="s">
        <v>87</v>
      </c>
      <c r="AY403" s="249" t="s">
        <v>173</v>
      </c>
    </row>
    <row r="404" spans="2:65" s="1" customFormat="1" ht="25.5" customHeight="1">
      <c r="B404" s="47"/>
      <c r="C404" s="220" t="s">
        <v>899</v>
      </c>
      <c r="D404" s="220" t="s">
        <v>174</v>
      </c>
      <c r="E404" s="221" t="s">
        <v>495</v>
      </c>
      <c r="F404" s="222" t="s">
        <v>496</v>
      </c>
      <c r="G404" s="222"/>
      <c r="H404" s="222"/>
      <c r="I404" s="222"/>
      <c r="J404" s="223" t="s">
        <v>230</v>
      </c>
      <c r="K404" s="224">
        <v>10135.094</v>
      </c>
      <c r="L404" s="225">
        <v>0</v>
      </c>
      <c r="M404" s="226"/>
      <c r="N404" s="227">
        <f>ROUND(L404*K404,2)</f>
        <v>0</v>
      </c>
      <c r="O404" s="227"/>
      <c r="P404" s="227"/>
      <c r="Q404" s="227"/>
      <c r="R404" s="49"/>
      <c r="T404" s="228" t="s">
        <v>22</v>
      </c>
      <c r="U404" s="57" t="s">
        <v>44</v>
      </c>
      <c r="V404" s="48"/>
      <c r="W404" s="229">
        <f>V404*K404</f>
        <v>0</v>
      </c>
      <c r="X404" s="229">
        <v>0</v>
      </c>
      <c r="Y404" s="229">
        <f>X404*K404</f>
        <v>0</v>
      </c>
      <c r="Z404" s="229">
        <v>0</v>
      </c>
      <c r="AA404" s="230">
        <f>Z404*K404</f>
        <v>0</v>
      </c>
      <c r="AR404" s="23" t="s">
        <v>178</v>
      </c>
      <c r="AT404" s="23" t="s">
        <v>174</v>
      </c>
      <c r="AU404" s="23" t="s">
        <v>126</v>
      </c>
      <c r="AY404" s="23" t="s">
        <v>173</v>
      </c>
      <c r="BE404" s="143">
        <f>IF(U404="základní",N404,0)</f>
        <v>0</v>
      </c>
      <c r="BF404" s="143">
        <f>IF(U404="snížená",N404,0)</f>
        <v>0</v>
      </c>
      <c r="BG404" s="143">
        <f>IF(U404="zákl. přenesená",N404,0)</f>
        <v>0</v>
      </c>
      <c r="BH404" s="143">
        <f>IF(U404="sníž. přenesená",N404,0)</f>
        <v>0</v>
      </c>
      <c r="BI404" s="143">
        <f>IF(U404="nulová",N404,0)</f>
        <v>0</v>
      </c>
      <c r="BJ404" s="23" t="s">
        <v>87</v>
      </c>
      <c r="BK404" s="143">
        <f>ROUND(L404*K404,2)</f>
        <v>0</v>
      </c>
      <c r="BL404" s="23" t="s">
        <v>178</v>
      </c>
      <c r="BM404" s="23" t="s">
        <v>497</v>
      </c>
    </row>
    <row r="405" spans="2:47" s="1" customFormat="1" ht="16.5" customHeight="1">
      <c r="B405" s="47"/>
      <c r="C405" s="48"/>
      <c r="D405" s="48"/>
      <c r="E405" s="48"/>
      <c r="F405" s="271" t="s">
        <v>498</v>
      </c>
      <c r="G405" s="68"/>
      <c r="H405" s="68"/>
      <c r="I405" s="68"/>
      <c r="J405" s="48"/>
      <c r="K405" s="48"/>
      <c r="L405" s="48"/>
      <c r="M405" s="48"/>
      <c r="N405" s="48"/>
      <c r="O405" s="48"/>
      <c r="P405" s="48"/>
      <c r="Q405" s="48"/>
      <c r="R405" s="49"/>
      <c r="T405" s="190"/>
      <c r="U405" s="48"/>
      <c r="V405" s="48"/>
      <c r="W405" s="48"/>
      <c r="X405" s="48"/>
      <c r="Y405" s="48"/>
      <c r="Z405" s="48"/>
      <c r="AA405" s="101"/>
      <c r="AT405" s="23" t="s">
        <v>325</v>
      </c>
      <c r="AU405" s="23" t="s">
        <v>126</v>
      </c>
    </row>
    <row r="406" spans="2:51" s="10" customFormat="1" ht="16.5" customHeight="1">
      <c r="B406" s="231"/>
      <c r="C406" s="232"/>
      <c r="D406" s="232"/>
      <c r="E406" s="233" t="s">
        <v>22</v>
      </c>
      <c r="F406" s="259" t="s">
        <v>900</v>
      </c>
      <c r="G406" s="232"/>
      <c r="H406" s="232"/>
      <c r="I406" s="232"/>
      <c r="J406" s="232"/>
      <c r="K406" s="236">
        <v>10135.094</v>
      </c>
      <c r="L406" s="232"/>
      <c r="M406" s="232"/>
      <c r="N406" s="232"/>
      <c r="O406" s="232"/>
      <c r="P406" s="232"/>
      <c r="Q406" s="232"/>
      <c r="R406" s="237"/>
      <c r="T406" s="238"/>
      <c r="U406" s="232"/>
      <c r="V406" s="232"/>
      <c r="W406" s="232"/>
      <c r="X406" s="232"/>
      <c r="Y406" s="232"/>
      <c r="Z406" s="232"/>
      <c r="AA406" s="239"/>
      <c r="AT406" s="240" t="s">
        <v>181</v>
      </c>
      <c r="AU406" s="240" t="s">
        <v>126</v>
      </c>
      <c r="AV406" s="10" t="s">
        <v>126</v>
      </c>
      <c r="AW406" s="10" t="s">
        <v>36</v>
      </c>
      <c r="AX406" s="10" t="s">
        <v>87</v>
      </c>
      <c r="AY406" s="240" t="s">
        <v>173</v>
      </c>
    </row>
    <row r="407" spans="2:65" s="1" customFormat="1" ht="16.5" customHeight="1">
      <c r="B407" s="47"/>
      <c r="C407" s="220" t="s">
        <v>901</v>
      </c>
      <c r="D407" s="220" t="s">
        <v>174</v>
      </c>
      <c r="E407" s="221" t="s">
        <v>500</v>
      </c>
      <c r="F407" s="222" t="s">
        <v>501</v>
      </c>
      <c r="G407" s="222"/>
      <c r="H407" s="222"/>
      <c r="I407" s="222"/>
      <c r="J407" s="223" t="s">
        <v>230</v>
      </c>
      <c r="K407" s="224">
        <v>349.486</v>
      </c>
      <c r="L407" s="225">
        <v>0</v>
      </c>
      <c r="M407" s="226"/>
      <c r="N407" s="227">
        <f>ROUND(L407*K407,2)</f>
        <v>0</v>
      </c>
      <c r="O407" s="227"/>
      <c r="P407" s="227"/>
      <c r="Q407" s="227"/>
      <c r="R407" s="49"/>
      <c r="T407" s="228" t="s">
        <v>22</v>
      </c>
      <c r="U407" s="57" t="s">
        <v>44</v>
      </c>
      <c r="V407" s="48"/>
      <c r="W407" s="229">
        <f>V407*K407</f>
        <v>0</v>
      </c>
      <c r="X407" s="229">
        <v>0</v>
      </c>
      <c r="Y407" s="229">
        <f>X407*K407</f>
        <v>0</v>
      </c>
      <c r="Z407" s="229">
        <v>0</v>
      </c>
      <c r="AA407" s="230">
        <f>Z407*K407</f>
        <v>0</v>
      </c>
      <c r="AR407" s="23" t="s">
        <v>178</v>
      </c>
      <c r="AT407" s="23" t="s">
        <v>174</v>
      </c>
      <c r="AU407" s="23" t="s">
        <v>126</v>
      </c>
      <c r="AY407" s="23" t="s">
        <v>173</v>
      </c>
      <c r="BE407" s="143">
        <f>IF(U407="základní",N407,0)</f>
        <v>0</v>
      </c>
      <c r="BF407" s="143">
        <f>IF(U407="snížená",N407,0)</f>
        <v>0</v>
      </c>
      <c r="BG407" s="143">
        <f>IF(U407="zákl. přenesená",N407,0)</f>
        <v>0</v>
      </c>
      <c r="BH407" s="143">
        <f>IF(U407="sníž. přenesená",N407,0)</f>
        <v>0</v>
      </c>
      <c r="BI407" s="143">
        <f>IF(U407="nulová",N407,0)</f>
        <v>0</v>
      </c>
      <c r="BJ407" s="23" t="s">
        <v>87</v>
      </c>
      <c r="BK407" s="143">
        <f>ROUND(L407*K407,2)</f>
        <v>0</v>
      </c>
      <c r="BL407" s="23" t="s">
        <v>178</v>
      </c>
      <c r="BM407" s="23" t="s">
        <v>502</v>
      </c>
    </row>
    <row r="408" spans="2:51" s="10" customFormat="1" ht="16.5" customHeight="1">
      <c r="B408" s="231"/>
      <c r="C408" s="232"/>
      <c r="D408" s="232"/>
      <c r="E408" s="233" t="s">
        <v>22</v>
      </c>
      <c r="F408" s="234" t="s">
        <v>902</v>
      </c>
      <c r="G408" s="235"/>
      <c r="H408" s="235"/>
      <c r="I408" s="235"/>
      <c r="J408" s="232"/>
      <c r="K408" s="236">
        <v>349.486</v>
      </c>
      <c r="L408" s="232"/>
      <c r="M408" s="232"/>
      <c r="N408" s="232"/>
      <c r="O408" s="232"/>
      <c r="P408" s="232"/>
      <c r="Q408" s="232"/>
      <c r="R408" s="237"/>
      <c r="T408" s="238"/>
      <c r="U408" s="232"/>
      <c r="V408" s="232"/>
      <c r="W408" s="232"/>
      <c r="X408" s="232"/>
      <c r="Y408" s="232"/>
      <c r="Z408" s="232"/>
      <c r="AA408" s="239"/>
      <c r="AT408" s="240" t="s">
        <v>181</v>
      </c>
      <c r="AU408" s="240" t="s">
        <v>126</v>
      </c>
      <c r="AV408" s="10" t="s">
        <v>126</v>
      </c>
      <c r="AW408" s="10" t="s">
        <v>36</v>
      </c>
      <c r="AX408" s="10" t="s">
        <v>87</v>
      </c>
      <c r="AY408" s="240" t="s">
        <v>173</v>
      </c>
    </row>
    <row r="409" spans="2:65" s="1" customFormat="1" ht="38.25" customHeight="1">
      <c r="B409" s="47"/>
      <c r="C409" s="220" t="s">
        <v>903</v>
      </c>
      <c r="D409" s="220" t="s">
        <v>174</v>
      </c>
      <c r="E409" s="221" t="s">
        <v>510</v>
      </c>
      <c r="F409" s="222" t="s">
        <v>511</v>
      </c>
      <c r="G409" s="222"/>
      <c r="H409" s="222"/>
      <c r="I409" s="222"/>
      <c r="J409" s="223" t="s">
        <v>230</v>
      </c>
      <c r="K409" s="224">
        <v>17.475</v>
      </c>
      <c r="L409" s="225">
        <v>0</v>
      </c>
      <c r="M409" s="226"/>
      <c r="N409" s="227">
        <f>ROUND(L409*K409,2)</f>
        <v>0</v>
      </c>
      <c r="O409" s="227"/>
      <c r="P409" s="227"/>
      <c r="Q409" s="227"/>
      <c r="R409" s="49"/>
      <c r="T409" s="228" t="s">
        <v>22</v>
      </c>
      <c r="U409" s="57" t="s">
        <v>44</v>
      </c>
      <c r="V409" s="48"/>
      <c r="W409" s="229">
        <f>V409*K409</f>
        <v>0</v>
      </c>
      <c r="X409" s="229">
        <v>0</v>
      </c>
      <c r="Y409" s="229">
        <f>X409*K409</f>
        <v>0</v>
      </c>
      <c r="Z409" s="229">
        <v>0</v>
      </c>
      <c r="AA409" s="230">
        <f>Z409*K409</f>
        <v>0</v>
      </c>
      <c r="AR409" s="23" t="s">
        <v>178</v>
      </c>
      <c r="AT409" s="23" t="s">
        <v>174</v>
      </c>
      <c r="AU409" s="23" t="s">
        <v>126</v>
      </c>
      <c r="AY409" s="23" t="s">
        <v>173</v>
      </c>
      <c r="BE409" s="143">
        <f>IF(U409="základní",N409,0)</f>
        <v>0</v>
      </c>
      <c r="BF409" s="143">
        <f>IF(U409="snížená",N409,0)</f>
        <v>0</v>
      </c>
      <c r="BG409" s="143">
        <f>IF(U409="zákl. přenesená",N409,0)</f>
        <v>0</v>
      </c>
      <c r="BH409" s="143">
        <f>IF(U409="sníž. přenesená",N409,0)</f>
        <v>0</v>
      </c>
      <c r="BI409" s="143">
        <f>IF(U409="nulová",N409,0)</f>
        <v>0</v>
      </c>
      <c r="BJ409" s="23" t="s">
        <v>87</v>
      </c>
      <c r="BK409" s="143">
        <f>ROUND(L409*K409,2)</f>
        <v>0</v>
      </c>
      <c r="BL409" s="23" t="s">
        <v>178</v>
      </c>
      <c r="BM409" s="23" t="s">
        <v>904</v>
      </c>
    </row>
    <row r="410" spans="2:65" s="1" customFormat="1" ht="25.5" customHeight="1">
      <c r="B410" s="47"/>
      <c r="C410" s="220" t="s">
        <v>905</v>
      </c>
      <c r="D410" s="220" t="s">
        <v>174</v>
      </c>
      <c r="E410" s="221" t="s">
        <v>906</v>
      </c>
      <c r="F410" s="222" t="s">
        <v>517</v>
      </c>
      <c r="G410" s="222"/>
      <c r="H410" s="222"/>
      <c r="I410" s="222"/>
      <c r="J410" s="223" t="s">
        <v>230</v>
      </c>
      <c r="K410" s="224">
        <v>129.796</v>
      </c>
      <c r="L410" s="225">
        <v>0</v>
      </c>
      <c r="M410" s="226"/>
      <c r="N410" s="227">
        <f>ROUND(L410*K410,2)</f>
        <v>0</v>
      </c>
      <c r="O410" s="227"/>
      <c r="P410" s="227"/>
      <c r="Q410" s="227"/>
      <c r="R410" s="49"/>
      <c r="T410" s="228" t="s">
        <v>22</v>
      </c>
      <c r="U410" s="57" t="s">
        <v>44</v>
      </c>
      <c r="V410" s="48"/>
      <c r="W410" s="229">
        <f>V410*K410</f>
        <v>0</v>
      </c>
      <c r="X410" s="229">
        <v>0</v>
      </c>
      <c r="Y410" s="229">
        <f>X410*K410</f>
        <v>0</v>
      </c>
      <c r="Z410" s="229">
        <v>0</v>
      </c>
      <c r="AA410" s="230">
        <f>Z410*K410</f>
        <v>0</v>
      </c>
      <c r="AR410" s="23" t="s">
        <v>178</v>
      </c>
      <c r="AT410" s="23" t="s">
        <v>174</v>
      </c>
      <c r="AU410" s="23" t="s">
        <v>126</v>
      </c>
      <c r="AY410" s="23" t="s">
        <v>173</v>
      </c>
      <c r="BE410" s="143">
        <f>IF(U410="základní",N410,0)</f>
        <v>0</v>
      </c>
      <c r="BF410" s="143">
        <f>IF(U410="snížená",N410,0)</f>
        <v>0</v>
      </c>
      <c r="BG410" s="143">
        <f>IF(U410="zákl. přenesená",N410,0)</f>
        <v>0</v>
      </c>
      <c r="BH410" s="143">
        <f>IF(U410="sníž. přenesená",N410,0)</f>
        <v>0</v>
      </c>
      <c r="BI410" s="143">
        <f>IF(U410="nulová",N410,0)</f>
        <v>0</v>
      </c>
      <c r="BJ410" s="23" t="s">
        <v>87</v>
      </c>
      <c r="BK410" s="143">
        <f>ROUND(L410*K410,2)</f>
        <v>0</v>
      </c>
      <c r="BL410" s="23" t="s">
        <v>178</v>
      </c>
      <c r="BM410" s="23" t="s">
        <v>907</v>
      </c>
    </row>
    <row r="411" spans="2:65" s="1" customFormat="1" ht="25.5" customHeight="1">
      <c r="B411" s="47"/>
      <c r="C411" s="220" t="s">
        <v>908</v>
      </c>
      <c r="D411" s="220" t="s">
        <v>174</v>
      </c>
      <c r="E411" s="221" t="s">
        <v>520</v>
      </c>
      <c r="F411" s="222" t="s">
        <v>909</v>
      </c>
      <c r="G411" s="222"/>
      <c r="H411" s="222"/>
      <c r="I411" s="222"/>
      <c r="J411" s="223" t="s">
        <v>230</v>
      </c>
      <c r="K411" s="224">
        <v>202.215</v>
      </c>
      <c r="L411" s="225">
        <v>0</v>
      </c>
      <c r="M411" s="226"/>
      <c r="N411" s="227">
        <f>ROUND(L411*K411,2)</f>
        <v>0</v>
      </c>
      <c r="O411" s="227"/>
      <c r="P411" s="227"/>
      <c r="Q411" s="227"/>
      <c r="R411" s="49"/>
      <c r="T411" s="228" t="s">
        <v>22</v>
      </c>
      <c r="U411" s="57" t="s">
        <v>44</v>
      </c>
      <c r="V411" s="48"/>
      <c r="W411" s="229">
        <f>V411*K411</f>
        <v>0</v>
      </c>
      <c r="X411" s="229">
        <v>0</v>
      </c>
      <c r="Y411" s="229">
        <f>X411*K411</f>
        <v>0</v>
      </c>
      <c r="Z411" s="229">
        <v>0</v>
      </c>
      <c r="AA411" s="230">
        <f>Z411*K411</f>
        <v>0</v>
      </c>
      <c r="AR411" s="23" t="s">
        <v>178</v>
      </c>
      <c r="AT411" s="23" t="s">
        <v>174</v>
      </c>
      <c r="AU411" s="23" t="s">
        <v>126</v>
      </c>
      <c r="AY411" s="23" t="s">
        <v>173</v>
      </c>
      <c r="BE411" s="143">
        <f>IF(U411="základní",N411,0)</f>
        <v>0</v>
      </c>
      <c r="BF411" s="143">
        <f>IF(U411="snížená",N411,0)</f>
        <v>0</v>
      </c>
      <c r="BG411" s="143">
        <f>IF(U411="zákl. přenesená",N411,0)</f>
        <v>0</v>
      </c>
      <c r="BH411" s="143">
        <f>IF(U411="sníž. přenesená",N411,0)</f>
        <v>0</v>
      </c>
      <c r="BI411" s="143">
        <f>IF(U411="nulová",N411,0)</f>
        <v>0</v>
      </c>
      <c r="BJ411" s="23" t="s">
        <v>87</v>
      </c>
      <c r="BK411" s="143">
        <f>ROUND(L411*K411,2)</f>
        <v>0</v>
      </c>
      <c r="BL411" s="23" t="s">
        <v>178</v>
      </c>
      <c r="BM411" s="23" t="s">
        <v>910</v>
      </c>
    </row>
    <row r="412" spans="2:51" s="10" customFormat="1" ht="16.5" customHeight="1">
      <c r="B412" s="231"/>
      <c r="C412" s="232"/>
      <c r="D412" s="232"/>
      <c r="E412" s="233" t="s">
        <v>22</v>
      </c>
      <c r="F412" s="234" t="s">
        <v>911</v>
      </c>
      <c r="G412" s="235"/>
      <c r="H412" s="235"/>
      <c r="I412" s="235"/>
      <c r="J412" s="232"/>
      <c r="K412" s="236">
        <v>202.215</v>
      </c>
      <c r="L412" s="232"/>
      <c r="M412" s="232"/>
      <c r="N412" s="232"/>
      <c r="O412" s="232"/>
      <c r="P412" s="232"/>
      <c r="Q412" s="232"/>
      <c r="R412" s="237"/>
      <c r="T412" s="238"/>
      <c r="U412" s="232"/>
      <c r="V412" s="232"/>
      <c r="W412" s="232"/>
      <c r="X412" s="232"/>
      <c r="Y412" s="232"/>
      <c r="Z412" s="232"/>
      <c r="AA412" s="239"/>
      <c r="AT412" s="240" t="s">
        <v>181</v>
      </c>
      <c r="AU412" s="240" t="s">
        <v>126</v>
      </c>
      <c r="AV412" s="10" t="s">
        <v>126</v>
      </c>
      <c r="AW412" s="10" t="s">
        <v>36</v>
      </c>
      <c r="AX412" s="10" t="s">
        <v>87</v>
      </c>
      <c r="AY412" s="240" t="s">
        <v>173</v>
      </c>
    </row>
    <row r="413" spans="2:63" s="9" customFormat="1" ht="29.85" customHeight="1">
      <c r="B413" s="206"/>
      <c r="C413" s="207"/>
      <c r="D413" s="217" t="s">
        <v>145</v>
      </c>
      <c r="E413" s="217"/>
      <c r="F413" s="217"/>
      <c r="G413" s="217"/>
      <c r="H413" s="217"/>
      <c r="I413" s="217"/>
      <c r="J413" s="217"/>
      <c r="K413" s="217"/>
      <c r="L413" s="217"/>
      <c r="M413" s="217"/>
      <c r="N413" s="218">
        <f>BK413</f>
        <v>0</v>
      </c>
      <c r="O413" s="219"/>
      <c r="P413" s="219"/>
      <c r="Q413" s="219"/>
      <c r="R413" s="210"/>
      <c r="T413" s="211"/>
      <c r="U413" s="207"/>
      <c r="V413" s="207"/>
      <c r="W413" s="212">
        <f>W414</f>
        <v>0</v>
      </c>
      <c r="X413" s="207"/>
      <c r="Y413" s="212">
        <f>Y414</f>
        <v>0</v>
      </c>
      <c r="Z413" s="207"/>
      <c r="AA413" s="213">
        <f>AA414</f>
        <v>0</v>
      </c>
      <c r="AR413" s="214" t="s">
        <v>87</v>
      </c>
      <c r="AT413" s="215" t="s">
        <v>78</v>
      </c>
      <c r="AU413" s="215" t="s">
        <v>87</v>
      </c>
      <c r="AY413" s="214" t="s">
        <v>173</v>
      </c>
      <c r="BK413" s="216">
        <f>BK414</f>
        <v>0</v>
      </c>
    </row>
    <row r="414" spans="2:65" s="1" customFormat="1" ht="25.5" customHeight="1">
      <c r="B414" s="47"/>
      <c r="C414" s="220" t="s">
        <v>912</v>
      </c>
      <c r="D414" s="220" t="s">
        <v>174</v>
      </c>
      <c r="E414" s="221" t="s">
        <v>524</v>
      </c>
      <c r="F414" s="222" t="s">
        <v>525</v>
      </c>
      <c r="G414" s="222"/>
      <c r="H414" s="222"/>
      <c r="I414" s="222"/>
      <c r="J414" s="223" t="s">
        <v>230</v>
      </c>
      <c r="K414" s="224">
        <v>2042.554</v>
      </c>
      <c r="L414" s="225">
        <v>0</v>
      </c>
      <c r="M414" s="226"/>
      <c r="N414" s="227">
        <f>ROUND(L414*K414,2)</f>
        <v>0</v>
      </c>
      <c r="O414" s="227"/>
      <c r="P414" s="227"/>
      <c r="Q414" s="227"/>
      <c r="R414" s="49"/>
      <c r="T414" s="228" t="s">
        <v>22</v>
      </c>
      <c r="U414" s="57" t="s">
        <v>44</v>
      </c>
      <c r="V414" s="48"/>
      <c r="W414" s="229">
        <f>V414*K414</f>
        <v>0</v>
      </c>
      <c r="X414" s="229">
        <v>0</v>
      </c>
      <c r="Y414" s="229">
        <f>X414*K414</f>
        <v>0</v>
      </c>
      <c r="Z414" s="229">
        <v>0</v>
      </c>
      <c r="AA414" s="230">
        <f>Z414*K414</f>
        <v>0</v>
      </c>
      <c r="AR414" s="23" t="s">
        <v>178</v>
      </c>
      <c r="AT414" s="23" t="s">
        <v>174</v>
      </c>
      <c r="AU414" s="23" t="s">
        <v>126</v>
      </c>
      <c r="AY414" s="23" t="s">
        <v>173</v>
      </c>
      <c r="BE414" s="143">
        <f>IF(U414="základní",N414,0)</f>
        <v>0</v>
      </c>
      <c r="BF414" s="143">
        <f>IF(U414="snížená",N414,0)</f>
        <v>0</v>
      </c>
      <c r="BG414" s="143">
        <f>IF(U414="zákl. přenesená",N414,0)</f>
        <v>0</v>
      </c>
      <c r="BH414" s="143">
        <f>IF(U414="sníž. přenesená",N414,0)</f>
        <v>0</v>
      </c>
      <c r="BI414" s="143">
        <f>IF(U414="nulová",N414,0)</f>
        <v>0</v>
      </c>
      <c r="BJ414" s="23" t="s">
        <v>87</v>
      </c>
      <c r="BK414" s="143">
        <f>ROUND(L414*K414,2)</f>
        <v>0</v>
      </c>
      <c r="BL414" s="23" t="s">
        <v>178</v>
      </c>
      <c r="BM414" s="23" t="s">
        <v>526</v>
      </c>
    </row>
    <row r="415" spans="2:63" s="9" customFormat="1" ht="37.4" customHeight="1">
      <c r="B415" s="206"/>
      <c r="C415" s="207"/>
      <c r="D415" s="208" t="s">
        <v>146</v>
      </c>
      <c r="E415" s="208"/>
      <c r="F415" s="208"/>
      <c r="G415" s="208"/>
      <c r="H415" s="208"/>
      <c r="I415" s="208"/>
      <c r="J415" s="208"/>
      <c r="K415" s="208"/>
      <c r="L415" s="208"/>
      <c r="M415" s="208"/>
      <c r="N415" s="272">
        <f>BK415</f>
        <v>0</v>
      </c>
      <c r="O415" s="273"/>
      <c r="P415" s="273"/>
      <c r="Q415" s="273"/>
      <c r="R415" s="210"/>
      <c r="T415" s="211"/>
      <c r="U415" s="207"/>
      <c r="V415" s="207"/>
      <c r="W415" s="212">
        <f>W416</f>
        <v>0</v>
      </c>
      <c r="X415" s="207"/>
      <c r="Y415" s="212">
        <f>Y416</f>
        <v>0</v>
      </c>
      <c r="Z415" s="207"/>
      <c r="AA415" s="213">
        <f>AA416</f>
        <v>0</v>
      </c>
      <c r="AR415" s="214" t="s">
        <v>196</v>
      </c>
      <c r="AT415" s="215" t="s">
        <v>78</v>
      </c>
      <c r="AU415" s="215" t="s">
        <v>79</v>
      </c>
      <c r="AY415" s="214" t="s">
        <v>173</v>
      </c>
      <c r="BK415" s="216">
        <f>BK416</f>
        <v>0</v>
      </c>
    </row>
    <row r="416" spans="2:63" s="9" customFormat="1" ht="19.9" customHeight="1">
      <c r="B416" s="206"/>
      <c r="C416" s="207"/>
      <c r="D416" s="217" t="s">
        <v>148</v>
      </c>
      <c r="E416" s="217"/>
      <c r="F416" s="217"/>
      <c r="G416" s="217"/>
      <c r="H416" s="217"/>
      <c r="I416" s="217"/>
      <c r="J416" s="217"/>
      <c r="K416" s="217"/>
      <c r="L416" s="217"/>
      <c r="M416" s="217"/>
      <c r="N416" s="218">
        <f>BK416</f>
        <v>0</v>
      </c>
      <c r="O416" s="219"/>
      <c r="P416" s="219"/>
      <c r="Q416" s="219"/>
      <c r="R416" s="210"/>
      <c r="T416" s="211"/>
      <c r="U416" s="207"/>
      <c r="V416" s="207"/>
      <c r="W416" s="212">
        <f>SUM(W417:W418)</f>
        <v>0</v>
      </c>
      <c r="X416" s="207"/>
      <c r="Y416" s="212">
        <f>SUM(Y417:Y418)</f>
        <v>0</v>
      </c>
      <c r="Z416" s="207"/>
      <c r="AA416" s="213">
        <f>SUM(AA417:AA418)</f>
        <v>0</v>
      </c>
      <c r="AR416" s="214" t="s">
        <v>196</v>
      </c>
      <c r="AT416" s="215" t="s">
        <v>78</v>
      </c>
      <c r="AU416" s="215" t="s">
        <v>87</v>
      </c>
      <c r="AY416" s="214" t="s">
        <v>173</v>
      </c>
      <c r="BK416" s="216">
        <f>SUM(BK417:BK418)</f>
        <v>0</v>
      </c>
    </row>
    <row r="417" spans="2:65" s="1" customFormat="1" ht="16.5" customHeight="1">
      <c r="B417" s="47"/>
      <c r="C417" s="220" t="s">
        <v>913</v>
      </c>
      <c r="D417" s="220" t="s">
        <v>174</v>
      </c>
      <c r="E417" s="221" t="s">
        <v>914</v>
      </c>
      <c r="F417" s="222" t="s">
        <v>151</v>
      </c>
      <c r="G417" s="222"/>
      <c r="H417" s="222"/>
      <c r="I417" s="222"/>
      <c r="J417" s="223" t="s">
        <v>530</v>
      </c>
      <c r="K417" s="224">
        <v>1</v>
      </c>
      <c r="L417" s="225">
        <v>0</v>
      </c>
      <c r="M417" s="226"/>
      <c r="N417" s="227">
        <f>ROUND(L417*K417,2)</f>
        <v>0</v>
      </c>
      <c r="O417" s="227"/>
      <c r="P417" s="227"/>
      <c r="Q417" s="227"/>
      <c r="R417" s="49"/>
      <c r="T417" s="228" t="s">
        <v>22</v>
      </c>
      <c r="U417" s="57" t="s">
        <v>44</v>
      </c>
      <c r="V417" s="48"/>
      <c r="W417" s="229">
        <f>V417*K417</f>
        <v>0</v>
      </c>
      <c r="X417" s="229">
        <v>0</v>
      </c>
      <c r="Y417" s="229">
        <f>X417*K417</f>
        <v>0</v>
      </c>
      <c r="Z417" s="229">
        <v>0</v>
      </c>
      <c r="AA417" s="230">
        <f>Z417*K417</f>
        <v>0</v>
      </c>
      <c r="AR417" s="23" t="s">
        <v>531</v>
      </c>
      <c r="AT417" s="23" t="s">
        <v>174</v>
      </c>
      <c r="AU417" s="23" t="s">
        <v>126</v>
      </c>
      <c r="AY417" s="23" t="s">
        <v>173</v>
      </c>
      <c r="BE417" s="143">
        <f>IF(U417="základní",N417,0)</f>
        <v>0</v>
      </c>
      <c r="BF417" s="143">
        <f>IF(U417="snížená",N417,0)</f>
        <v>0</v>
      </c>
      <c r="BG417" s="143">
        <f>IF(U417="zákl. přenesená",N417,0)</f>
        <v>0</v>
      </c>
      <c r="BH417" s="143">
        <f>IF(U417="sníž. přenesená",N417,0)</f>
        <v>0</v>
      </c>
      <c r="BI417" s="143">
        <f>IF(U417="nulová",N417,0)</f>
        <v>0</v>
      </c>
      <c r="BJ417" s="23" t="s">
        <v>87</v>
      </c>
      <c r="BK417" s="143">
        <f>ROUND(L417*K417,2)</f>
        <v>0</v>
      </c>
      <c r="BL417" s="23" t="s">
        <v>531</v>
      </c>
      <c r="BM417" s="23" t="s">
        <v>915</v>
      </c>
    </row>
    <row r="418" spans="2:47" s="1" customFormat="1" ht="16.5" customHeight="1">
      <c r="B418" s="47"/>
      <c r="C418" s="48"/>
      <c r="D418" s="48"/>
      <c r="E418" s="48"/>
      <c r="F418" s="271" t="s">
        <v>916</v>
      </c>
      <c r="G418" s="68"/>
      <c r="H418" s="68"/>
      <c r="I418" s="68"/>
      <c r="J418" s="48"/>
      <c r="K418" s="48"/>
      <c r="L418" s="48"/>
      <c r="M418" s="48"/>
      <c r="N418" s="48"/>
      <c r="O418" s="48"/>
      <c r="P418" s="48"/>
      <c r="Q418" s="48"/>
      <c r="R418" s="49"/>
      <c r="T418" s="190"/>
      <c r="U418" s="48"/>
      <c r="V418" s="48"/>
      <c r="W418" s="48"/>
      <c r="X418" s="48"/>
      <c r="Y418" s="48"/>
      <c r="Z418" s="48"/>
      <c r="AA418" s="101"/>
      <c r="AT418" s="23" t="s">
        <v>325</v>
      </c>
      <c r="AU418" s="23" t="s">
        <v>126</v>
      </c>
    </row>
    <row r="419" spans="2:63" s="1" customFormat="1" ht="49.9" customHeight="1">
      <c r="B419" s="47"/>
      <c r="C419" s="48"/>
      <c r="D419" s="208" t="s">
        <v>590</v>
      </c>
      <c r="E419" s="48"/>
      <c r="F419" s="48"/>
      <c r="G419" s="48"/>
      <c r="H419" s="48"/>
      <c r="I419" s="48"/>
      <c r="J419" s="48"/>
      <c r="K419" s="48"/>
      <c r="L419" s="48"/>
      <c r="M419" s="48"/>
      <c r="N419" s="209">
        <f>BK419</f>
        <v>0</v>
      </c>
      <c r="O419" s="179"/>
      <c r="P419" s="179"/>
      <c r="Q419" s="179"/>
      <c r="R419" s="49"/>
      <c r="T419" s="194"/>
      <c r="U419" s="73"/>
      <c r="V419" s="73"/>
      <c r="W419" s="73"/>
      <c r="X419" s="73"/>
      <c r="Y419" s="73"/>
      <c r="Z419" s="73"/>
      <c r="AA419" s="75"/>
      <c r="AT419" s="23" t="s">
        <v>78</v>
      </c>
      <c r="AU419" s="23" t="s">
        <v>79</v>
      </c>
      <c r="AY419" s="23" t="s">
        <v>591</v>
      </c>
      <c r="BK419" s="143">
        <v>0</v>
      </c>
    </row>
    <row r="420" spans="2:18" s="1" customFormat="1" ht="6.95" customHeight="1">
      <c r="B420" s="76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8"/>
    </row>
  </sheetData>
  <sheetProtection password="CC35" sheet="1" objects="1" scenarios="1" formatColumns="0" formatRows="0"/>
  <mergeCells count="58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F198:I198"/>
    <mergeCell ref="F199:I199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L263:M263"/>
    <mergeCell ref="N263:Q263"/>
    <mergeCell ref="F264:I264"/>
    <mergeCell ref="F265:I265"/>
    <mergeCell ref="F266:I266"/>
    <mergeCell ref="F267:I267"/>
    <mergeCell ref="F268:I268"/>
    <mergeCell ref="F269:I269"/>
    <mergeCell ref="F270:I270"/>
    <mergeCell ref="L270:M270"/>
    <mergeCell ref="N270:Q270"/>
    <mergeCell ref="F271:I271"/>
    <mergeCell ref="F272:I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L289:M289"/>
    <mergeCell ref="N289:Q289"/>
    <mergeCell ref="F290:I290"/>
    <mergeCell ref="F291:I291"/>
    <mergeCell ref="F292:I292"/>
    <mergeCell ref="F293:I293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F298:I298"/>
    <mergeCell ref="L298:M298"/>
    <mergeCell ref="N298:Q298"/>
    <mergeCell ref="F299:I299"/>
    <mergeCell ref="F300:I300"/>
    <mergeCell ref="F301:I301"/>
    <mergeCell ref="F302:I302"/>
    <mergeCell ref="F304:I304"/>
    <mergeCell ref="L304:M304"/>
    <mergeCell ref="N304:Q304"/>
    <mergeCell ref="F305:I305"/>
    <mergeCell ref="F306:I306"/>
    <mergeCell ref="L306:M306"/>
    <mergeCell ref="N306:Q306"/>
    <mergeCell ref="F307:I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F326:I326"/>
    <mergeCell ref="F327:I327"/>
    <mergeCell ref="F328:I328"/>
    <mergeCell ref="F329:I329"/>
    <mergeCell ref="L329:M329"/>
    <mergeCell ref="N329:Q329"/>
    <mergeCell ref="F330:I330"/>
    <mergeCell ref="F332:I332"/>
    <mergeCell ref="L332:M332"/>
    <mergeCell ref="N332:Q332"/>
    <mergeCell ref="F333:I333"/>
    <mergeCell ref="F334:I334"/>
    <mergeCell ref="F335:I335"/>
    <mergeCell ref="F336:I336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41:I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F351:I351"/>
    <mergeCell ref="F352:I352"/>
    <mergeCell ref="F353:I353"/>
    <mergeCell ref="F354:I354"/>
    <mergeCell ref="L354:M354"/>
    <mergeCell ref="N354:Q354"/>
    <mergeCell ref="F355:I355"/>
    <mergeCell ref="F356:I356"/>
    <mergeCell ref="F357:I357"/>
    <mergeCell ref="L357:M357"/>
    <mergeCell ref="N357:Q357"/>
    <mergeCell ref="F358:I358"/>
    <mergeCell ref="F359:I359"/>
    <mergeCell ref="F360:I360"/>
    <mergeCell ref="F361:I361"/>
    <mergeCell ref="F362:I362"/>
    <mergeCell ref="L362:M362"/>
    <mergeCell ref="N362:Q362"/>
    <mergeCell ref="F363:I363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F368:I368"/>
    <mergeCell ref="F369:I369"/>
    <mergeCell ref="F370:I370"/>
    <mergeCell ref="L370:M370"/>
    <mergeCell ref="N370:Q370"/>
    <mergeCell ref="F371:I371"/>
    <mergeCell ref="F372:I372"/>
    <mergeCell ref="F373:I373"/>
    <mergeCell ref="F374:I374"/>
    <mergeCell ref="F375:I375"/>
    <mergeCell ref="L375:M375"/>
    <mergeCell ref="N375:Q375"/>
    <mergeCell ref="F376:I376"/>
    <mergeCell ref="F377:I377"/>
    <mergeCell ref="F378:I378"/>
    <mergeCell ref="F379:I379"/>
    <mergeCell ref="F380:I380"/>
    <mergeCell ref="L380:M380"/>
    <mergeCell ref="N380:Q380"/>
    <mergeCell ref="F381:I381"/>
    <mergeCell ref="F382:I382"/>
    <mergeCell ref="L382:M382"/>
    <mergeCell ref="N382:Q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F389:I389"/>
    <mergeCell ref="F390:I390"/>
    <mergeCell ref="L390:M390"/>
    <mergeCell ref="N390:Q390"/>
    <mergeCell ref="F391:I391"/>
    <mergeCell ref="F392:I392"/>
    <mergeCell ref="L392:M392"/>
    <mergeCell ref="N392:Q392"/>
    <mergeCell ref="F393:I393"/>
    <mergeCell ref="F394:I394"/>
    <mergeCell ref="L394:M394"/>
    <mergeCell ref="N394:Q394"/>
    <mergeCell ref="F395:I395"/>
    <mergeCell ref="L395:M395"/>
    <mergeCell ref="N395:Q395"/>
    <mergeCell ref="F396:I396"/>
    <mergeCell ref="F397:I397"/>
    <mergeCell ref="F399:I399"/>
    <mergeCell ref="L399:M399"/>
    <mergeCell ref="N399:Q399"/>
    <mergeCell ref="F400:I400"/>
    <mergeCell ref="F401:I401"/>
    <mergeCell ref="F402:I402"/>
    <mergeCell ref="F403:I403"/>
    <mergeCell ref="F404:I404"/>
    <mergeCell ref="L404:M404"/>
    <mergeCell ref="N404:Q404"/>
    <mergeCell ref="F405:I405"/>
    <mergeCell ref="F406:I406"/>
    <mergeCell ref="F407:I407"/>
    <mergeCell ref="L407:M407"/>
    <mergeCell ref="N407:Q407"/>
    <mergeCell ref="F408:I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F414:I414"/>
    <mergeCell ref="L414:M414"/>
    <mergeCell ref="N414:Q414"/>
    <mergeCell ref="F417:I417"/>
    <mergeCell ref="L417:M417"/>
    <mergeCell ref="N417:Q417"/>
    <mergeCell ref="F418:I418"/>
    <mergeCell ref="N126:Q126"/>
    <mergeCell ref="N127:Q127"/>
    <mergeCell ref="N128:Q128"/>
    <mergeCell ref="N200:Q200"/>
    <mergeCell ref="N210:Q210"/>
    <mergeCell ref="N225:Q225"/>
    <mergeCell ref="N303:Q303"/>
    <mergeCell ref="N331:Q331"/>
    <mergeCell ref="N398:Q398"/>
    <mergeCell ref="N413:Q413"/>
    <mergeCell ref="N415:Q415"/>
    <mergeCell ref="N416:Q416"/>
    <mergeCell ref="N419:Q41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Aktualizace - Novostavba chodníkového tělěsa na ul. Butovická II.etapa Chodníky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917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20. 11. 2017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Project Work s.r.o.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N97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42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62" t="s">
        <v>45</v>
      </c>
      <c r="H32" s="163">
        <f>(SUM(BE97:BE104)+SUM(BE122:BE170))</f>
        <v>0</v>
      </c>
      <c r="I32" s="48"/>
      <c r="J32" s="48"/>
      <c r="K32" s="48"/>
      <c r="L32" s="48"/>
      <c r="M32" s="163">
        <f>ROUND((SUM(BE97:BE104)+SUM(BE122:BE170)),2)*F32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62" t="s">
        <v>45</v>
      </c>
      <c r="H33" s="163">
        <f>(SUM(BF97:BF104)+SUM(BF122:BF170))</f>
        <v>0</v>
      </c>
      <c r="I33" s="48"/>
      <c r="J33" s="48"/>
      <c r="K33" s="48"/>
      <c r="L33" s="48"/>
      <c r="M33" s="163">
        <f>ROUND((SUM(BF97:BF104)+SUM(BF122:BF170)),2)*F33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62" t="s">
        <v>45</v>
      </c>
      <c r="H34" s="163">
        <f>(SUM(BG97:BG104)+SUM(BG122:BG170))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62" t="s">
        <v>45</v>
      </c>
      <c r="H35" s="163">
        <f>(SUM(BH97:BH104)+SUM(BH122:BH170))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62" t="s">
        <v>45</v>
      </c>
      <c r="H36" s="163">
        <f>(SUM(BI97:BI104)+SUM(BI122:BI170))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50</v>
      </c>
      <c r="E38" s="104"/>
      <c r="F38" s="104"/>
      <c r="G38" s="165" t="s">
        <v>51</v>
      </c>
      <c r="H38" s="166" t="s">
        <v>52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Aktualizace - Novostavba chodníkového tělěsa na ul. Butovická II.etapa Chodníky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SO 02 N - Novostavba chodníkového tělesa na ul. Butovická II. etapa, prodloužení autobusové zastávky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Studénka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20. 11. 2017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Město Studénka</v>
      </c>
      <c r="G83" s="48"/>
      <c r="H83" s="48"/>
      <c r="I83" s="48"/>
      <c r="J83" s="48"/>
      <c r="K83" s="39" t="s">
        <v>34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 xml:space="preserve">Project Work s.r.o.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N122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136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N123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137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N124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141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N138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143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N143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145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N165</f>
        <v>0</v>
      </c>
      <c r="O93" s="183"/>
      <c r="P93" s="183"/>
      <c r="Q93" s="183"/>
      <c r="R93" s="184"/>
      <c r="T93" s="185"/>
      <c r="U93" s="185"/>
    </row>
    <row r="94" spans="2:21" s="6" customFormat="1" ht="24.95" customHeight="1">
      <c r="B94" s="176"/>
      <c r="C94" s="177"/>
      <c r="D94" s="178" t="s">
        <v>146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N167</f>
        <v>0</v>
      </c>
      <c r="O94" s="177"/>
      <c r="P94" s="177"/>
      <c r="Q94" s="177"/>
      <c r="R94" s="180"/>
      <c r="T94" s="181"/>
      <c r="U94" s="181"/>
    </row>
    <row r="95" spans="2:21" s="7" customFormat="1" ht="19.9" customHeight="1">
      <c r="B95" s="182"/>
      <c r="C95" s="183"/>
      <c r="D95" s="137" t="s">
        <v>149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N168</f>
        <v>0</v>
      </c>
      <c r="O95" s="183"/>
      <c r="P95" s="183"/>
      <c r="Q95" s="183"/>
      <c r="R95" s="184"/>
      <c r="T95" s="185"/>
      <c r="U95" s="185"/>
    </row>
    <row r="96" spans="2:21" s="1" customFormat="1" ht="21.8" customHeight="1"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9"/>
      <c r="T96" s="172"/>
      <c r="U96" s="172"/>
    </row>
    <row r="97" spans="2:21" s="1" customFormat="1" ht="29.25" customHeight="1">
      <c r="B97" s="47"/>
      <c r="C97" s="174" t="s">
        <v>150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175">
        <f>ROUND(N98+N99+N100+N101+N102+N103,2)</f>
        <v>0</v>
      </c>
      <c r="O97" s="186"/>
      <c r="P97" s="186"/>
      <c r="Q97" s="186"/>
      <c r="R97" s="49"/>
      <c r="T97" s="187"/>
      <c r="U97" s="188" t="s">
        <v>43</v>
      </c>
    </row>
    <row r="98" spans="2:65" s="1" customFormat="1" ht="18" customHeight="1">
      <c r="B98" s="47"/>
      <c r="C98" s="48"/>
      <c r="D98" s="144" t="s">
        <v>151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89"/>
      <c r="T98" s="190"/>
      <c r="U98" s="191" t="s">
        <v>44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152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87</v>
      </c>
      <c r="BK98" s="189"/>
      <c r="BL98" s="189"/>
      <c r="BM98" s="189"/>
    </row>
    <row r="99" spans="2:65" s="1" customFormat="1" ht="18" customHeight="1">
      <c r="B99" s="47"/>
      <c r="C99" s="48"/>
      <c r="D99" s="144" t="s">
        <v>153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44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152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87</v>
      </c>
      <c r="BK99" s="189"/>
      <c r="BL99" s="189"/>
      <c r="BM99" s="189"/>
    </row>
    <row r="100" spans="2:65" s="1" customFormat="1" ht="18" customHeight="1">
      <c r="B100" s="47"/>
      <c r="C100" s="48"/>
      <c r="D100" s="144" t="s">
        <v>154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0"/>
      <c r="U100" s="191" t="s">
        <v>44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152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87</v>
      </c>
      <c r="BK100" s="189"/>
      <c r="BL100" s="189"/>
      <c r="BM100" s="189"/>
    </row>
    <row r="101" spans="2:65" s="1" customFormat="1" ht="18" customHeight="1">
      <c r="B101" s="47"/>
      <c r="C101" s="48"/>
      <c r="D101" s="144" t="s">
        <v>155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44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152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87</v>
      </c>
      <c r="BK101" s="189"/>
      <c r="BL101" s="189"/>
      <c r="BM101" s="189"/>
    </row>
    <row r="102" spans="2:65" s="1" customFormat="1" ht="18" customHeight="1">
      <c r="B102" s="47"/>
      <c r="C102" s="48"/>
      <c r="D102" s="144" t="s">
        <v>156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44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152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87</v>
      </c>
      <c r="BK102" s="189"/>
      <c r="BL102" s="189"/>
      <c r="BM102" s="189"/>
    </row>
    <row r="103" spans="2:65" s="1" customFormat="1" ht="18" customHeight="1">
      <c r="B103" s="47"/>
      <c r="C103" s="48"/>
      <c r="D103" s="137" t="s">
        <v>157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4"/>
      <c r="U103" s="195" t="s">
        <v>44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158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87</v>
      </c>
      <c r="BK103" s="189"/>
      <c r="BL103" s="189"/>
      <c r="BM103" s="189"/>
    </row>
    <row r="104" spans="2:21" s="1" customFormat="1" ht="13.5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9"/>
      <c r="T104" s="172"/>
      <c r="U104" s="172"/>
    </row>
    <row r="105" spans="2:21" s="1" customFormat="1" ht="29.25" customHeight="1">
      <c r="B105" s="47"/>
      <c r="C105" s="151" t="s">
        <v>120</v>
      </c>
      <c r="D105" s="152"/>
      <c r="E105" s="152"/>
      <c r="F105" s="152"/>
      <c r="G105" s="152"/>
      <c r="H105" s="152"/>
      <c r="I105" s="152"/>
      <c r="J105" s="152"/>
      <c r="K105" s="152"/>
      <c r="L105" s="153">
        <f>ROUND(SUM(N88+N97),2)</f>
        <v>0</v>
      </c>
      <c r="M105" s="153"/>
      <c r="N105" s="153"/>
      <c r="O105" s="153"/>
      <c r="P105" s="153"/>
      <c r="Q105" s="153"/>
      <c r="R105" s="49"/>
      <c r="T105" s="172"/>
      <c r="U105" s="172"/>
    </row>
    <row r="106" spans="2:21" s="1" customFormat="1" ht="6.95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  <c r="T106" s="172"/>
      <c r="U106" s="172"/>
    </row>
    <row r="110" spans="2:18" s="1" customFormat="1" ht="6.95" customHeight="1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1"/>
    </row>
    <row r="111" spans="2:18" s="1" customFormat="1" ht="36.95" customHeight="1">
      <c r="B111" s="47"/>
      <c r="C111" s="28" t="s">
        <v>159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30" customHeight="1">
      <c r="B113" s="47"/>
      <c r="C113" s="39" t="s">
        <v>19</v>
      </c>
      <c r="D113" s="48"/>
      <c r="E113" s="48"/>
      <c r="F113" s="156" t="str">
        <f>F6</f>
        <v>Aktualizace - Novostavba chodníkového tělěsa na ul. Butovická II.etapa Chodníky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8"/>
      <c r="R113" s="49"/>
    </row>
    <row r="114" spans="2:18" s="1" customFormat="1" ht="36.95" customHeight="1">
      <c r="B114" s="47"/>
      <c r="C114" s="86" t="s">
        <v>128</v>
      </c>
      <c r="D114" s="48"/>
      <c r="E114" s="48"/>
      <c r="F114" s="88" t="str">
        <f>F7</f>
        <v>SO 02 N - Novostavba chodníkového tělesa na ul. Butovická II. etapa, prodloužení autobusové zastávky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6.9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18" customHeight="1">
      <c r="B116" s="47"/>
      <c r="C116" s="39" t="s">
        <v>24</v>
      </c>
      <c r="D116" s="48"/>
      <c r="E116" s="48"/>
      <c r="F116" s="34" t="str">
        <f>F9</f>
        <v>Studénka</v>
      </c>
      <c r="G116" s="48"/>
      <c r="H116" s="48"/>
      <c r="I116" s="48"/>
      <c r="J116" s="48"/>
      <c r="K116" s="39" t="s">
        <v>26</v>
      </c>
      <c r="L116" s="48"/>
      <c r="M116" s="91" t="str">
        <f>IF(O9="","",O9)</f>
        <v>20. 11. 2017</v>
      </c>
      <c r="N116" s="91"/>
      <c r="O116" s="91"/>
      <c r="P116" s="91"/>
      <c r="Q116" s="48"/>
      <c r="R116" s="49"/>
    </row>
    <row r="117" spans="2:18" s="1" customFormat="1" ht="6.95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1" customFormat="1" ht="13.5">
      <c r="B118" s="47"/>
      <c r="C118" s="39" t="s">
        <v>28</v>
      </c>
      <c r="D118" s="48"/>
      <c r="E118" s="48"/>
      <c r="F118" s="34" t="str">
        <f>E12</f>
        <v>Město Studénka</v>
      </c>
      <c r="G118" s="48"/>
      <c r="H118" s="48"/>
      <c r="I118" s="48"/>
      <c r="J118" s="48"/>
      <c r="K118" s="39" t="s">
        <v>34</v>
      </c>
      <c r="L118" s="48"/>
      <c r="M118" s="34" t="str">
        <f>E18</f>
        <v xml:space="preserve"> </v>
      </c>
      <c r="N118" s="34"/>
      <c r="O118" s="34"/>
      <c r="P118" s="34"/>
      <c r="Q118" s="34"/>
      <c r="R118" s="49"/>
    </row>
    <row r="119" spans="2:18" s="1" customFormat="1" ht="14.4" customHeight="1">
      <c r="B119" s="47"/>
      <c r="C119" s="39" t="s">
        <v>32</v>
      </c>
      <c r="D119" s="48"/>
      <c r="E119" s="48"/>
      <c r="F119" s="34" t="str">
        <f>IF(E15="","",E15)</f>
        <v>Vyplň údaj</v>
      </c>
      <c r="G119" s="48"/>
      <c r="H119" s="48"/>
      <c r="I119" s="48"/>
      <c r="J119" s="48"/>
      <c r="K119" s="39" t="s">
        <v>37</v>
      </c>
      <c r="L119" s="48"/>
      <c r="M119" s="34" t="str">
        <f>E21</f>
        <v xml:space="preserve">Project Work s.r.o. </v>
      </c>
      <c r="N119" s="34"/>
      <c r="O119" s="34"/>
      <c r="P119" s="34"/>
      <c r="Q119" s="34"/>
      <c r="R119" s="49"/>
    </row>
    <row r="120" spans="2:18" s="1" customFormat="1" ht="10.3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27" s="8" customFormat="1" ht="29.25" customHeight="1">
      <c r="B121" s="196"/>
      <c r="C121" s="197" t="s">
        <v>160</v>
      </c>
      <c r="D121" s="198" t="s">
        <v>161</v>
      </c>
      <c r="E121" s="198" t="s">
        <v>61</v>
      </c>
      <c r="F121" s="198" t="s">
        <v>162</v>
      </c>
      <c r="G121" s="198"/>
      <c r="H121" s="198"/>
      <c r="I121" s="198"/>
      <c r="J121" s="198" t="s">
        <v>163</v>
      </c>
      <c r="K121" s="198" t="s">
        <v>164</v>
      </c>
      <c r="L121" s="198" t="s">
        <v>165</v>
      </c>
      <c r="M121" s="198"/>
      <c r="N121" s="198" t="s">
        <v>133</v>
      </c>
      <c r="O121" s="198"/>
      <c r="P121" s="198"/>
      <c r="Q121" s="199"/>
      <c r="R121" s="200"/>
      <c r="T121" s="107" t="s">
        <v>166</v>
      </c>
      <c r="U121" s="108" t="s">
        <v>43</v>
      </c>
      <c r="V121" s="108" t="s">
        <v>167</v>
      </c>
      <c r="W121" s="108" t="s">
        <v>168</v>
      </c>
      <c r="X121" s="108" t="s">
        <v>169</v>
      </c>
      <c r="Y121" s="108" t="s">
        <v>170</v>
      </c>
      <c r="Z121" s="108" t="s">
        <v>171</v>
      </c>
      <c r="AA121" s="109" t="s">
        <v>172</v>
      </c>
    </row>
    <row r="122" spans="2:63" s="1" customFormat="1" ht="29.25" customHeight="1">
      <c r="B122" s="47"/>
      <c r="C122" s="111" t="s">
        <v>130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201">
        <f>BK122</f>
        <v>0</v>
      </c>
      <c r="O122" s="202"/>
      <c r="P122" s="202"/>
      <c r="Q122" s="202"/>
      <c r="R122" s="49"/>
      <c r="T122" s="110"/>
      <c r="U122" s="68"/>
      <c r="V122" s="68"/>
      <c r="W122" s="203">
        <f>W123+W167+W171</f>
        <v>0</v>
      </c>
      <c r="X122" s="68"/>
      <c r="Y122" s="203">
        <f>Y123+Y167+Y171</f>
        <v>8.8769285</v>
      </c>
      <c r="Z122" s="68"/>
      <c r="AA122" s="204">
        <f>AA123+AA167+AA171</f>
        <v>0.008</v>
      </c>
      <c r="AT122" s="23" t="s">
        <v>78</v>
      </c>
      <c r="AU122" s="23" t="s">
        <v>135</v>
      </c>
      <c r="BK122" s="205">
        <f>BK123+BK167+BK171</f>
        <v>0</v>
      </c>
    </row>
    <row r="123" spans="2:63" s="9" customFormat="1" ht="37.4" customHeight="1">
      <c r="B123" s="206"/>
      <c r="C123" s="207"/>
      <c r="D123" s="208" t="s">
        <v>136</v>
      </c>
      <c r="E123" s="208"/>
      <c r="F123" s="208"/>
      <c r="G123" s="208"/>
      <c r="H123" s="208"/>
      <c r="I123" s="208"/>
      <c r="J123" s="208"/>
      <c r="K123" s="208"/>
      <c r="L123" s="208"/>
      <c r="M123" s="208"/>
      <c r="N123" s="209">
        <f>BK123</f>
        <v>0</v>
      </c>
      <c r="O123" s="179"/>
      <c r="P123" s="179"/>
      <c r="Q123" s="179"/>
      <c r="R123" s="210"/>
      <c r="T123" s="211"/>
      <c r="U123" s="207"/>
      <c r="V123" s="207"/>
      <c r="W123" s="212">
        <f>W124+W138+W143+W165</f>
        <v>0</v>
      </c>
      <c r="X123" s="207"/>
      <c r="Y123" s="212">
        <f>Y124+Y138+Y143+Y165</f>
        <v>8.8769285</v>
      </c>
      <c r="Z123" s="207"/>
      <c r="AA123" s="213">
        <f>AA124+AA138+AA143+AA165</f>
        <v>0.008</v>
      </c>
      <c r="AR123" s="214" t="s">
        <v>87</v>
      </c>
      <c r="AT123" s="215" t="s">
        <v>78</v>
      </c>
      <c r="AU123" s="215" t="s">
        <v>79</v>
      </c>
      <c r="AY123" s="214" t="s">
        <v>173</v>
      </c>
      <c r="BK123" s="216">
        <f>BK124+BK138+BK143+BK165</f>
        <v>0</v>
      </c>
    </row>
    <row r="124" spans="2:63" s="9" customFormat="1" ht="19.9" customHeight="1">
      <c r="B124" s="206"/>
      <c r="C124" s="207"/>
      <c r="D124" s="217" t="s">
        <v>137</v>
      </c>
      <c r="E124" s="217"/>
      <c r="F124" s="217"/>
      <c r="G124" s="217"/>
      <c r="H124" s="217"/>
      <c r="I124" s="217"/>
      <c r="J124" s="217"/>
      <c r="K124" s="217"/>
      <c r="L124" s="217"/>
      <c r="M124" s="217"/>
      <c r="N124" s="218">
        <f>BK124</f>
        <v>0</v>
      </c>
      <c r="O124" s="219"/>
      <c r="P124" s="219"/>
      <c r="Q124" s="219"/>
      <c r="R124" s="210"/>
      <c r="T124" s="211"/>
      <c r="U124" s="207"/>
      <c r="V124" s="207"/>
      <c r="W124" s="212">
        <f>SUM(W125:W137)</f>
        <v>0</v>
      </c>
      <c r="X124" s="207"/>
      <c r="Y124" s="212">
        <f>SUM(Y125:Y137)</f>
        <v>6.3007</v>
      </c>
      <c r="Z124" s="207"/>
      <c r="AA124" s="213">
        <f>SUM(AA125:AA137)</f>
        <v>0</v>
      </c>
      <c r="AR124" s="214" t="s">
        <v>87</v>
      </c>
      <c r="AT124" s="215" t="s">
        <v>78</v>
      </c>
      <c r="AU124" s="215" t="s">
        <v>87</v>
      </c>
      <c r="AY124" s="214" t="s">
        <v>173</v>
      </c>
      <c r="BK124" s="216">
        <f>SUM(BK125:BK137)</f>
        <v>0</v>
      </c>
    </row>
    <row r="125" spans="2:65" s="1" customFormat="1" ht="38.25" customHeight="1">
      <c r="B125" s="47"/>
      <c r="C125" s="220" t="s">
        <v>87</v>
      </c>
      <c r="D125" s="220" t="s">
        <v>174</v>
      </c>
      <c r="E125" s="221" t="s">
        <v>250</v>
      </c>
      <c r="F125" s="222" t="s">
        <v>251</v>
      </c>
      <c r="G125" s="222"/>
      <c r="H125" s="222"/>
      <c r="I125" s="222"/>
      <c r="J125" s="223" t="s">
        <v>177</v>
      </c>
      <c r="K125" s="224">
        <v>28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44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178</v>
      </c>
      <c r="AT125" s="23" t="s">
        <v>174</v>
      </c>
      <c r="AU125" s="23" t="s">
        <v>126</v>
      </c>
      <c r="AY125" s="23" t="s">
        <v>173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87</v>
      </c>
      <c r="BK125" s="143">
        <f>ROUND(L125*K125,2)</f>
        <v>0</v>
      </c>
      <c r="BL125" s="23" t="s">
        <v>178</v>
      </c>
      <c r="BM125" s="23" t="s">
        <v>252</v>
      </c>
    </row>
    <row r="126" spans="2:51" s="10" customFormat="1" ht="16.5" customHeight="1">
      <c r="B126" s="231"/>
      <c r="C126" s="232"/>
      <c r="D126" s="232"/>
      <c r="E126" s="233" t="s">
        <v>22</v>
      </c>
      <c r="F126" s="234" t="s">
        <v>315</v>
      </c>
      <c r="G126" s="235"/>
      <c r="H126" s="235"/>
      <c r="I126" s="235"/>
      <c r="J126" s="232"/>
      <c r="K126" s="236">
        <v>28</v>
      </c>
      <c r="L126" s="232"/>
      <c r="M126" s="232"/>
      <c r="N126" s="232"/>
      <c r="O126" s="232"/>
      <c r="P126" s="232"/>
      <c r="Q126" s="232"/>
      <c r="R126" s="237"/>
      <c r="T126" s="238"/>
      <c r="U126" s="232"/>
      <c r="V126" s="232"/>
      <c r="W126" s="232"/>
      <c r="X126" s="232"/>
      <c r="Y126" s="232"/>
      <c r="Z126" s="232"/>
      <c r="AA126" s="239"/>
      <c r="AT126" s="240" t="s">
        <v>181</v>
      </c>
      <c r="AU126" s="240" t="s">
        <v>126</v>
      </c>
      <c r="AV126" s="10" t="s">
        <v>126</v>
      </c>
      <c r="AW126" s="10" t="s">
        <v>36</v>
      </c>
      <c r="AX126" s="10" t="s">
        <v>87</v>
      </c>
      <c r="AY126" s="240" t="s">
        <v>173</v>
      </c>
    </row>
    <row r="127" spans="2:65" s="1" customFormat="1" ht="16.5" customHeight="1">
      <c r="B127" s="47"/>
      <c r="C127" s="260" t="s">
        <v>126</v>
      </c>
      <c r="D127" s="260" t="s">
        <v>245</v>
      </c>
      <c r="E127" s="261" t="s">
        <v>254</v>
      </c>
      <c r="F127" s="262" t="s">
        <v>255</v>
      </c>
      <c r="G127" s="262"/>
      <c r="H127" s="262"/>
      <c r="I127" s="262"/>
      <c r="J127" s="263" t="s">
        <v>256</v>
      </c>
      <c r="K127" s="264">
        <v>0.7</v>
      </c>
      <c r="L127" s="265">
        <v>0</v>
      </c>
      <c r="M127" s="266"/>
      <c r="N127" s="26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44</v>
      </c>
      <c r="V127" s="48"/>
      <c r="W127" s="229">
        <f>V127*K127</f>
        <v>0</v>
      </c>
      <c r="X127" s="229">
        <v>0.001</v>
      </c>
      <c r="Y127" s="229">
        <f>X127*K127</f>
        <v>0.0007</v>
      </c>
      <c r="Z127" s="229">
        <v>0</v>
      </c>
      <c r="AA127" s="230">
        <f>Z127*K127</f>
        <v>0</v>
      </c>
      <c r="AR127" s="23" t="s">
        <v>212</v>
      </c>
      <c r="AT127" s="23" t="s">
        <v>245</v>
      </c>
      <c r="AU127" s="23" t="s">
        <v>126</v>
      </c>
      <c r="AY127" s="23" t="s">
        <v>173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87</v>
      </c>
      <c r="BK127" s="143">
        <f>ROUND(L127*K127,2)</f>
        <v>0</v>
      </c>
      <c r="BL127" s="23" t="s">
        <v>178</v>
      </c>
      <c r="BM127" s="23" t="s">
        <v>257</v>
      </c>
    </row>
    <row r="128" spans="2:51" s="10" customFormat="1" ht="16.5" customHeight="1">
      <c r="B128" s="231"/>
      <c r="C128" s="232"/>
      <c r="D128" s="232"/>
      <c r="E128" s="233" t="s">
        <v>22</v>
      </c>
      <c r="F128" s="234" t="s">
        <v>918</v>
      </c>
      <c r="G128" s="235"/>
      <c r="H128" s="235"/>
      <c r="I128" s="235"/>
      <c r="J128" s="232"/>
      <c r="K128" s="236">
        <v>0.7</v>
      </c>
      <c r="L128" s="232"/>
      <c r="M128" s="232"/>
      <c r="N128" s="232"/>
      <c r="O128" s="232"/>
      <c r="P128" s="232"/>
      <c r="Q128" s="232"/>
      <c r="R128" s="237"/>
      <c r="T128" s="238"/>
      <c r="U128" s="232"/>
      <c r="V128" s="232"/>
      <c r="W128" s="232"/>
      <c r="X128" s="232"/>
      <c r="Y128" s="232"/>
      <c r="Z128" s="232"/>
      <c r="AA128" s="239"/>
      <c r="AT128" s="240" t="s">
        <v>181</v>
      </c>
      <c r="AU128" s="240" t="s">
        <v>126</v>
      </c>
      <c r="AV128" s="10" t="s">
        <v>126</v>
      </c>
      <c r="AW128" s="10" t="s">
        <v>36</v>
      </c>
      <c r="AX128" s="10" t="s">
        <v>87</v>
      </c>
      <c r="AY128" s="240" t="s">
        <v>173</v>
      </c>
    </row>
    <row r="129" spans="2:65" s="1" customFormat="1" ht="38.25" customHeight="1">
      <c r="B129" s="47"/>
      <c r="C129" s="220" t="s">
        <v>188</v>
      </c>
      <c r="D129" s="220" t="s">
        <v>174</v>
      </c>
      <c r="E129" s="221" t="s">
        <v>241</v>
      </c>
      <c r="F129" s="222" t="s">
        <v>242</v>
      </c>
      <c r="G129" s="222"/>
      <c r="H129" s="222"/>
      <c r="I129" s="222"/>
      <c r="J129" s="223" t="s">
        <v>177</v>
      </c>
      <c r="K129" s="224">
        <v>28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44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178</v>
      </c>
      <c r="AT129" s="23" t="s">
        <v>174</v>
      </c>
      <c r="AU129" s="23" t="s">
        <v>126</v>
      </c>
      <c r="AY129" s="23" t="s">
        <v>173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87</v>
      </c>
      <c r="BK129" s="143">
        <f>ROUND(L129*K129,2)</f>
        <v>0</v>
      </c>
      <c r="BL129" s="23" t="s">
        <v>178</v>
      </c>
      <c r="BM129" s="23" t="s">
        <v>919</v>
      </c>
    </row>
    <row r="130" spans="2:51" s="10" customFormat="1" ht="16.5" customHeight="1">
      <c r="B130" s="231"/>
      <c r="C130" s="232"/>
      <c r="D130" s="232"/>
      <c r="E130" s="233" t="s">
        <v>22</v>
      </c>
      <c r="F130" s="234" t="s">
        <v>315</v>
      </c>
      <c r="G130" s="235"/>
      <c r="H130" s="235"/>
      <c r="I130" s="235"/>
      <c r="J130" s="232"/>
      <c r="K130" s="236">
        <v>28</v>
      </c>
      <c r="L130" s="232"/>
      <c r="M130" s="232"/>
      <c r="N130" s="232"/>
      <c r="O130" s="232"/>
      <c r="P130" s="232"/>
      <c r="Q130" s="232"/>
      <c r="R130" s="237"/>
      <c r="T130" s="238"/>
      <c r="U130" s="232"/>
      <c r="V130" s="232"/>
      <c r="W130" s="232"/>
      <c r="X130" s="232"/>
      <c r="Y130" s="232"/>
      <c r="Z130" s="232"/>
      <c r="AA130" s="239"/>
      <c r="AT130" s="240" t="s">
        <v>181</v>
      </c>
      <c r="AU130" s="240" t="s">
        <v>126</v>
      </c>
      <c r="AV130" s="10" t="s">
        <v>126</v>
      </c>
      <c r="AW130" s="10" t="s">
        <v>36</v>
      </c>
      <c r="AX130" s="10" t="s">
        <v>87</v>
      </c>
      <c r="AY130" s="240" t="s">
        <v>173</v>
      </c>
    </row>
    <row r="131" spans="2:65" s="1" customFormat="1" ht="16.5" customHeight="1">
      <c r="B131" s="47"/>
      <c r="C131" s="260" t="s">
        <v>178</v>
      </c>
      <c r="D131" s="260" t="s">
        <v>245</v>
      </c>
      <c r="E131" s="261" t="s">
        <v>246</v>
      </c>
      <c r="F131" s="262" t="s">
        <v>247</v>
      </c>
      <c r="G131" s="262"/>
      <c r="H131" s="262"/>
      <c r="I131" s="262"/>
      <c r="J131" s="263" t="s">
        <v>230</v>
      </c>
      <c r="K131" s="264">
        <v>6.3</v>
      </c>
      <c r="L131" s="265">
        <v>0</v>
      </c>
      <c r="M131" s="266"/>
      <c r="N131" s="26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44</v>
      </c>
      <c r="V131" s="48"/>
      <c r="W131" s="229">
        <f>V131*K131</f>
        <v>0</v>
      </c>
      <c r="X131" s="229">
        <v>1</v>
      </c>
      <c r="Y131" s="229">
        <f>X131*K131</f>
        <v>6.3</v>
      </c>
      <c r="Z131" s="229">
        <v>0</v>
      </c>
      <c r="AA131" s="230">
        <f>Z131*K131</f>
        <v>0</v>
      </c>
      <c r="AR131" s="23" t="s">
        <v>212</v>
      </c>
      <c r="AT131" s="23" t="s">
        <v>245</v>
      </c>
      <c r="AU131" s="23" t="s">
        <v>126</v>
      </c>
      <c r="AY131" s="23" t="s">
        <v>173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87</v>
      </c>
      <c r="BK131" s="143">
        <f>ROUND(L131*K131,2)</f>
        <v>0</v>
      </c>
      <c r="BL131" s="23" t="s">
        <v>178</v>
      </c>
      <c r="BM131" s="23" t="s">
        <v>920</v>
      </c>
    </row>
    <row r="132" spans="2:51" s="10" customFormat="1" ht="16.5" customHeight="1">
      <c r="B132" s="231"/>
      <c r="C132" s="232"/>
      <c r="D132" s="232"/>
      <c r="E132" s="233" t="s">
        <v>22</v>
      </c>
      <c r="F132" s="234" t="s">
        <v>921</v>
      </c>
      <c r="G132" s="235"/>
      <c r="H132" s="235"/>
      <c r="I132" s="235"/>
      <c r="J132" s="232"/>
      <c r="K132" s="236">
        <v>6.3</v>
      </c>
      <c r="L132" s="232"/>
      <c r="M132" s="232"/>
      <c r="N132" s="232"/>
      <c r="O132" s="232"/>
      <c r="P132" s="232"/>
      <c r="Q132" s="232"/>
      <c r="R132" s="237"/>
      <c r="T132" s="238"/>
      <c r="U132" s="232"/>
      <c r="V132" s="232"/>
      <c r="W132" s="232"/>
      <c r="X132" s="232"/>
      <c r="Y132" s="232"/>
      <c r="Z132" s="232"/>
      <c r="AA132" s="239"/>
      <c r="AT132" s="240" t="s">
        <v>181</v>
      </c>
      <c r="AU132" s="240" t="s">
        <v>126</v>
      </c>
      <c r="AV132" s="10" t="s">
        <v>126</v>
      </c>
      <c r="AW132" s="10" t="s">
        <v>36</v>
      </c>
      <c r="AX132" s="10" t="s">
        <v>87</v>
      </c>
      <c r="AY132" s="240" t="s">
        <v>173</v>
      </c>
    </row>
    <row r="133" spans="2:65" s="1" customFormat="1" ht="25.5" customHeight="1">
      <c r="B133" s="47"/>
      <c r="C133" s="220" t="s">
        <v>196</v>
      </c>
      <c r="D133" s="220" t="s">
        <v>174</v>
      </c>
      <c r="E133" s="221" t="s">
        <v>922</v>
      </c>
      <c r="F133" s="222" t="s">
        <v>923</v>
      </c>
      <c r="G133" s="222"/>
      <c r="H133" s="222"/>
      <c r="I133" s="222"/>
      <c r="J133" s="223" t="s">
        <v>273</v>
      </c>
      <c r="K133" s="224">
        <v>1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44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178</v>
      </c>
      <c r="AT133" s="23" t="s">
        <v>174</v>
      </c>
      <c r="AU133" s="23" t="s">
        <v>126</v>
      </c>
      <c r="AY133" s="23" t="s">
        <v>173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87</v>
      </c>
      <c r="BK133" s="143">
        <f>ROUND(L133*K133,2)</f>
        <v>0</v>
      </c>
      <c r="BL133" s="23" t="s">
        <v>178</v>
      </c>
      <c r="BM133" s="23" t="s">
        <v>924</v>
      </c>
    </row>
    <row r="134" spans="2:47" s="1" customFormat="1" ht="24" customHeight="1">
      <c r="B134" s="47"/>
      <c r="C134" s="48"/>
      <c r="D134" s="48"/>
      <c r="E134" s="48"/>
      <c r="F134" s="271" t="s">
        <v>925</v>
      </c>
      <c r="G134" s="68"/>
      <c r="H134" s="68"/>
      <c r="I134" s="68"/>
      <c r="J134" s="48"/>
      <c r="K134" s="48"/>
      <c r="L134" s="48"/>
      <c r="M134" s="48"/>
      <c r="N134" s="48"/>
      <c r="O134" s="48"/>
      <c r="P134" s="48"/>
      <c r="Q134" s="48"/>
      <c r="R134" s="49"/>
      <c r="T134" s="190"/>
      <c r="U134" s="48"/>
      <c r="V134" s="48"/>
      <c r="W134" s="48"/>
      <c r="X134" s="48"/>
      <c r="Y134" s="48"/>
      <c r="Z134" s="48"/>
      <c r="AA134" s="101"/>
      <c r="AT134" s="23" t="s">
        <v>325</v>
      </c>
      <c r="AU134" s="23" t="s">
        <v>126</v>
      </c>
    </row>
    <row r="135" spans="2:65" s="1" customFormat="1" ht="16.5" customHeight="1">
      <c r="B135" s="47"/>
      <c r="C135" s="220" t="s">
        <v>201</v>
      </c>
      <c r="D135" s="220" t="s">
        <v>174</v>
      </c>
      <c r="E135" s="221" t="s">
        <v>260</v>
      </c>
      <c r="F135" s="222" t="s">
        <v>261</v>
      </c>
      <c r="G135" s="222"/>
      <c r="H135" s="222"/>
      <c r="I135" s="222"/>
      <c r="J135" s="223" t="s">
        <v>209</v>
      </c>
      <c r="K135" s="224">
        <v>0.42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44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178</v>
      </c>
      <c r="AT135" s="23" t="s">
        <v>174</v>
      </c>
      <c r="AU135" s="23" t="s">
        <v>126</v>
      </c>
      <c r="AY135" s="23" t="s">
        <v>173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87</v>
      </c>
      <c r="BK135" s="143">
        <f>ROUND(L135*K135,2)</f>
        <v>0</v>
      </c>
      <c r="BL135" s="23" t="s">
        <v>178</v>
      </c>
      <c r="BM135" s="23" t="s">
        <v>262</v>
      </c>
    </row>
    <row r="136" spans="2:51" s="10" customFormat="1" ht="16.5" customHeight="1">
      <c r="B136" s="231"/>
      <c r="C136" s="232"/>
      <c r="D136" s="232"/>
      <c r="E136" s="233" t="s">
        <v>22</v>
      </c>
      <c r="F136" s="234" t="s">
        <v>926</v>
      </c>
      <c r="G136" s="235"/>
      <c r="H136" s="235"/>
      <c r="I136" s="235"/>
      <c r="J136" s="232"/>
      <c r="K136" s="236">
        <v>0.14</v>
      </c>
      <c r="L136" s="232"/>
      <c r="M136" s="232"/>
      <c r="N136" s="232"/>
      <c r="O136" s="232"/>
      <c r="P136" s="232"/>
      <c r="Q136" s="232"/>
      <c r="R136" s="237"/>
      <c r="T136" s="238"/>
      <c r="U136" s="232"/>
      <c r="V136" s="232"/>
      <c r="W136" s="232"/>
      <c r="X136" s="232"/>
      <c r="Y136" s="232"/>
      <c r="Z136" s="232"/>
      <c r="AA136" s="239"/>
      <c r="AT136" s="240" t="s">
        <v>181</v>
      </c>
      <c r="AU136" s="240" t="s">
        <v>126</v>
      </c>
      <c r="AV136" s="10" t="s">
        <v>126</v>
      </c>
      <c r="AW136" s="10" t="s">
        <v>36</v>
      </c>
      <c r="AX136" s="10" t="s">
        <v>87</v>
      </c>
      <c r="AY136" s="240" t="s">
        <v>173</v>
      </c>
    </row>
    <row r="137" spans="2:51" s="12" customFormat="1" ht="16.5" customHeight="1">
      <c r="B137" s="250"/>
      <c r="C137" s="251"/>
      <c r="D137" s="251"/>
      <c r="E137" s="252" t="s">
        <v>22</v>
      </c>
      <c r="F137" s="268" t="s">
        <v>264</v>
      </c>
      <c r="G137" s="251"/>
      <c r="H137" s="251"/>
      <c r="I137" s="251"/>
      <c r="J137" s="251"/>
      <c r="K137" s="252" t="s">
        <v>22</v>
      </c>
      <c r="L137" s="251"/>
      <c r="M137" s="251"/>
      <c r="N137" s="251"/>
      <c r="O137" s="251"/>
      <c r="P137" s="251"/>
      <c r="Q137" s="251"/>
      <c r="R137" s="255"/>
      <c r="T137" s="256"/>
      <c r="U137" s="251"/>
      <c r="V137" s="251"/>
      <c r="W137" s="251"/>
      <c r="X137" s="251"/>
      <c r="Y137" s="251"/>
      <c r="Z137" s="251"/>
      <c r="AA137" s="257"/>
      <c r="AT137" s="258" t="s">
        <v>181</v>
      </c>
      <c r="AU137" s="258" t="s">
        <v>126</v>
      </c>
      <c r="AV137" s="12" t="s">
        <v>87</v>
      </c>
      <c r="AW137" s="12" t="s">
        <v>36</v>
      </c>
      <c r="AX137" s="12" t="s">
        <v>79</v>
      </c>
      <c r="AY137" s="258" t="s">
        <v>173</v>
      </c>
    </row>
    <row r="138" spans="2:63" s="9" customFormat="1" ht="29.85" customHeight="1">
      <c r="B138" s="206"/>
      <c r="C138" s="207"/>
      <c r="D138" s="217" t="s">
        <v>141</v>
      </c>
      <c r="E138" s="217"/>
      <c r="F138" s="217"/>
      <c r="G138" s="217"/>
      <c r="H138" s="217"/>
      <c r="I138" s="217"/>
      <c r="J138" s="217"/>
      <c r="K138" s="217"/>
      <c r="L138" s="217"/>
      <c r="M138" s="217"/>
      <c r="N138" s="218">
        <f>BK138</f>
        <v>0</v>
      </c>
      <c r="O138" s="219"/>
      <c r="P138" s="219"/>
      <c r="Q138" s="219"/>
      <c r="R138" s="210"/>
      <c r="T138" s="211"/>
      <c r="U138" s="207"/>
      <c r="V138" s="207"/>
      <c r="W138" s="212">
        <f>SUM(W139:W142)</f>
        <v>0</v>
      </c>
      <c r="X138" s="207"/>
      <c r="Y138" s="212">
        <f>SUM(Y139:Y142)</f>
        <v>1.468115</v>
      </c>
      <c r="Z138" s="207"/>
      <c r="AA138" s="213">
        <f>SUM(AA139:AA142)</f>
        <v>0</v>
      </c>
      <c r="AR138" s="214" t="s">
        <v>87</v>
      </c>
      <c r="AT138" s="215" t="s">
        <v>78</v>
      </c>
      <c r="AU138" s="215" t="s">
        <v>87</v>
      </c>
      <c r="AY138" s="214" t="s">
        <v>173</v>
      </c>
      <c r="BK138" s="216">
        <f>SUM(BK139:BK142)</f>
        <v>0</v>
      </c>
    </row>
    <row r="139" spans="2:65" s="1" customFormat="1" ht="25.5" customHeight="1">
      <c r="B139" s="47"/>
      <c r="C139" s="220" t="s">
        <v>206</v>
      </c>
      <c r="D139" s="220" t="s">
        <v>174</v>
      </c>
      <c r="E139" s="221" t="s">
        <v>927</v>
      </c>
      <c r="F139" s="222" t="s">
        <v>928</v>
      </c>
      <c r="G139" s="222"/>
      <c r="H139" s="222"/>
      <c r="I139" s="222"/>
      <c r="J139" s="223" t="s">
        <v>177</v>
      </c>
      <c r="K139" s="224">
        <v>5.5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44</v>
      </c>
      <c r="V139" s="48"/>
      <c r="W139" s="229">
        <f>V139*K139</f>
        <v>0</v>
      </c>
      <c r="X139" s="229">
        <v>0.08565</v>
      </c>
      <c r="Y139" s="229">
        <f>X139*K139</f>
        <v>0.471075</v>
      </c>
      <c r="Z139" s="229">
        <v>0</v>
      </c>
      <c r="AA139" s="230">
        <f>Z139*K139</f>
        <v>0</v>
      </c>
      <c r="AR139" s="23" t="s">
        <v>178</v>
      </c>
      <c r="AT139" s="23" t="s">
        <v>174</v>
      </c>
      <c r="AU139" s="23" t="s">
        <v>126</v>
      </c>
      <c r="AY139" s="23" t="s">
        <v>173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87</v>
      </c>
      <c r="BK139" s="143">
        <f>ROUND(L139*K139,2)</f>
        <v>0</v>
      </c>
      <c r="BL139" s="23" t="s">
        <v>178</v>
      </c>
      <c r="BM139" s="23" t="s">
        <v>929</v>
      </c>
    </row>
    <row r="140" spans="2:51" s="10" customFormat="1" ht="16.5" customHeight="1">
      <c r="B140" s="231"/>
      <c r="C140" s="232"/>
      <c r="D140" s="232"/>
      <c r="E140" s="233" t="s">
        <v>22</v>
      </c>
      <c r="F140" s="234" t="s">
        <v>930</v>
      </c>
      <c r="G140" s="235"/>
      <c r="H140" s="235"/>
      <c r="I140" s="235"/>
      <c r="J140" s="232"/>
      <c r="K140" s="236">
        <v>5.5</v>
      </c>
      <c r="L140" s="232"/>
      <c r="M140" s="232"/>
      <c r="N140" s="232"/>
      <c r="O140" s="232"/>
      <c r="P140" s="232"/>
      <c r="Q140" s="232"/>
      <c r="R140" s="237"/>
      <c r="T140" s="238"/>
      <c r="U140" s="232"/>
      <c r="V140" s="232"/>
      <c r="W140" s="232"/>
      <c r="X140" s="232"/>
      <c r="Y140" s="232"/>
      <c r="Z140" s="232"/>
      <c r="AA140" s="239"/>
      <c r="AT140" s="240" t="s">
        <v>181</v>
      </c>
      <c r="AU140" s="240" t="s">
        <v>126</v>
      </c>
      <c r="AV140" s="10" t="s">
        <v>126</v>
      </c>
      <c r="AW140" s="10" t="s">
        <v>36</v>
      </c>
      <c r="AX140" s="10" t="s">
        <v>87</v>
      </c>
      <c r="AY140" s="240" t="s">
        <v>173</v>
      </c>
    </row>
    <row r="141" spans="2:65" s="1" customFormat="1" ht="25.5" customHeight="1">
      <c r="B141" s="47"/>
      <c r="C141" s="260" t="s">
        <v>212</v>
      </c>
      <c r="D141" s="260" t="s">
        <v>245</v>
      </c>
      <c r="E141" s="261" t="s">
        <v>931</v>
      </c>
      <c r="F141" s="262" t="s">
        <v>932</v>
      </c>
      <c r="G141" s="262"/>
      <c r="H141" s="262"/>
      <c r="I141" s="262"/>
      <c r="J141" s="263" t="s">
        <v>177</v>
      </c>
      <c r="K141" s="264">
        <v>5.665</v>
      </c>
      <c r="L141" s="265">
        <v>0</v>
      </c>
      <c r="M141" s="266"/>
      <c r="N141" s="26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44</v>
      </c>
      <c r="V141" s="48"/>
      <c r="W141" s="229">
        <f>V141*K141</f>
        <v>0</v>
      </c>
      <c r="X141" s="229">
        <v>0.176</v>
      </c>
      <c r="Y141" s="229">
        <f>X141*K141</f>
        <v>0.9970399999999999</v>
      </c>
      <c r="Z141" s="229">
        <v>0</v>
      </c>
      <c r="AA141" s="230">
        <f>Z141*K141</f>
        <v>0</v>
      </c>
      <c r="AR141" s="23" t="s">
        <v>212</v>
      </c>
      <c r="AT141" s="23" t="s">
        <v>245</v>
      </c>
      <c r="AU141" s="23" t="s">
        <v>126</v>
      </c>
      <c r="AY141" s="23" t="s">
        <v>173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87</v>
      </c>
      <c r="BK141" s="143">
        <f>ROUND(L141*K141,2)</f>
        <v>0</v>
      </c>
      <c r="BL141" s="23" t="s">
        <v>178</v>
      </c>
      <c r="BM141" s="23" t="s">
        <v>933</v>
      </c>
    </row>
    <row r="142" spans="2:51" s="10" customFormat="1" ht="16.5" customHeight="1">
      <c r="B142" s="231"/>
      <c r="C142" s="232"/>
      <c r="D142" s="232"/>
      <c r="E142" s="233" t="s">
        <v>22</v>
      </c>
      <c r="F142" s="234" t="s">
        <v>934</v>
      </c>
      <c r="G142" s="235"/>
      <c r="H142" s="235"/>
      <c r="I142" s="235"/>
      <c r="J142" s="232"/>
      <c r="K142" s="236">
        <v>5.665</v>
      </c>
      <c r="L142" s="232"/>
      <c r="M142" s="232"/>
      <c r="N142" s="232"/>
      <c r="O142" s="232"/>
      <c r="P142" s="232"/>
      <c r="Q142" s="232"/>
      <c r="R142" s="237"/>
      <c r="T142" s="238"/>
      <c r="U142" s="232"/>
      <c r="V142" s="232"/>
      <c r="W142" s="232"/>
      <c r="X142" s="232"/>
      <c r="Y142" s="232"/>
      <c r="Z142" s="232"/>
      <c r="AA142" s="239"/>
      <c r="AT142" s="240" t="s">
        <v>181</v>
      </c>
      <c r="AU142" s="240" t="s">
        <v>126</v>
      </c>
      <c r="AV142" s="10" t="s">
        <v>126</v>
      </c>
      <c r="AW142" s="10" t="s">
        <v>36</v>
      </c>
      <c r="AX142" s="10" t="s">
        <v>87</v>
      </c>
      <c r="AY142" s="240" t="s">
        <v>173</v>
      </c>
    </row>
    <row r="143" spans="2:63" s="9" customFormat="1" ht="29.85" customHeight="1">
      <c r="B143" s="206"/>
      <c r="C143" s="207"/>
      <c r="D143" s="217" t="s">
        <v>143</v>
      </c>
      <c r="E143" s="217"/>
      <c r="F143" s="217"/>
      <c r="G143" s="217"/>
      <c r="H143" s="217"/>
      <c r="I143" s="217"/>
      <c r="J143" s="217"/>
      <c r="K143" s="217"/>
      <c r="L143" s="217"/>
      <c r="M143" s="217"/>
      <c r="N143" s="218">
        <f>BK143</f>
        <v>0</v>
      </c>
      <c r="O143" s="219"/>
      <c r="P143" s="219"/>
      <c r="Q143" s="219"/>
      <c r="R143" s="210"/>
      <c r="T143" s="211"/>
      <c r="U143" s="207"/>
      <c r="V143" s="207"/>
      <c r="W143" s="212">
        <f>SUM(W144:W164)</f>
        <v>0</v>
      </c>
      <c r="X143" s="207"/>
      <c r="Y143" s="212">
        <f>SUM(Y144:Y164)</f>
        <v>1.1081135</v>
      </c>
      <c r="Z143" s="207"/>
      <c r="AA143" s="213">
        <f>SUM(AA144:AA164)</f>
        <v>0.008</v>
      </c>
      <c r="AR143" s="214" t="s">
        <v>87</v>
      </c>
      <c r="AT143" s="215" t="s">
        <v>78</v>
      </c>
      <c r="AU143" s="215" t="s">
        <v>87</v>
      </c>
      <c r="AY143" s="214" t="s">
        <v>173</v>
      </c>
      <c r="BK143" s="216">
        <f>SUM(BK144:BK164)</f>
        <v>0</v>
      </c>
    </row>
    <row r="144" spans="2:65" s="1" customFormat="1" ht="25.5" customHeight="1">
      <c r="B144" s="47"/>
      <c r="C144" s="220" t="s">
        <v>217</v>
      </c>
      <c r="D144" s="220" t="s">
        <v>174</v>
      </c>
      <c r="E144" s="221" t="s">
        <v>394</v>
      </c>
      <c r="F144" s="222" t="s">
        <v>395</v>
      </c>
      <c r="G144" s="222"/>
      <c r="H144" s="222"/>
      <c r="I144" s="222"/>
      <c r="J144" s="223" t="s">
        <v>273</v>
      </c>
      <c r="K144" s="224">
        <v>1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44</v>
      </c>
      <c r="V144" s="48"/>
      <c r="W144" s="229">
        <f>V144*K144</f>
        <v>0</v>
      </c>
      <c r="X144" s="229">
        <v>0.0007</v>
      </c>
      <c r="Y144" s="229">
        <f>X144*K144</f>
        <v>0.0007</v>
      </c>
      <c r="Z144" s="229">
        <v>0</v>
      </c>
      <c r="AA144" s="230">
        <f>Z144*K144</f>
        <v>0</v>
      </c>
      <c r="AR144" s="23" t="s">
        <v>178</v>
      </c>
      <c r="AT144" s="23" t="s">
        <v>174</v>
      </c>
      <c r="AU144" s="23" t="s">
        <v>126</v>
      </c>
      <c r="AY144" s="23" t="s">
        <v>173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87</v>
      </c>
      <c r="BK144" s="143">
        <f>ROUND(L144*K144,2)</f>
        <v>0</v>
      </c>
      <c r="BL144" s="23" t="s">
        <v>178</v>
      </c>
      <c r="BM144" s="23" t="s">
        <v>396</v>
      </c>
    </row>
    <row r="145" spans="2:47" s="1" customFormat="1" ht="16.5" customHeight="1">
      <c r="B145" s="47"/>
      <c r="C145" s="48"/>
      <c r="D145" s="48"/>
      <c r="E145" s="48"/>
      <c r="F145" s="271" t="s">
        <v>935</v>
      </c>
      <c r="G145" s="68"/>
      <c r="H145" s="68"/>
      <c r="I145" s="68"/>
      <c r="J145" s="48"/>
      <c r="K145" s="48"/>
      <c r="L145" s="48"/>
      <c r="M145" s="48"/>
      <c r="N145" s="48"/>
      <c r="O145" s="48"/>
      <c r="P145" s="48"/>
      <c r="Q145" s="48"/>
      <c r="R145" s="49"/>
      <c r="T145" s="190"/>
      <c r="U145" s="48"/>
      <c r="V145" s="48"/>
      <c r="W145" s="48"/>
      <c r="X145" s="48"/>
      <c r="Y145" s="48"/>
      <c r="Z145" s="48"/>
      <c r="AA145" s="101"/>
      <c r="AT145" s="23" t="s">
        <v>325</v>
      </c>
      <c r="AU145" s="23" t="s">
        <v>126</v>
      </c>
    </row>
    <row r="146" spans="2:65" s="1" customFormat="1" ht="16.5" customHeight="1">
      <c r="B146" s="47"/>
      <c r="C146" s="260" t="s">
        <v>221</v>
      </c>
      <c r="D146" s="260" t="s">
        <v>245</v>
      </c>
      <c r="E146" s="261" t="s">
        <v>399</v>
      </c>
      <c r="F146" s="262" t="s">
        <v>400</v>
      </c>
      <c r="G146" s="262"/>
      <c r="H146" s="262"/>
      <c r="I146" s="262"/>
      <c r="J146" s="263" t="s">
        <v>273</v>
      </c>
      <c r="K146" s="264">
        <v>1</v>
      </c>
      <c r="L146" s="265">
        <v>0</v>
      </c>
      <c r="M146" s="266"/>
      <c r="N146" s="26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44</v>
      </c>
      <c r="V146" s="48"/>
      <c r="W146" s="229">
        <f>V146*K146</f>
        <v>0</v>
      </c>
      <c r="X146" s="229">
        <v>0.0031</v>
      </c>
      <c r="Y146" s="229">
        <f>X146*K146</f>
        <v>0.0031</v>
      </c>
      <c r="Z146" s="229">
        <v>0</v>
      </c>
      <c r="AA146" s="230">
        <f>Z146*K146</f>
        <v>0</v>
      </c>
      <c r="AR146" s="23" t="s">
        <v>212</v>
      </c>
      <c r="AT146" s="23" t="s">
        <v>245</v>
      </c>
      <c r="AU146" s="23" t="s">
        <v>126</v>
      </c>
      <c r="AY146" s="23" t="s">
        <v>173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87</v>
      </c>
      <c r="BK146" s="143">
        <f>ROUND(L146*K146,2)</f>
        <v>0</v>
      </c>
      <c r="BL146" s="23" t="s">
        <v>178</v>
      </c>
      <c r="BM146" s="23" t="s">
        <v>401</v>
      </c>
    </row>
    <row r="147" spans="2:47" s="1" customFormat="1" ht="16.5" customHeight="1">
      <c r="B147" s="47"/>
      <c r="C147" s="48"/>
      <c r="D147" s="48"/>
      <c r="E147" s="48"/>
      <c r="F147" s="271" t="s">
        <v>935</v>
      </c>
      <c r="G147" s="68"/>
      <c r="H147" s="68"/>
      <c r="I147" s="68"/>
      <c r="J147" s="48"/>
      <c r="K147" s="48"/>
      <c r="L147" s="48"/>
      <c r="M147" s="48"/>
      <c r="N147" s="48"/>
      <c r="O147" s="48"/>
      <c r="P147" s="48"/>
      <c r="Q147" s="48"/>
      <c r="R147" s="49"/>
      <c r="T147" s="190"/>
      <c r="U147" s="48"/>
      <c r="V147" s="48"/>
      <c r="W147" s="48"/>
      <c r="X147" s="48"/>
      <c r="Y147" s="48"/>
      <c r="Z147" s="48"/>
      <c r="AA147" s="101"/>
      <c r="AT147" s="23" t="s">
        <v>325</v>
      </c>
      <c r="AU147" s="23" t="s">
        <v>126</v>
      </c>
    </row>
    <row r="148" spans="2:51" s="10" customFormat="1" ht="16.5" customHeight="1">
      <c r="B148" s="231"/>
      <c r="C148" s="232"/>
      <c r="D148" s="232"/>
      <c r="E148" s="233" t="s">
        <v>22</v>
      </c>
      <c r="F148" s="259" t="s">
        <v>87</v>
      </c>
      <c r="G148" s="232"/>
      <c r="H148" s="232"/>
      <c r="I148" s="232"/>
      <c r="J148" s="232"/>
      <c r="K148" s="236">
        <v>1</v>
      </c>
      <c r="L148" s="232"/>
      <c r="M148" s="232"/>
      <c r="N148" s="232"/>
      <c r="O148" s="232"/>
      <c r="P148" s="232"/>
      <c r="Q148" s="232"/>
      <c r="R148" s="237"/>
      <c r="T148" s="238"/>
      <c r="U148" s="232"/>
      <c r="V148" s="232"/>
      <c r="W148" s="232"/>
      <c r="X148" s="232"/>
      <c r="Y148" s="232"/>
      <c r="Z148" s="232"/>
      <c r="AA148" s="239"/>
      <c r="AT148" s="240" t="s">
        <v>181</v>
      </c>
      <c r="AU148" s="240" t="s">
        <v>126</v>
      </c>
      <c r="AV148" s="10" t="s">
        <v>126</v>
      </c>
      <c r="AW148" s="10" t="s">
        <v>36</v>
      </c>
      <c r="AX148" s="10" t="s">
        <v>87</v>
      </c>
      <c r="AY148" s="240" t="s">
        <v>173</v>
      </c>
    </row>
    <row r="149" spans="2:65" s="1" customFormat="1" ht="38.25" customHeight="1">
      <c r="B149" s="47"/>
      <c r="C149" s="220" t="s">
        <v>227</v>
      </c>
      <c r="D149" s="220" t="s">
        <v>174</v>
      </c>
      <c r="E149" s="221" t="s">
        <v>404</v>
      </c>
      <c r="F149" s="222" t="s">
        <v>405</v>
      </c>
      <c r="G149" s="222"/>
      <c r="H149" s="222"/>
      <c r="I149" s="222"/>
      <c r="J149" s="223" t="s">
        <v>273</v>
      </c>
      <c r="K149" s="224">
        <v>1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44</v>
      </c>
      <c r="V149" s="48"/>
      <c r="W149" s="229">
        <f>V149*K149</f>
        <v>0</v>
      </c>
      <c r="X149" s="229">
        <v>0.11241</v>
      </c>
      <c r="Y149" s="229">
        <f>X149*K149</f>
        <v>0.11241</v>
      </c>
      <c r="Z149" s="229">
        <v>0</v>
      </c>
      <c r="AA149" s="230">
        <f>Z149*K149</f>
        <v>0</v>
      </c>
      <c r="AR149" s="23" t="s">
        <v>178</v>
      </c>
      <c r="AT149" s="23" t="s">
        <v>174</v>
      </c>
      <c r="AU149" s="23" t="s">
        <v>126</v>
      </c>
      <c r="AY149" s="23" t="s">
        <v>173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87</v>
      </c>
      <c r="BK149" s="143">
        <f>ROUND(L149*K149,2)</f>
        <v>0</v>
      </c>
      <c r="BL149" s="23" t="s">
        <v>178</v>
      </c>
      <c r="BM149" s="23" t="s">
        <v>406</v>
      </c>
    </row>
    <row r="150" spans="2:47" s="1" customFormat="1" ht="24" customHeight="1">
      <c r="B150" s="47"/>
      <c r="C150" s="48"/>
      <c r="D150" s="48"/>
      <c r="E150" s="48"/>
      <c r="F150" s="271" t="s">
        <v>936</v>
      </c>
      <c r="G150" s="68"/>
      <c r="H150" s="68"/>
      <c r="I150" s="68"/>
      <c r="J150" s="48"/>
      <c r="K150" s="48"/>
      <c r="L150" s="48"/>
      <c r="M150" s="48"/>
      <c r="N150" s="48"/>
      <c r="O150" s="48"/>
      <c r="P150" s="48"/>
      <c r="Q150" s="48"/>
      <c r="R150" s="49"/>
      <c r="T150" s="190"/>
      <c r="U150" s="48"/>
      <c r="V150" s="48"/>
      <c r="W150" s="48"/>
      <c r="X150" s="48"/>
      <c r="Y150" s="48"/>
      <c r="Z150" s="48"/>
      <c r="AA150" s="101"/>
      <c r="AT150" s="23" t="s">
        <v>325</v>
      </c>
      <c r="AU150" s="23" t="s">
        <v>126</v>
      </c>
    </row>
    <row r="151" spans="2:51" s="10" customFormat="1" ht="16.5" customHeight="1">
      <c r="B151" s="231"/>
      <c r="C151" s="232"/>
      <c r="D151" s="232"/>
      <c r="E151" s="233" t="s">
        <v>22</v>
      </c>
      <c r="F151" s="259" t="s">
        <v>87</v>
      </c>
      <c r="G151" s="232"/>
      <c r="H151" s="232"/>
      <c r="I151" s="232"/>
      <c r="J151" s="232"/>
      <c r="K151" s="236">
        <v>1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181</v>
      </c>
      <c r="AU151" s="240" t="s">
        <v>126</v>
      </c>
      <c r="AV151" s="10" t="s">
        <v>126</v>
      </c>
      <c r="AW151" s="10" t="s">
        <v>36</v>
      </c>
      <c r="AX151" s="10" t="s">
        <v>87</v>
      </c>
      <c r="AY151" s="240" t="s">
        <v>173</v>
      </c>
    </row>
    <row r="152" spans="2:65" s="1" customFormat="1" ht="16.5" customHeight="1">
      <c r="B152" s="47"/>
      <c r="C152" s="260" t="s">
        <v>233</v>
      </c>
      <c r="D152" s="260" t="s">
        <v>245</v>
      </c>
      <c r="E152" s="261" t="s">
        <v>409</v>
      </c>
      <c r="F152" s="262" t="s">
        <v>410</v>
      </c>
      <c r="G152" s="262"/>
      <c r="H152" s="262"/>
      <c r="I152" s="262"/>
      <c r="J152" s="263" t="s">
        <v>273</v>
      </c>
      <c r="K152" s="264">
        <v>1</v>
      </c>
      <c r="L152" s="265">
        <v>0</v>
      </c>
      <c r="M152" s="266"/>
      <c r="N152" s="26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44</v>
      </c>
      <c r="V152" s="48"/>
      <c r="W152" s="229">
        <f>V152*K152</f>
        <v>0</v>
      </c>
      <c r="X152" s="229">
        <v>0.0061</v>
      </c>
      <c r="Y152" s="229">
        <f>X152*K152</f>
        <v>0.0061</v>
      </c>
      <c r="Z152" s="229">
        <v>0</v>
      </c>
      <c r="AA152" s="230">
        <f>Z152*K152</f>
        <v>0</v>
      </c>
      <c r="AR152" s="23" t="s">
        <v>212</v>
      </c>
      <c r="AT152" s="23" t="s">
        <v>245</v>
      </c>
      <c r="AU152" s="23" t="s">
        <v>126</v>
      </c>
      <c r="AY152" s="23" t="s">
        <v>173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87</v>
      </c>
      <c r="BK152" s="143">
        <f>ROUND(L152*K152,2)</f>
        <v>0</v>
      </c>
      <c r="BL152" s="23" t="s">
        <v>178</v>
      </c>
      <c r="BM152" s="23" t="s">
        <v>411</v>
      </c>
    </row>
    <row r="153" spans="2:65" s="1" customFormat="1" ht="16.5" customHeight="1">
      <c r="B153" s="47"/>
      <c r="C153" s="260" t="s">
        <v>240</v>
      </c>
      <c r="D153" s="260" t="s">
        <v>245</v>
      </c>
      <c r="E153" s="261" t="s">
        <v>413</v>
      </c>
      <c r="F153" s="262" t="s">
        <v>414</v>
      </c>
      <c r="G153" s="262"/>
      <c r="H153" s="262"/>
      <c r="I153" s="262"/>
      <c r="J153" s="263" t="s">
        <v>273</v>
      </c>
      <c r="K153" s="264">
        <v>1</v>
      </c>
      <c r="L153" s="265">
        <v>0</v>
      </c>
      <c r="M153" s="266"/>
      <c r="N153" s="26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44</v>
      </c>
      <c r="V153" s="48"/>
      <c r="W153" s="229">
        <f>V153*K153</f>
        <v>0</v>
      </c>
      <c r="X153" s="229">
        <v>0.003</v>
      </c>
      <c r="Y153" s="229">
        <f>X153*K153</f>
        <v>0.003</v>
      </c>
      <c r="Z153" s="229">
        <v>0</v>
      </c>
      <c r="AA153" s="230">
        <f>Z153*K153</f>
        <v>0</v>
      </c>
      <c r="AR153" s="23" t="s">
        <v>212</v>
      </c>
      <c r="AT153" s="23" t="s">
        <v>245</v>
      </c>
      <c r="AU153" s="23" t="s">
        <v>126</v>
      </c>
      <c r="AY153" s="23" t="s">
        <v>173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87</v>
      </c>
      <c r="BK153" s="143">
        <f>ROUND(L153*K153,2)</f>
        <v>0</v>
      </c>
      <c r="BL153" s="23" t="s">
        <v>178</v>
      </c>
      <c r="BM153" s="23" t="s">
        <v>415</v>
      </c>
    </row>
    <row r="154" spans="2:65" s="1" customFormat="1" ht="16.5" customHeight="1">
      <c r="B154" s="47"/>
      <c r="C154" s="260" t="s">
        <v>244</v>
      </c>
      <c r="D154" s="260" t="s">
        <v>245</v>
      </c>
      <c r="E154" s="261" t="s">
        <v>417</v>
      </c>
      <c r="F154" s="262" t="s">
        <v>418</v>
      </c>
      <c r="G154" s="262"/>
      <c r="H154" s="262"/>
      <c r="I154" s="262"/>
      <c r="J154" s="263" t="s">
        <v>273</v>
      </c>
      <c r="K154" s="264">
        <v>1</v>
      </c>
      <c r="L154" s="265">
        <v>0</v>
      </c>
      <c r="M154" s="266"/>
      <c r="N154" s="26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44</v>
      </c>
      <c r="V154" s="48"/>
      <c r="W154" s="229">
        <f>V154*K154</f>
        <v>0</v>
      </c>
      <c r="X154" s="229">
        <v>0.0001</v>
      </c>
      <c r="Y154" s="229">
        <f>X154*K154</f>
        <v>0.0001</v>
      </c>
      <c r="Z154" s="229">
        <v>0</v>
      </c>
      <c r="AA154" s="230">
        <f>Z154*K154</f>
        <v>0</v>
      </c>
      <c r="AR154" s="23" t="s">
        <v>212</v>
      </c>
      <c r="AT154" s="23" t="s">
        <v>245</v>
      </c>
      <c r="AU154" s="23" t="s">
        <v>126</v>
      </c>
      <c r="AY154" s="23" t="s">
        <v>173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87</v>
      </c>
      <c r="BK154" s="143">
        <f>ROUND(L154*K154,2)</f>
        <v>0</v>
      </c>
      <c r="BL154" s="23" t="s">
        <v>178</v>
      </c>
      <c r="BM154" s="23" t="s">
        <v>419</v>
      </c>
    </row>
    <row r="155" spans="2:65" s="1" customFormat="1" ht="16.5" customHeight="1">
      <c r="B155" s="47"/>
      <c r="C155" s="260" t="s">
        <v>11</v>
      </c>
      <c r="D155" s="260" t="s">
        <v>245</v>
      </c>
      <c r="E155" s="261" t="s">
        <v>421</v>
      </c>
      <c r="F155" s="262" t="s">
        <v>422</v>
      </c>
      <c r="G155" s="262"/>
      <c r="H155" s="262"/>
      <c r="I155" s="262"/>
      <c r="J155" s="263" t="s">
        <v>273</v>
      </c>
      <c r="K155" s="264">
        <v>1</v>
      </c>
      <c r="L155" s="265">
        <v>0</v>
      </c>
      <c r="M155" s="266"/>
      <c r="N155" s="26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44</v>
      </c>
      <c r="V155" s="48"/>
      <c r="W155" s="229">
        <f>V155*K155</f>
        <v>0</v>
      </c>
      <c r="X155" s="229">
        <v>0.00035</v>
      </c>
      <c r="Y155" s="229">
        <f>X155*K155</f>
        <v>0.00035</v>
      </c>
      <c r="Z155" s="229">
        <v>0</v>
      </c>
      <c r="AA155" s="230">
        <f>Z155*K155</f>
        <v>0</v>
      </c>
      <c r="AR155" s="23" t="s">
        <v>212</v>
      </c>
      <c r="AT155" s="23" t="s">
        <v>245</v>
      </c>
      <c r="AU155" s="23" t="s">
        <v>126</v>
      </c>
      <c r="AY155" s="23" t="s">
        <v>173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87</v>
      </c>
      <c r="BK155" s="143">
        <f>ROUND(L155*K155,2)</f>
        <v>0</v>
      </c>
      <c r="BL155" s="23" t="s">
        <v>178</v>
      </c>
      <c r="BM155" s="23" t="s">
        <v>423</v>
      </c>
    </row>
    <row r="156" spans="2:65" s="1" customFormat="1" ht="38.25" customHeight="1">
      <c r="B156" s="47"/>
      <c r="C156" s="220" t="s">
        <v>253</v>
      </c>
      <c r="D156" s="220" t="s">
        <v>174</v>
      </c>
      <c r="E156" s="221" t="s">
        <v>816</v>
      </c>
      <c r="F156" s="222" t="s">
        <v>817</v>
      </c>
      <c r="G156" s="222"/>
      <c r="H156" s="222"/>
      <c r="I156" s="222"/>
      <c r="J156" s="223" t="s">
        <v>177</v>
      </c>
      <c r="K156" s="224">
        <v>8.75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44</v>
      </c>
      <c r="V156" s="48"/>
      <c r="W156" s="229">
        <f>V156*K156</f>
        <v>0</v>
      </c>
      <c r="X156" s="229">
        <v>0.00085</v>
      </c>
      <c r="Y156" s="229">
        <f>X156*K156</f>
        <v>0.0074375</v>
      </c>
      <c r="Z156" s="229">
        <v>0</v>
      </c>
      <c r="AA156" s="230">
        <f>Z156*K156</f>
        <v>0</v>
      </c>
      <c r="AR156" s="23" t="s">
        <v>178</v>
      </c>
      <c r="AT156" s="23" t="s">
        <v>174</v>
      </c>
      <c r="AU156" s="23" t="s">
        <v>126</v>
      </c>
      <c r="AY156" s="23" t="s">
        <v>173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87</v>
      </c>
      <c r="BK156" s="143">
        <f>ROUND(L156*K156,2)</f>
        <v>0</v>
      </c>
      <c r="BL156" s="23" t="s">
        <v>178</v>
      </c>
      <c r="BM156" s="23" t="s">
        <v>818</v>
      </c>
    </row>
    <row r="157" spans="2:47" s="1" customFormat="1" ht="16.5" customHeight="1">
      <c r="B157" s="47"/>
      <c r="C157" s="48"/>
      <c r="D157" s="48"/>
      <c r="E157" s="48"/>
      <c r="F157" s="271" t="s">
        <v>937</v>
      </c>
      <c r="G157" s="68"/>
      <c r="H157" s="68"/>
      <c r="I157" s="68"/>
      <c r="J157" s="48"/>
      <c r="K157" s="48"/>
      <c r="L157" s="48"/>
      <c r="M157" s="48"/>
      <c r="N157" s="48"/>
      <c r="O157" s="48"/>
      <c r="P157" s="48"/>
      <c r="Q157" s="48"/>
      <c r="R157" s="49"/>
      <c r="T157" s="190"/>
      <c r="U157" s="48"/>
      <c r="V157" s="48"/>
      <c r="W157" s="48"/>
      <c r="X157" s="48"/>
      <c r="Y157" s="48"/>
      <c r="Z157" s="48"/>
      <c r="AA157" s="101"/>
      <c r="AT157" s="23" t="s">
        <v>325</v>
      </c>
      <c r="AU157" s="23" t="s">
        <v>126</v>
      </c>
    </row>
    <row r="158" spans="2:51" s="10" customFormat="1" ht="16.5" customHeight="1">
      <c r="B158" s="231"/>
      <c r="C158" s="232"/>
      <c r="D158" s="232"/>
      <c r="E158" s="233" t="s">
        <v>22</v>
      </c>
      <c r="F158" s="259" t="s">
        <v>938</v>
      </c>
      <c r="G158" s="232"/>
      <c r="H158" s="232"/>
      <c r="I158" s="232"/>
      <c r="J158" s="232"/>
      <c r="K158" s="236">
        <v>8.75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181</v>
      </c>
      <c r="AU158" s="240" t="s">
        <v>126</v>
      </c>
      <c r="AV158" s="10" t="s">
        <v>126</v>
      </c>
      <c r="AW158" s="10" t="s">
        <v>36</v>
      </c>
      <c r="AX158" s="10" t="s">
        <v>87</v>
      </c>
      <c r="AY158" s="240" t="s">
        <v>173</v>
      </c>
    </row>
    <row r="159" spans="2:65" s="1" customFormat="1" ht="38.25" customHeight="1">
      <c r="B159" s="47"/>
      <c r="C159" s="220" t="s">
        <v>259</v>
      </c>
      <c r="D159" s="220" t="s">
        <v>174</v>
      </c>
      <c r="E159" s="221" t="s">
        <v>430</v>
      </c>
      <c r="F159" s="222" t="s">
        <v>431</v>
      </c>
      <c r="G159" s="222"/>
      <c r="H159" s="222"/>
      <c r="I159" s="222"/>
      <c r="J159" s="223" t="s">
        <v>354</v>
      </c>
      <c r="K159" s="224">
        <v>6.8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44</v>
      </c>
      <c r="V159" s="48"/>
      <c r="W159" s="229">
        <f>V159*K159</f>
        <v>0</v>
      </c>
      <c r="X159" s="229">
        <v>0.09599</v>
      </c>
      <c r="Y159" s="229">
        <f>X159*K159</f>
        <v>0.652732</v>
      </c>
      <c r="Z159" s="229">
        <v>0</v>
      </c>
      <c r="AA159" s="230">
        <f>Z159*K159</f>
        <v>0</v>
      </c>
      <c r="AR159" s="23" t="s">
        <v>178</v>
      </c>
      <c r="AT159" s="23" t="s">
        <v>174</v>
      </c>
      <c r="AU159" s="23" t="s">
        <v>126</v>
      </c>
      <c r="AY159" s="23" t="s">
        <v>173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87</v>
      </c>
      <c r="BK159" s="143">
        <f>ROUND(L159*K159,2)</f>
        <v>0</v>
      </c>
      <c r="BL159" s="23" t="s">
        <v>178</v>
      </c>
      <c r="BM159" s="23" t="s">
        <v>432</v>
      </c>
    </row>
    <row r="160" spans="2:51" s="10" customFormat="1" ht="16.5" customHeight="1">
      <c r="B160" s="231"/>
      <c r="C160" s="232"/>
      <c r="D160" s="232"/>
      <c r="E160" s="233" t="s">
        <v>22</v>
      </c>
      <c r="F160" s="234" t="s">
        <v>939</v>
      </c>
      <c r="G160" s="235"/>
      <c r="H160" s="235"/>
      <c r="I160" s="235"/>
      <c r="J160" s="232"/>
      <c r="K160" s="236">
        <v>6.8</v>
      </c>
      <c r="L160" s="232"/>
      <c r="M160" s="232"/>
      <c r="N160" s="232"/>
      <c r="O160" s="232"/>
      <c r="P160" s="232"/>
      <c r="Q160" s="232"/>
      <c r="R160" s="237"/>
      <c r="T160" s="238"/>
      <c r="U160" s="232"/>
      <c r="V160" s="232"/>
      <c r="W160" s="232"/>
      <c r="X160" s="232"/>
      <c r="Y160" s="232"/>
      <c r="Z160" s="232"/>
      <c r="AA160" s="239"/>
      <c r="AT160" s="240" t="s">
        <v>181</v>
      </c>
      <c r="AU160" s="240" t="s">
        <v>126</v>
      </c>
      <c r="AV160" s="10" t="s">
        <v>126</v>
      </c>
      <c r="AW160" s="10" t="s">
        <v>36</v>
      </c>
      <c r="AX160" s="10" t="s">
        <v>87</v>
      </c>
      <c r="AY160" s="240" t="s">
        <v>173</v>
      </c>
    </row>
    <row r="161" spans="2:65" s="1" customFormat="1" ht="25.5" customHeight="1">
      <c r="B161" s="47"/>
      <c r="C161" s="260" t="s">
        <v>265</v>
      </c>
      <c r="D161" s="260" t="s">
        <v>245</v>
      </c>
      <c r="E161" s="261" t="s">
        <v>435</v>
      </c>
      <c r="F161" s="262" t="s">
        <v>436</v>
      </c>
      <c r="G161" s="262"/>
      <c r="H161" s="262"/>
      <c r="I161" s="262"/>
      <c r="J161" s="263" t="s">
        <v>273</v>
      </c>
      <c r="K161" s="264">
        <v>7.004</v>
      </c>
      <c r="L161" s="265">
        <v>0</v>
      </c>
      <c r="M161" s="266"/>
      <c r="N161" s="26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44</v>
      </c>
      <c r="V161" s="48"/>
      <c r="W161" s="229">
        <f>V161*K161</f>
        <v>0</v>
      </c>
      <c r="X161" s="229">
        <v>0.046</v>
      </c>
      <c r="Y161" s="229">
        <f>X161*K161</f>
        <v>0.32218399999999997</v>
      </c>
      <c r="Z161" s="229">
        <v>0</v>
      </c>
      <c r="AA161" s="230">
        <f>Z161*K161</f>
        <v>0</v>
      </c>
      <c r="AR161" s="23" t="s">
        <v>212</v>
      </c>
      <c r="AT161" s="23" t="s">
        <v>245</v>
      </c>
      <c r="AU161" s="23" t="s">
        <v>126</v>
      </c>
      <c r="AY161" s="23" t="s">
        <v>173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87</v>
      </c>
      <c r="BK161" s="143">
        <f>ROUND(L161*K161,2)</f>
        <v>0</v>
      </c>
      <c r="BL161" s="23" t="s">
        <v>178</v>
      </c>
      <c r="BM161" s="23" t="s">
        <v>437</v>
      </c>
    </row>
    <row r="162" spans="2:51" s="10" customFormat="1" ht="16.5" customHeight="1">
      <c r="B162" s="231"/>
      <c r="C162" s="232"/>
      <c r="D162" s="232"/>
      <c r="E162" s="233" t="s">
        <v>22</v>
      </c>
      <c r="F162" s="234" t="s">
        <v>940</v>
      </c>
      <c r="G162" s="235"/>
      <c r="H162" s="235"/>
      <c r="I162" s="235"/>
      <c r="J162" s="232"/>
      <c r="K162" s="236">
        <v>7.004</v>
      </c>
      <c r="L162" s="232"/>
      <c r="M162" s="232"/>
      <c r="N162" s="232"/>
      <c r="O162" s="232"/>
      <c r="P162" s="232"/>
      <c r="Q162" s="232"/>
      <c r="R162" s="237"/>
      <c r="T162" s="238"/>
      <c r="U162" s="232"/>
      <c r="V162" s="232"/>
      <c r="W162" s="232"/>
      <c r="X162" s="232"/>
      <c r="Y162" s="232"/>
      <c r="Z162" s="232"/>
      <c r="AA162" s="239"/>
      <c r="AT162" s="240" t="s">
        <v>181</v>
      </c>
      <c r="AU162" s="240" t="s">
        <v>126</v>
      </c>
      <c r="AV162" s="10" t="s">
        <v>126</v>
      </c>
      <c r="AW162" s="10" t="s">
        <v>36</v>
      </c>
      <c r="AX162" s="10" t="s">
        <v>87</v>
      </c>
      <c r="AY162" s="240" t="s">
        <v>173</v>
      </c>
    </row>
    <row r="163" spans="2:65" s="1" customFormat="1" ht="25.5" customHeight="1">
      <c r="B163" s="47"/>
      <c r="C163" s="220" t="s">
        <v>270</v>
      </c>
      <c r="D163" s="220" t="s">
        <v>174</v>
      </c>
      <c r="E163" s="221" t="s">
        <v>472</v>
      </c>
      <c r="F163" s="222" t="s">
        <v>941</v>
      </c>
      <c r="G163" s="222"/>
      <c r="H163" s="222"/>
      <c r="I163" s="222"/>
      <c r="J163" s="223" t="s">
        <v>273</v>
      </c>
      <c r="K163" s="224">
        <v>1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44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0.008</v>
      </c>
      <c r="AA163" s="230">
        <f>Z163*K163</f>
        <v>0.008</v>
      </c>
      <c r="AR163" s="23" t="s">
        <v>178</v>
      </c>
      <c r="AT163" s="23" t="s">
        <v>174</v>
      </c>
      <c r="AU163" s="23" t="s">
        <v>126</v>
      </c>
      <c r="AY163" s="23" t="s">
        <v>173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87</v>
      </c>
      <c r="BK163" s="143">
        <f>ROUND(L163*K163,2)</f>
        <v>0</v>
      </c>
      <c r="BL163" s="23" t="s">
        <v>178</v>
      </c>
      <c r="BM163" s="23" t="s">
        <v>474</v>
      </c>
    </row>
    <row r="164" spans="2:47" s="1" customFormat="1" ht="24" customHeight="1">
      <c r="B164" s="47"/>
      <c r="C164" s="48"/>
      <c r="D164" s="48"/>
      <c r="E164" s="48"/>
      <c r="F164" s="271" t="s">
        <v>942</v>
      </c>
      <c r="G164" s="68"/>
      <c r="H164" s="68"/>
      <c r="I164" s="68"/>
      <c r="J164" s="48"/>
      <c r="K164" s="48"/>
      <c r="L164" s="48"/>
      <c r="M164" s="48"/>
      <c r="N164" s="48"/>
      <c r="O164" s="48"/>
      <c r="P164" s="48"/>
      <c r="Q164" s="48"/>
      <c r="R164" s="49"/>
      <c r="T164" s="190"/>
      <c r="U164" s="48"/>
      <c r="V164" s="48"/>
      <c r="W164" s="48"/>
      <c r="X164" s="48"/>
      <c r="Y164" s="48"/>
      <c r="Z164" s="48"/>
      <c r="AA164" s="101"/>
      <c r="AT164" s="23" t="s">
        <v>325</v>
      </c>
      <c r="AU164" s="23" t="s">
        <v>126</v>
      </c>
    </row>
    <row r="165" spans="2:63" s="9" customFormat="1" ht="29.85" customHeight="1">
      <c r="B165" s="206"/>
      <c r="C165" s="207"/>
      <c r="D165" s="217" t="s">
        <v>145</v>
      </c>
      <c r="E165" s="217"/>
      <c r="F165" s="217"/>
      <c r="G165" s="217"/>
      <c r="H165" s="217"/>
      <c r="I165" s="217"/>
      <c r="J165" s="217"/>
      <c r="K165" s="217"/>
      <c r="L165" s="217"/>
      <c r="M165" s="217"/>
      <c r="N165" s="218">
        <f>BK165</f>
        <v>0</v>
      </c>
      <c r="O165" s="219"/>
      <c r="P165" s="219"/>
      <c r="Q165" s="219"/>
      <c r="R165" s="210"/>
      <c r="T165" s="211"/>
      <c r="U165" s="207"/>
      <c r="V165" s="207"/>
      <c r="W165" s="212">
        <f>W166</f>
        <v>0</v>
      </c>
      <c r="X165" s="207"/>
      <c r="Y165" s="212">
        <f>Y166</f>
        <v>0</v>
      </c>
      <c r="Z165" s="207"/>
      <c r="AA165" s="213">
        <f>AA166</f>
        <v>0</v>
      </c>
      <c r="AR165" s="214" t="s">
        <v>87</v>
      </c>
      <c r="AT165" s="215" t="s">
        <v>78</v>
      </c>
      <c r="AU165" s="215" t="s">
        <v>87</v>
      </c>
      <c r="AY165" s="214" t="s">
        <v>173</v>
      </c>
      <c r="BK165" s="216">
        <f>BK166</f>
        <v>0</v>
      </c>
    </row>
    <row r="166" spans="2:65" s="1" customFormat="1" ht="25.5" customHeight="1">
      <c r="B166" s="47"/>
      <c r="C166" s="220" t="s">
        <v>275</v>
      </c>
      <c r="D166" s="220" t="s">
        <v>174</v>
      </c>
      <c r="E166" s="221" t="s">
        <v>524</v>
      </c>
      <c r="F166" s="222" t="s">
        <v>525</v>
      </c>
      <c r="G166" s="222"/>
      <c r="H166" s="222"/>
      <c r="I166" s="222"/>
      <c r="J166" s="223" t="s">
        <v>230</v>
      </c>
      <c r="K166" s="224">
        <v>8.877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44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178</v>
      </c>
      <c r="AT166" s="23" t="s">
        <v>174</v>
      </c>
      <c r="AU166" s="23" t="s">
        <v>126</v>
      </c>
      <c r="AY166" s="23" t="s">
        <v>173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87</v>
      </c>
      <c r="BK166" s="143">
        <f>ROUND(L166*K166,2)</f>
        <v>0</v>
      </c>
      <c r="BL166" s="23" t="s">
        <v>178</v>
      </c>
      <c r="BM166" s="23" t="s">
        <v>526</v>
      </c>
    </row>
    <row r="167" spans="2:63" s="9" customFormat="1" ht="37.4" customHeight="1">
      <c r="B167" s="206"/>
      <c r="C167" s="207"/>
      <c r="D167" s="208" t="s">
        <v>146</v>
      </c>
      <c r="E167" s="208"/>
      <c r="F167" s="208"/>
      <c r="G167" s="208"/>
      <c r="H167" s="208"/>
      <c r="I167" s="208"/>
      <c r="J167" s="208"/>
      <c r="K167" s="208"/>
      <c r="L167" s="208"/>
      <c r="M167" s="208"/>
      <c r="N167" s="272">
        <f>BK167</f>
        <v>0</v>
      </c>
      <c r="O167" s="273"/>
      <c r="P167" s="273"/>
      <c r="Q167" s="273"/>
      <c r="R167" s="210"/>
      <c r="T167" s="211"/>
      <c r="U167" s="207"/>
      <c r="V167" s="207"/>
      <c r="W167" s="212">
        <f>W168</f>
        <v>0</v>
      </c>
      <c r="X167" s="207"/>
      <c r="Y167" s="212">
        <f>Y168</f>
        <v>0</v>
      </c>
      <c r="Z167" s="207"/>
      <c r="AA167" s="213">
        <f>AA168</f>
        <v>0</v>
      </c>
      <c r="AR167" s="214" t="s">
        <v>196</v>
      </c>
      <c r="AT167" s="215" t="s">
        <v>78</v>
      </c>
      <c r="AU167" s="215" t="s">
        <v>79</v>
      </c>
      <c r="AY167" s="214" t="s">
        <v>173</v>
      </c>
      <c r="BK167" s="216">
        <f>BK168</f>
        <v>0</v>
      </c>
    </row>
    <row r="168" spans="2:63" s="9" customFormat="1" ht="19.9" customHeight="1">
      <c r="B168" s="206"/>
      <c r="C168" s="207"/>
      <c r="D168" s="217" t="s">
        <v>149</v>
      </c>
      <c r="E168" s="217"/>
      <c r="F168" s="217"/>
      <c r="G168" s="217"/>
      <c r="H168" s="217"/>
      <c r="I168" s="217"/>
      <c r="J168" s="217"/>
      <c r="K168" s="217"/>
      <c r="L168" s="217"/>
      <c r="M168" s="217"/>
      <c r="N168" s="218">
        <f>BK168</f>
        <v>0</v>
      </c>
      <c r="O168" s="219"/>
      <c r="P168" s="219"/>
      <c r="Q168" s="219"/>
      <c r="R168" s="210"/>
      <c r="T168" s="211"/>
      <c r="U168" s="207"/>
      <c r="V168" s="207"/>
      <c r="W168" s="212">
        <f>SUM(W169:W170)</f>
        <v>0</v>
      </c>
      <c r="X168" s="207"/>
      <c r="Y168" s="212">
        <f>SUM(Y169:Y170)</f>
        <v>0</v>
      </c>
      <c r="Z168" s="207"/>
      <c r="AA168" s="213">
        <f>SUM(AA169:AA170)</f>
        <v>0</v>
      </c>
      <c r="AR168" s="214" t="s">
        <v>196</v>
      </c>
      <c r="AT168" s="215" t="s">
        <v>78</v>
      </c>
      <c r="AU168" s="215" t="s">
        <v>87</v>
      </c>
      <c r="AY168" s="214" t="s">
        <v>173</v>
      </c>
      <c r="BK168" s="216">
        <f>SUM(BK169:BK170)</f>
        <v>0</v>
      </c>
    </row>
    <row r="169" spans="2:65" s="1" customFormat="1" ht="16.5" customHeight="1">
      <c r="B169" s="47"/>
      <c r="C169" s="220" t="s">
        <v>10</v>
      </c>
      <c r="D169" s="220" t="s">
        <v>174</v>
      </c>
      <c r="E169" s="221" t="s">
        <v>573</v>
      </c>
      <c r="F169" s="222" t="s">
        <v>574</v>
      </c>
      <c r="G169" s="222"/>
      <c r="H169" s="222"/>
      <c r="I169" s="222"/>
      <c r="J169" s="223" t="s">
        <v>547</v>
      </c>
      <c r="K169" s="224">
        <v>2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44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531</v>
      </c>
      <c r="AT169" s="23" t="s">
        <v>174</v>
      </c>
      <c r="AU169" s="23" t="s">
        <v>126</v>
      </c>
      <c r="AY169" s="23" t="s">
        <v>173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87</v>
      </c>
      <c r="BK169" s="143">
        <f>ROUND(L169*K169,2)</f>
        <v>0</v>
      </c>
      <c r="BL169" s="23" t="s">
        <v>531</v>
      </c>
      <c r="BM169" s="23" t="s">
        <v>943</v>
      </c>
    </row>
    <row r="170" spans="2:47" s="1" customFormat="1" ht="24" customHeight="1">
      <c r="B170" s="47"/>
      <c r="C170" s="48"/>
      <c r="D170" s="48"/>
      <c r="E170" s="48"/>
      <c r="F170" s="271" t="s">
        <v>944</v>
      </c>
      <c r="G170" s="68"/>
      <c r="H170" s="68"/>
      <c r="I170" s="68"/>
      <c r="J170" s="48"/>
      <c r="K170" s="48"/>
      <c r="L170" s="48"/>
      <c r="M170" s="48"/>
      <c r="N170" s="48"/>
      <c r="O170" s="48"/>
      <c r="P170" s="48"/>
      <c r="Q170" s="48"/>
      <c r="R170" s="49"/>
      <c r="T170" s="190"/>
      <c r="U170" s="48"/>
      <c r="V170" s="48"/>
      <c r="W170" s="48"/>
      <c r="X170" s="48"/>
      <c r="Y170" s="48"/>
      <c r="Z170" s="48"/>
      <c r="AA170" s="101"/>
      <c r="AT170" s="23" t="s">
        <v>325</v>
      </c>
      <c r="AU170" s="23" t="s">
        <v>126</v>
      </c>
    </row>
    <row r="171" spans="2:63" s="1" customFormat="1" ht="49.9" customHeight="1">
      <c r="B171" s="47"/>
      <c r="C171" s="48"/>
      <c r="D171" s="208" t="s">
        <v>590</v>
      </c>
      <c r="E171" s="48"/>
      <c r="F171" s="48"/>
      <c r="G171" s="48"/>
      <c r="H171" s="48"/>
      <c r="I171" s="48"/>
      <c r="J171" s="48"/>
      <c r="K171" s="48"/>
      <c r="L171" s="48"/>
      <c r="M171" s="48"/>
      <c r="N171" s="209">
        <f>BK171</f>
        <v>0</v>
      </c>
      <c r="O171" s="179"/>
      <c r="P171" s="179"/>
      <c r="Q171" s="179"/>
      <c r="R171" s="49"/>
      <c r="T171" s="194"/>
      <c r="U171" s="73"/>
      <c r="V171" s="73"/>
      <c r="W171" s="73"/>
      <c r="X171" s="73"/>
      <c r="Y171" s="73"/>
      <c r="Z171" s="73"/>
      <c r="AA171" s="75"/>
      <c r="AT171" s="23" t="s">
        <v>78</v>
      </c>
      <c r="AU171" s="23" t="s">
        <v>79</v>
      </c>
      <c r="AY171" s="23" t="s">
        <v>591</v>
      </c>
      <c r="BK171" s="143">
        <v>0</v>
      </c>
    </row>
    <row r="172" spans="2:18" s="1" customFormat="1" ht="6.95" customHeight="1">
      <c r="B172" s="76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8"/>
    </row>
  </sheetData>
  <sheetProtection password="CC35" sheet="1" objects="1" scenarios="1" formatColumns="0" formatRows="0"/>
  <mergeCells count="16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6:I166"/>
    <mergeCell ref="L166:M166"/>
    <mergeCell ref="N166:Q166"/>
    <mergeCell ref="F169:I169"/>
    <mergeCell ref="L169:M169"/>
    <mergeCell ref="N169:Q169"/>
    <mergeCell ref="F170:I170"/>
    <mergeCell ref="N122:Q122"/>
    <mergeCell ref="N123:Q123"/>
    <mergeCell ref="N124:Q124"/>
    <mergeCell ref="N138:Q138"/>
    <mergeCell ref="N143:Q143"/>
    <mergeCell ref="N165:Q165"/>
    <mergeCell ref="N167:Q167"/>
    <mergeCell ref="N168:Q168"/>
    <mergeCell ref="N171:Q171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95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Aktualizace - Novostavba chodníkového tělěsa na ul. Butovická II.etapa Chodníky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945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20. 11. 2017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Project Work s.r.o.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N98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42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62" t="s">
        <v>45</v>
      </c>
      <c r="H32" s="163">
        <f>(SUM(BE98:BE105)+SUM(BE123:BE255))</f>
        <v>0</v>
      </c>
      <c r="I32" s="48"/>
      <c r="J32" s="48"/>
      <c r="K32" s="48"/>
      <c r="L32" s="48"/>
      <c r="M32" s="163">
        <f>ROUND((SUM(BE98:BE105)+SUM(BE123:BE255)),2)*F32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62" t="s">
        <v>45</v>
      </c>
      <c r="H33" s="163">
        <f>(SUM(BF98:BF105)+SUM(BF123:BF255))</f>
        <v>0</v>
      </c>
      <c r="I33" s="48"/>
      <c r="J33" s="48"/>
      <c r="K33" s="48"/>
      <c r="L33" s="48"/>
      <c r="M33" s="163">
        <f>ROUND((SUM(BF98:BF105)+SUM(BF123:BF255)),2)*F33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62" t="s">
        <v>45</v>
      </c>
      <c r="H34" s="163">
        <f>(SUM(BG98:BG105)+SUM(BG123:BG255))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62" t="s">
        <v>45</v>
      </c>
      <c r="H35" s="163">
        <f>(SUM(BH98:BH105)+SUM(BH123:BH255))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62" t="s">
        <v>45</v>
      </c>
      <c r="H36" s="163">
        <f>(SUM(BI98:BI105)+SUM(BI123:BI255))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50</v>
      </c>
      <c r="E38" s="104"/>
      <c r="F38" s="104"/>
      <c r="G38" s="165" t="s">
        <v>51</v>
      </c>
      <c r="H38" s="166" t="s">
        <v>52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Aktualizace - Novostavba chodníkového tělěsa na ul. Butovická II.etapa Chodníky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SO 02 U - Novostavba chodníkového tělesa na ul. Butovická II. etapa, prodloužení autobusové zastávky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Studénka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20. 11. 2017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Město Studénka</v>
      </c>
      <c r="G83" s="48"/>
      <c r="H83" s="48"/>
      <c r="I83" s="48"/>
      <c r="J83" s="48"/>
      <c r="K83" s="39" t="s">
        <v>34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 xml:space="preserve">Project Work s.r.o.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N123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136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N124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137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N125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138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N171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141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N179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142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N210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143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N214</f>
        <v>0</v>
      </c>
      <c r="O94" s="183"/>
      <c r="P94" s="183"/>
      <c r="Q94" s="183"/>
      <c r="R94" s="184"/>
      <c r="T94" s="185"/>
      <c r="U94" s="185"/>
    </row>
    <row r="95" spans="2:21" s="7" customFormat="1" ht="19.9" customHeight="1">
      <c r="B95" s="182"/>
      <c r="C95" s="183"/>
      <c r="D95" s="137" t="s">
        <v>144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N239</f>
        <v>0</v>
      </c>
      <c r="O95" s="183"/>
      <c r="P95" s="183"/>
      <c r="Q95" s="183"/>
      <c r="R95" s="184"/>
      <c r="T95" s="185"/>
      <c r="U95" s="185"/>
    </row>
    <row r="96" spans="2:21" s="7" customFormat="1" ht="19.9" customHeight="1">
      <c r="B96" s="182"/>
      <c r="C96" s="183"/>
      <c r="D96" s="137" t="s">
        <v>145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N254</f>
        <v>0</v>
      </c>
      <c r="O96" s="183"/>
      <c r="P96" s="183"/>
      <c r="Q96" s="183"/>
      <c r="R96" s="184"/>
      <c r="T96" s="185"/>
      <c r="U96" s="185"/>
    </row>
    <row r="97" spans="2:21" s="1" customFormat="1" ht="21.8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  <c r="T97" s="172"/>
      <c r="U97" s="172"/>
    </row>
    <row r="98" spans="2:21" s="1" customFormat="1" ht="29.25" customHeight="1">
      <c r="B98" s="47"/>
      <c r="C98" s="174" t="s">
        <v>150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175">
        <f>ROUND(N99+N100+N101+N102+N103+N104,2)</f>
        <v>0</v>
      </c>
      <c r="O98" s="186"/>
      <c r="P98" s="186"/>
      <c r="Q98" s="186"/>
      <c r="R98" s="49"/>
      <c r="T98" s="187"/>
      <c r="U98" s="188" t="s">
        <v>43</v>
      </c>
    </row>
    <row r="99" spans="2:65" s="1" customFormat="1" ht="18" customHeight="1">
      <c r="B99" s="47"/>
      <c r="C99" s="48"/>
      <c r="D99" s="144" t="s">
        <v>151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44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152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87</v>
      </c>
      <c r="BK99" s="189"/>
      <c r="BL99" s="189"/>
      <c r="BM99" s="189"/>
    </row>
    <row r="100" spans="2:65" s="1" customFormat="1" ht="18" customHeight="1">
      <c r="B100" s="47"/>
      <c r="C100" s="48"/>
      <c r="D100" s="144" t="s">
        <v>153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0"/>
      <c r="U100" s="191" t="s">
        <v>44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152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87</v>
      </c>
      <c r="BK100" s="189"/>
      <c r="BL100" s="189"/>
      <c r="BM100" s="189"/>
    </row>
    <row r="101" spans="2:65" s="1" customFormat="1" ht="18" customHeight="1">
      <c r="B101" s="47"/>
      <c r="C101" s="48"/>
      <c r="D101" s="144" t="s">
        <v>154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44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152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87</v>
      </c>
      <c r="BK101" s="189"/>
      <c r="BL101" s="189"/>
      <c r="BM101" s="189"/>
    </row>
    <row r="102" spans="2:65" s="1" customFormat="1" ht="18" customHeight="1">
      <c r="B102" s="47"/>
      <c r="C102" s="48"/>
      <c r="D102" s="144" t="s">
        <v>155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44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152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87</v>
      </c>
      <c r="BK102" s="189"/>
      <c r="BL102" s="189"/>
      <c r="BM102" s="189"/>
    </row>
    <row r="103" spans="2:65" s="1" customFormat="1" ht="18" customHeight="1">
      <c r="B103" s="47"/>
      <c r="C103" s="48"/>
      <c r="D103" s="144" t="s">
        <v>156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44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152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87</v>
      </c>
      <c r="BK103" s="189"/>
      <c r="BL103" s="189"/>
      <c r="BM103" s="189"/>
    </row>
    <row r="104" spans="2:65" s="1" customFormat="1" ht="18" customHeight="1">
      <c r="B104" s="47"/>
      <c r="C104" s="48"/>
      <c r="D104" s="137" t="s">
        <v>157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4"/>
      <c r="U104" s="195" t="s">
        <v>44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158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87</v>
      </c>
      <c r="BK104" s="189"/>
      <c r="BL104" s="189"/>
      <c r="BM104" s="189"/>
    </row>
    <row r="105" spans="2:21" s="1" customFormat="1" ht="13.5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  <c r="T105" s="172"/>
      <c r="U105" s="172"/>
    </row>
    <row r="106" spans="2:21" s="1" customFormat="1" ht="29.25" customHeight="1">
      <c r="B106" s="47"/>
      <c r="C106" s="151" t="s">
        <v>120</v>
      </c>
      <c r="D106" s="152"/>
      <c r="E106" s="152"/>
      <c r="F106" s="152"/>
      <c r="G106" s="152"/>
      <c r="H106" s="152"/>
      <c r="I106" s="152"/>
      <c r="J106" s="152"/>
      <c r="K106" s="152"/>
      <c r="L106" s="153">
        <f>ROUND(SUM(N88+N98),2)</f>
        <v>0</v>
      </c>
      <c r="M106" s="153"/>
      <c r="N106" s="153"/>
      <c r="O106" s="153"/>
      <c r="P106" s="153"/>
      <c r="Q106" s="153"/>
      <c r="R106" s="49"/>
      <c r="T106" s="172"/>
      <c r="U106" s="172"/>
    </row>
    <row r="107" spans="2:21" s="1" customFormat="1" ht="6.95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  <c r="T107" s="172"/>
      <c r="U107" s="172"/>
    </row>
    <row r="111" spans="2:18" s="1" customFormat="1" ht="6.95" customHeight="1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1"/>
    </row>
    <row r="112" spans="2:18" s="1" customFormat="1" ht="36.95" customHeight="1">
      <c r="B112" s="47"/>
      <c r="C112" s="28" t="s">
        <v>159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6.95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30" customHeight="1">
      <c r="B114" s="47"/>
      <c r="C114" s="39" t="s">
        <v>19</v>
      </c>
      <c r="D114" s="48"/>
      <c r="E114" s="48"/>
      <c r="F114" s="156" t="str">
        <f>F6</f>
        <v>Aktualizace - Novostavba chodníkového tělěsa na ul. Butovická II.etapa Chodníky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8"/>
      <c r="R114" s="49"/>
    </row>
    <row r="115" spans="2:18" s="1" customFormat="1" ht="36.95" customHeight="1">
      <c r="B115" s="47"/>
      <c r="C115" s="86" t="s">
        <v>128</v>
      </c>
      <c r="D115" s="48"/>
      <c r="E115" s="48"/>
      <c r="F115" s="88" t="str">
        <f>F7</f>
        <v>SO 02 U - Novostavba chodníkového tělesa na ul. Butovická II. etapa, prodloužení autobusové zastávky</v>
      </c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8" customHeight="1">
      <c r="B117" s="47"/>
      <c r="C117" s="39" t="s">
        <v>24</v>
      </c>
      <c r="D117" s="48"/>
      <c r="E117" s="48"/>
      <c r="F117" s="34" t="str">
        <f>F9</f>
        <v>Studénka</v>
      </c>
      <c r="G117" s="48"/>
      <c r="H117" s="48"/>
      <c r="I117" s="48"/>
      <c r="J117" s="48"/>
      <c r="K117" s="39" t="s">
        <v>26</v>
      </c>
      <c r="L117" s="48"/>
      <c r="M117" s="91" t="str">
        <f>IF(O9="","",O9)</f>
        <v>20. 11. 2017</v>
      </c>
      <c r="N117" s="91"/>
      <c r="O117" s="91"/>
      <c r="P117" s="91"/>
      <c r="Q117" s="48"/>
      <c r="R117" s="49"/>
    </row>
    <row r="118" spans="2:18" s="1" customFormat="1" ht="6.9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1" customFormat="1" ht="13.5">
      <c r="B119" s="47"/>
      <c r="C119" s="39" t="s">
        <v>28</v>
      </c>
      <c r="D119" s="48"/>
      <c r="E119" s="48"/>
      <c r="F119" s="34" t="str">
        <f>E12</f>
        <v>Město Studénka</v>
      </c>
      <c r="G119" s="48"/>
      <c r="H119" s="48"/>
      <c r="I119" s="48"/>
      <c r="J119" s="48"/>
      <c r="K119" s="39" t="s">
        <v>34</v>
      </c>
      <c r="L119" s="48"/>
      <c r="M119" s="34" t="str">
        <f>E18</f>
        <v xml:space="preserve"> </v>
      </c>
      <c r="N119" s="34"/>
      <c r="O119" s="34"/>
      <c r="P119" s="34"/>
      <c r="Q119" s="34"/>
      <c r="R119" s="49"/>
    </row>
    <row r="120" spans="2:18" s="1" customFormat="1" ht="14.4" customHeight="1">
      <c r="B120" s="47"/>
      <c r="C120" s="39" t="s">
        <v>32</v>
      </c>
      <c r="D120" s="48"/>
      <c r="E120" s="48"/>
      <c r="F120" s="34" t="str">
        <f>IF(E15="","",E15)</f>
        <v>Vyplň údaj</v>
      </c>
      <c r="G120" s="48"/>
      <c r="H120" s="48"/>
      <c r="I120" s="48"/>
      <c r="J120" s="48"/>
      <c r="K120" s="39" t="s">
        <v>37</v>
      </c>
      <c r="L120" s="48"/>
      <c r="M120" s="34" t="str">
        <f>E21</f>
        <v xml:space="preserve">Project Work s.r.o. </v>
      </c>
      <c r="N120" s="34"/>
      <c r="O120" s="34"/>
      <c r="P120" s="34"/>
      <c r="Q120" s="34"/>
      <c r="R120" s="49"/>
    </row>
    <row r="121" spans="2:18" s="1" customFormat="1" ht="10.3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27" s="8" customFormat="1" ht="29.25" customHeight="1">
      <c r="B122" s="196"/>
      <c r="C122" s="197" t="s">
        <v>160</v>
      </c>
      <c r="D122" s="198" t="s">
        <v>161</v>
      </c>
      <c r="E122" s="198" t="s">
        <v>61</v>
      </c>
      <c r="F122" s="198" t="s">
        <v>162</v>
      </c>
      <c r="G122" s="198"/>
      <c r="H122" s="198"/>
      <c r="I122" s="198"/>
      <c r="J122" s="198" t="s">
        <v>163</v>
      </c>
      <c r="K122" s="198" t="s">
        <v>164</v>
      </c>
      <c r="L122" s="198" t="s">
        <v>165</v>
      </c>
      <c r="M122" s="198"/>
      <c r="N122" s="198" t="s">
        <v>133</v>
      </c>
      <c r="O122" s="198"/>
      <c r="P122" s="198"/>
      <c r="Q122" s="199"/>
      <c r="R122" s="200"/>
      <c r="T122" s="107" t="s">
        <v>166</v>
      </c>
      <c r="U122" s="108" t="s">
        <v>43</v>
      </c>
      <c r="V122" s="108" t="s">
        <v>167</v>
      </c>
      <c r="W122" s="108" t="s">
        <v>168</v>
      </c>
      <c r="X122" s="108" t="s">
        <v>169</v>
      </c>
      <c r="Y122" s="108" t="s">
        <v>170</v>
      </c>
      <c r="Z122" s="108" t="s">
        <v>171</v>
      </c>
      <c r="AA122" s="109" t="s">
        <v>172</v>
      </c>
    </row>
    <row r="123" spans="2:63" s="1" customFormat="1" ht="29.25" customHeight="1">
      <c r="B123" s="47"/>
      <c r="C123" s="111" t="s">
        <v>130</v>
      </c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201">
        <f>BK123</f>
        <v>0</v>
      </c>
      <c r="O123" s="202"/>
      <c r="P123" s="202"/>
      <c r="Q123" s="202"/>
      <c r="R123" s="49"/>
      <c r="T123" s="110"/>
      <c r="U123" s="68"/>
      <c r="V123" s="68"/>
      <c r="W123" s="203">
        <f>W124+W256</f>
        <v>0</v>
      </c>
      <c r="X123" s="68"/>
      <c r="Y123" s="203">
        <f>Y124+Y256</f>
        <v>65.61412899999999</v>
      </c>
      <c r="Z123" s="68"/>
      <c r="AA123" s="204">
        <f>AA124+AA256</f>
        <v>37.472</v>
      </c>
      <c r="AT123" s="23" t="s">
        <v>78</v>
      </c>
      <c r="AU123" s="23" t="s">
        <v>135</v>
      </c>
      <c r="BK123" s="205">
        <f>BK124+BK256</f>
        <v>0</v>
      </c>
    </row>
    <row r="124" spans="2:63" s="9" customFormat="1" ht="37.4" customHeight="1">
      <c r="B124" s="206"/>
      <c r="C124" s="207"/>
      <c r="D124" s="208" t="s">
        <v>136</v>
      </c>
      <c r="E124" s="208"/>
      <c r="F124" s="208"/>
      <c r="G124" s="208"/>
      <c r="H124" s="208"/>
      <c r="I124" s="208"/>
      <c r="J124" s="208"/>
      <c r="K124" s="208"/>
      <c r="L124" s="208"/>
      <c r="M124" s="208"/>
      <c r="N124" s="209">
        <f>BK124</f>
        <v>0</v>
      </c>
      <c r="O124" s="179"/>
      <c r="P124" s="179"/>
      <c r="Q124" s="179"/>
      <c r="R124" s="210"/>
      <c r="T124" s="211"/>
      <c r="U124" s="207"/>
      <c r="V124" s="207"/>
      <c r="W124" s="212">
        <f>W125+W171+W179+W210+W214+W239+W254</f>
        <v>0</v>
      </c>
      <c r="X124" s="207"/>
      <c r="Y124" s="212">
        <f>Y125+Y171+Y179+Y210+Y214+Y239+Y254</f>
        <v>65.61412899999999</v>
      </c>
      <c r="Z124" s="207"/>
      <c r="AA124" s="213">
        <f>AA125+AA171+AA179+AA210+AA214+AA239+AA254</f>
        <v>37.472</v>
      </c>
      <c r="AR124" s="214" t="s">
        <v>87</v>
      </c>
      <c r="AT124" s="215" t="s">
        <v>78</v>
      </c>
      <c r="AU124" s="215" t="s">
        <v>79</v>
      </c>
      <c r="AY124" s="214" t="s">
        <v>173</v>
      </c>
      <c r="BK124" s="216">
        <f>BK125+BK171+BK179+BK210+BK214+BK239+BK254</f>
        <v>0</v>
      </c>
    </row>
    <row r="125" spans="2:63" s="9" customFormat="1" ht="19.9" customHeight="1">
      <c r="B125" s="206"/>
      <c r="C125" s="207"/>
      <c r="D125" s="217" t="s">
        <v>137</v>
      </c>
      <c r="E125" s="217"/>
      <c r="F125" s="217"/>
      <c r="G125" s="217"/>
      <c r="H125" s="217"/>
      <c r="I125" s="217"/>
      <c r="J125" s="217"/>
      <c r="K125" s="217"/>
      <c r="L125" s="217"/>
      <c r="M125" s="217"/>
      <c r="N125" s="218">
        <f>BK125</f>
        <v>0</v>
      </c>
      <c r="O125" s="219"/>
      <c r="P125" s="219"/>
      <c r="Q125" s="219"/>
      <c r="R125" s="210"/>
      <c r="T125" s="211"/>
      <c r="U125" s="207"/>
      <c r="V125" s="207"/>
      <c r="W125" s="212">
        <f>SUM(W126:W170)</f>
        <v>0</v>
      </c>
      <c r="X125" s="207"/>
      <c r="Y125" s="212">
        <f>SUM(Y126:Y170)</f>
        <v>38.75441</v>
      </c>
      <c r="Z125" s="207"/>
      <c r="AA125" s="213">
        <f>SUM(AA126:AA170)</f>
        <v>37.468</v>
      </c>
      <c r="AR125" s="214" t="s">
        <v>87</v>
      </c>
      <c r="AT125" s="215" t="s">
        <v>78</v>
      </c>
      <c r="AU125" s="215" t="s">
        <v>87</v>
      </c>
      <c r="AY125" s="214" t="s">
        <v>173</v>
      </c>
      <c r="BK125" s="216">
        <f>SUM(BK126:BK170)</f>
        <v>0</v>
      </c>
    </row>
    <row r="126" spans="2:65" s="1" customFormat="1" ht="38.25" customHeight="1">
      <c r="B126" s="47"/>
      <c r="C126" s="220" t="s">
        <v>87</v>
      </c>
      <c r="D126" s="220" t="s">
        <v>174</v>
      </c>
      <c r="E126" s="221" t="s">
        <v>946</v>
      </c>
      <c r="F126" s="222" t="s">
        <v>947</v>
      </c>
      <c r="G126" s="222"/>
      <c r="H126" s="222"/>
      <c r="I126" s="222"/>
      <c r="J126" s="223" t="s">
        <v>177</v>
      </c>
      <c r="K126" s="224">
        <v>10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44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178</v>
      </c>
      <c r="AT126" s="23" t="s">
        <v>174</v>
      </c>
      <c r="AU126" s="23" t="s">
        <v>126</v>
      </c>
      <c r="AY126" s="23" t="s">
        <v>173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87</v>
      </c>
      <c r="BK126" s="143">
        <f>ROUND(L126*K126,2)</f>
        <v>0</v>
      </c>
      <c r="BL126" s="23" t="s">
        <v>178</v>
      </c>
      <c r="BM126" s="23" t="s">
        <v>948</v>
      </c>
    </row>
    <row r="127" spans="2:47" s="1" customFormat="1" ht="16.5" customHeight="1">
      <c r="B127" s="47"/>
      <c r="C127" s="48"/>
      <c r="D127" s="48"/>
      <c r="E127" s="48"/>
      <c r="F127" s="271" t="s">
        <v>949</v>
      </c>
      <c r="G127" s="68"/>
      <c r="H127" s="68"/>
      <c r="I127" s="68"/>
      <c r="J127" s="48"/>
      <c r="K127" s="48"/>
      <c r="L127" s="48"/>
      <c r="M127" s="48"/>
      <c r="N127" s="48"/>
      <c r="O127" s="48"/>
      <c r="P127" s="48"/>
      <c r="Q127" s="48"/>
      <c r="R127" s="49"/>
      <c r="T127" s="190"/>
      <c r="U127" s="48"/>
      <c r="V127" s="48"/>
      <c r="W127" s="48"/>
      <c r="X127" s="48"/>
      <c r="Y127" s="48"/>
      <c r="Z127" s="48"/>
      <c r="AA127" s="101"/>
      <c r="AT127" s="23" t="s">
        <v>325</v>
      </c>
      <c r="AU127" s="23" t="s">
        <v>126</v>
      </c>
    </row>
    <row r="128" spans="2:65" s="1" customFormat="1" ht="38.25" customHeight="1">
      <c r="B128" s="47"/>
      <c r="C128" s="220" t="s">
        <v>126</v>
      </c>
      <c r="D128" s="220" t="s">
        <v>174</v>
      </c>
      <c r="E128" s="221" t="s">
        <v>593</v>
      </c>
      <c r="F128" s="222" t="s">
        <v>594</v>
      </c>
      <c r="G128" s="222"/>
      <c r="H128" s="222"/>
      <c r="I128" s="222"/>
      <c r="J128" s="223" t="s">
        <v>177</v>
      </c>
      <c r="K128" s="224">
        <v>75.6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44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178</v>
      </c>
      <c r="AT128" s="23" t="s">
        <v>174</v>
      </c>
      <c r="AU128" s="23" t="s">
        <v>126</v>
      </c>
      <c r="AY128" s="23" t="s">
        <v>173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87</v>
      </c>
      <c r="BK128" s="143">
        <f>ROUND(L128*K128,2)</f>
        <v>0</v>
      </c>
      <c r="BL128" s="23" t="s">
        <v>178</v>
      </c>
      <c r="BM128" s="23" t="s">
        <v>595</v>
      </c>
    </row>
    <row r="129" spans="2:47" s="1" customFormat="1" ht="24" customHeight="1">
      <c r="B129" s="47"/>
      <c r="C129" s="48"/>
      <c r="D129" s="48"/>
      <c r="E129" s="48"/>
      <c r="F129" s="271" t="s">
        <v>950</v>
      </c>
      <c r="G129" s="68"/>
      <c r="H129" s="68"/>
      <c r="I129" s="68"/>
      <c r="J129" s="48"/>
      <c r="K129" s="48"/>
      <c r="L129" s="48"/>
      <c r="M129" s="48"/>
      <c r="N129" s="48"/>
      <c r="O129" s="48"/>
      <c r="P129" s="48"/>
      <c r="Q129" s="48"/>
      <c r="R129" s="49"/>
      <c r="T129" s="190"/>
      <c r="U129" s="48"/>
      <c r="V129" s="48"/>
      <c r="W129" s="48"/>
      <c r="X129" s="48"/>
      <c r="Y129" s="48"/>
      <c r="Z129" s="48"/>
      <c r="AA129" s="101"/>
      <c r="AT129" s="23" t="s">
        <v>325</v>
      </c>
      <c r="AU129" s="23" t="s">
        <v>126</v>
      </c>
    </row>
    <row r="130" spans="2:65" s="1" customFormat="1" ht="25.5" customHeight="1">
      <c r="B130" s="47"/>
      <c r="C130" s="220" t="s">
        <v>188</v>
      </c>
      <c r="D130" s="220" t="s">
        <v>174</v>
      </c>
      <c r="E130" s="221" t="s">
        <v>951</v>
      </c>
      <c r="F130" s="222" t="s">
        <v>952</v>
      </c>
      <c r="G130" s="222"/>
      <c r="H130" s="222"/>
      <c r="I130" s="222"/>
      <c r="J130" s="223" t="s">
        <v>177</v>
      </c>
      <c r="K130" s="224">
        <v>14.35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44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0.58</v>
      </c>
      <c r="AA130" s="230">
        <f>Z130*K130</f>
        <v>8.322999999999999</v>
      </c>
      <c r="AR130" s="23" t="s">
        <v>178</v>
      </c>
      <c r="AT130" s="23" t="s">
        <v>174</v>
      </c>
      <c r="AU130" s="23" t="s">
        <v>126</v>
      </c>
      <c r="AY130" s="23" t="s">
        <v>173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87</v>
      </c>
      <c r="BK130" s="143">
        <f>ROUND(L130*K130,2)</f>
        <v>0</v>
      </c>
      <c r="BL130" s="23" t="s">
        <v>178</v>
      </c>
      <c r="BM130" s="23" t="s">
        <v>953</v>
      </c>
    </row>
    <row r="131" spans="2:47" s="1" customFormat="1" ht="16.5" customHeight="1">
      <c r="B131" s="47"/>
      <c r="C131" s="48"/>
      <c r="D131" s="48"/>
      <c r="E131" s="48"/>
      <c r="F131" s="271" t="s">
        <v>954</v>
      </c>
      <c r="G131" s="68"/>
      <c r="H131" s="68"/>
      <c r="I131" s="68"/>
      <c r="J131" s="48"/>
      <c r="K131" s="48"/>
      <c r="L131" s="48"/>
      <c r="M131" s="48"/>
      <c r="N131" s="48"/>
      <c r="O131" s="48"/>
      <c r="P131" s="48"/>
      <c r="Q131" s="48"/>
      <c r="R131" s="49"/>
      <c r="T131" s="190"/>
      <c r="U131" s="48"/>
      <c r="V131" s="48"/>
      <c r="W131" s="48"/>
      <c r="X131" s="48"/>
      <c r="Y131" s="48"/>
      <c r="Z131" s="48"/>
      <c r="AA131" s="101"/>
      <c r="AT131" s="23" t="s">
        <v>325</v>
      </c>
      <c r="AU131" s="23" t="s">
        <v>126</v>
      </c>
    </row>
    <row r="132" spans="2:51" s="10" customFormat="1" ht="16.5" customHeight="1">
      <c r="B132" s="231"/>
      <c r="C132" s="232"/>
      <c r="D132" s="232"/>
      <c r="E132" s="233" t="s">
        <v>22</v>
      </c>
      <c r="F132" s="259" t="s">
        <v>955</v>
      </c>
      <c r="G132" s="232"/>
      <c r="H132" s="232"/>
      <c r="I132" s="232"/>
      <c r="J132" s="232"/>
      <c r="K132" s="236">
        <v>14.35</v>
      </c>
      <c r="L132" s="232"/>
      <c r="M132" s="232"/>
      <c r="N132" s="232"/>
      <c r="O132" s="232"/>
      <c r="P132" s="232"/>
      <c r="Q132" s="232"/>
      <c r="R132" s="237"/>
      <c r="T132" s="238"/>
      <c r="U132" s="232"/>
      <c r="V132" s="232"/>
      <c r="W132" s="232"/>
      <c r="X132" s="232"/>
      <c r="Y132" s="232"/>
      <c r="Z132" s="232"/>
      <c r="AA132" s="239"/>
      <c r="AT132" s="240" t="s">
        <v>181</v>
      </c>
      <c r="AU132" s="240" t="s">
        <v>126</v>
      </c>
      <c r="AV132" s="10" t="s">
        <v>126</v>
      </c>
      <c r="AW132" s="10" t="s">
        <v>36</v>
      </c>
      <c r="AX132" s="10" t="s">
        <v>87</v>
      </c>
      <c r="AY132" s="240" t="s">
        <v>173</v>
      </c>
    </row>
    <row r="133" spans="2:65" s="1" customFormat="1" ht="25.5" customHeight="1">
      <c r="B133" s="47"/>
      <c r="C133" s="220" t="s">
        <v>178</v>
      </c>
      <c r="D133" s="220" t="s">
        <v>174</v>
      </c>
      <c r="E133" s="221" t="s">
        <v>956</v>
      </c>
      <c r="F133" s="222" t="s">
        <v>957</v>
      </c>
      <c r="G133" s="222"/>
      <c r="H133" s="222"/>
      <c r="I133" s="222"/>
      <c r="J133" s="223" t="s">
        <v>177</v>
      </c>
      <c r="K133" s="224">
        <v>24.5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44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0.098</v>
      </c>
      <c r="AA133" s="230">
        <f>Z133*K133</f>
        <v>2.4010000000000002</v>
      </c>
      <c r="AR133" s="23" t="s">
        <v>178</v>
      </c>
      <c r="AT133" s="23" t="s">
        <v>174</v>
      </c>
      <c r="AU133" s="23" t="s">
        <v>126</v>
      </c>
      <c r="AY133" s="23" t="s">
        <v>173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87</v>
      </c>
      <c r="BK133" s="143">
        <f>ROUND(L133*K133,2)</f>
        <v>0</v>
      </c>
      <c r="BL133" s="23" t="s">
        <v>178</v>
      </c>
      <c r="BM133" s="23" t="s">
        <v>958</v>
      </c>
    </row>
    <row r="134" spans="2:47" s="1" customFormat="1" ht="16.5" customHeight="1">
      <c r="B134" s="47"/>
      <c r="C134" s="48"/>
      <c r="D134" s="48"/>
      <c r="E134" s="48"/>
      <c r="F134" s="271" t="s">
        <v>959</v>
      </c>
      <c r="G134" s="68"/>
      <c r="H134" s="68"/>
      <c r="I134" s="68"/>
      <c r="J134" s="48"/>
      <c r="K134" s="48"/>
      <c r="L134" s="48"/>
      <c r="M134" s="48"/>
      <c r="N134" s="48"/>
      <c r="O134" s="48"/>
      <c r="P134" s="48"/>
      <c r="Q134" s="48"/>
      <c r="R134" s="49"/>
      <c r="T134" s="190"/>
      <c r="U134" s="48"/>
      <c r="V134" s="48"/>
      <c r="W134" s="48"/>
      <c r="X134" s="48"/>
      <c r="Y134" s="48"/>
      <c r="Z134" s="48"/>
      <c r="AA134" s="101"/>
      <c r="AT134" s="23" t="s">
        <v>325</v>
      </c>
      <c r="AU134" s="23" t="s">
        <v>126</v>
      </c>
    </row>
    <row r="135" spans="2:65" s="1" customFormat="1" ht="25.5" customHeight="1">
      <c r="B135" s="47"/>
      <c r="C135" s="220" t="s">
        <v>196</v>
      </c>
      <c r="D135" s="220" t="s">
        <v>174</v>
      </c>
      <c r="E135" s="221" t="s">
        <v>601</v>
      </c>
      <c r="F135" s="222" t="s">
        <v>602</v>
      </c>
      <c r="G135" s="222"/>
      <c r="H135" s="222"/>
      <c r="I135" s="222"/>
      <c r="J135" s="223" t="s">
        <v>177</v>
      </c>
      <c r="K135" s="224">
        <v>40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44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0.355</v>
      </c>
      <c r="AA135" s="230">
        <f>Z135*K135</f>
        <v>14.2</v>
      </c>
      <c r="AR135" s="23" t="s">
        <v>178</v>
      </c>
      <c r="AT135" s="23" t="s">
        <v>174</v>
      </c>
      <c r="AU135" s="23" t="s">
        <v>126</v>
      </c>
      <c r="AY135" s="23" t="s">
        <v>173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87</v>
      </c>
      <c r="BK135" s="143">
        <f>ROUND(L135*K135,2)</f>
        <v>0</v>
      </c>
      <c r="BL135" s="23" t="s">
        <v>178</v>
      </c>
      <c r="BM135" s="23" t="s">
        <v>603</v>
      </c>
    </row>
    <row r="136" spans="2:47" s="1" customFormat="1" ht="36" customHeight="1">
      <c r="B136" s="47"/>
      <c r="C136" s="48"/>
      <c r="D136" s="48"/>
      <c r="E136" s="48"/>
      <c r="F136" s="271" t="s">
        <v>960</v>
      </c>
      <c r="G136" s="68"/>
      <c r="H136" s="68"/>
      <c r="I136" s="68"/>
      <c r="J136" s="48"/>
      <c r="K136" s="48"/>
      <c r="L136" s="48"/>
      <c r="M136" s="48"/>
      <c r="N136" s="48"/>
      <c r="O136" s="48"/>
      <c r="P136" s="48"/>
      <c r="Q136" s="48"/>
      <c r="R136" s="49"/>
      <c r="T136" s="190"/>
      <c r="U136" s="48"/>
      <c r="V136" s="48"/>
      <c r="W136" s="48"/>
      <c r="X136" s="48"/>
      <c r="Y136" s="48"/>
      <c r="Z136" s="48"/>
      <c r="AA136" s="101"/>
      <c r="AT136" s="23" t="s">
        <v>325</v>
      </c>
      <c r="AU136" s="23" t="s">
        <v>126</v>
      </c>
    </row>
    <row r="137" spans="2:51" s="10" customFormat="1" ht="16.5" customHeight="1">
      <c r="B137" s="231"/>
      <c r="C137" s="232"/>
      <c r="D137" s="232"/>
      <c r="E137" s="233" t="s">
        <v>22</v>
      </c>
      <c r="F137" s="259" t="s">
        <v>961</v>
      </c>
      <c r="G137" s="232"/>
      <c r="H137" s="232"/>
      <c r="I137" s="232"/>
      <c r="J137" s="232"/>
      <c r="K137" s="236">
        <v>40</v>
      </c>
      <c r="L137" s="232"/>
      <c r="M137" s="232"/>
      <c r="N137" s="232"/>
      <c r="O137" s="232"/>
      <c r="P137" s="232"/>
      <c r="Q137" s="232"/>
      <c r="R137" s="237"/>
      <c r="T137" s="238"/>
      <c r="U137" s="232"/>
      <c r="V137" s="232"/>
      <c r="W137" s="232"/>
      <c r="X137" s="232"/>
      <c r="Y137" s="232"/>
      <c r="Z137" s="232"/>
      <c r="AA137" s="239"/>
      <c r="AT137" s="240" t="s">
        <v>181</v>
      </c>
      <c r="AU137" s="240" t="s">
        <v>126</v>
      </c>
      <c r="AV137" s="10" t="s">
        <v>126</v>
      </c>
      <c r="AW137" s="10" t="s">
        <v>36</v>
      </c>
      <c r="AX137" s="10" t="s">
        <v>87</v>
      </c>
      <c r="AY137" s="240" t="s">
        <v>173</v>
      </c>
    </row>
    <row r="138" spans="2:65" s="1" customFormat="1" ht="38.25" customHeight="1">
      <c r="B138" s="47"/>
      <c r="C138" s="220" t="s">
        <v>201</v>
      </c>
      <c r="D138" s="220" t="s">
        <v>174</v>
      </c>
      <c r="E138" s="221" t="s">
        <v>962</v>
      </c>
      <c r="F138" s="222" t="s">
        <v>963</v>
      </c>
      <c r="G138" s="222"/>
      <c r="H138" s="222"/>
      <c r="I138" s="222"/>
      <c r="J138" s="223" t="s">
        <v>177</v>
      </c>
      <c r="K138" s="224">
        <v>49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44</v>
      </c>
      <c r="V138" s="48"/>
      <c r="W138" s="229">
        <f>V138*K138</f>
        <v>0</v>
      </c>
      <c r="X138" s="229">
        <v>9E-05</v>
      </c>
      <c r="Y138" s="229">
        <f>X138*K138</f>
        <v>0.00441</v>
      </c>
      <c r="Z138" s="229">
        <v>0.256</v>
      </c>
      <c r="AA138" s="230">
        <f>Z138*K138</f>
        <v>12.544</v>
      </c>
      <c r="AR138" s="23" t="s">
        <v>178</v>
      </c>
      <c r="AT138" s="23" t="s">
        <v>174</v>
      </c>
      <c r="AU138" s="23" t="s">
        <v>126</v>
      </c>
      <c r="AY138" s="23" t="s">
        <v>173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87</v>
      </c>
      <c r="BK138" s="143">
        <f>ROUND(L138*K138,2)</f>
        <v>0</v>
      </c>
      <c r="BL138" s="23" t="s">
        <v>178</v>
      </c>
      <c r="BM138" s="23" t="s">
        <v>964</v>
      </c>
    </row>
    <row r="139" spans="2:47" s="1" customFormat="1" ht="24" customHeight="1">
      <c r="B139" s="47"/>
      <c r="C139" s="48"/>
      <c r="D139" s="48"/>
      <c r="E139" s="48"/>
      <c r="F139" s="271" t="s">
        <v>965</v>
      </c>
      <c r="G139" s="68"/>
      <c r="H139" s="68"/>
      <c r="I139" s="68"/>
      <c r="J139" s="48"/>
      <c r="K139" s="48"/>
      <c r="L139" s="48"/>
      <c r="M139" s="48"/>
      <c r="N139" s="48"/>
      <c r="O139" s="48"/>
      <c r="P139" s="48"/>
      <c r="Q139" s="48"/>
      <c r="R139" s="49"/>
      <c r="T139" s="190"/>
      <c r="U139" s="48"/>
      <c r="V139" s="48"/>
      <c r="W139" s="48"/>
      <c r="X139" s="48"/>
      <c r="Y139" s="48"/>
      <c r="Z139" s="48"/>
      <c r="AA139" s="101"/>
      <c r="AT139" s="23" t="s">
        <v>325</v>
      </c>
      <c r="AU139" s="23" t="s">
        <v>126</v>
      </c>
    </row>
    <row r="140" spans="2:51" s="10" customFormat="1" ht="16.5" customHeight="1">
      <c r="B140" s="231"/>
      <c r="C140" s="232"/>
      <c r="D140" s="232"/>
      <c r="E140" s="233" t="s">
        <v>22</v>
      </c>
      <c r="F140" s="259" t="s">
        <v>966</v>
      </c>
      <c r="G140" s="232"/>
      <c r="H140" s="232"/>
      <c r="I140" s="232"/>
      <c r="J140" s="232"/>
      <c r="K140" s="236">
        <v>49</v>
      </c>
      <c r="L140" s="232"/>
      <c r="M140" s="232"/>
      <c r="N140" s="232"/>
      <c r="O140" s="232"/>
      <c r="P140" s="232"/>
      <c r="Q140" s="232"/>
      <c r="R140" s="237"/>
      <c r="T140" s="238"/>
      <c r="U140" s="232"/>
      <c r="V140" s="232"/>
      <c r="W140" s="232"/>
      <c r="X140" s="232"/>
      <c r="Y140" s="232"/>
      <c r="Z140" s="232"/>
      <c r="AA140" s="239"/>
      <c r="AT140" s="240" t="s">
        <v>181</v>
      </c>
      <c r="AU140" s="240" t="s">
        <v>126</v>
      </c>
      <c r="AV140" s="10" t="s">
        <v>126</v>
      </c>
      <c r="AW140" s="10" t="s">
        <v>36</v>
      </c>
      <c r="AX140" s="10" t="s">
        <v>87</v>
      </c>
      <c r="AY140" s="240" t="s">
        <v>173</v>
      </c>
    </row>
    <row r="141" spans="2:65" s="1" customFormat="1" ht="25.5" customHeight="1">
      <c r="B141" s="47"/>
      <c r="C141" s="220" t="s">
        <v>206</v>
      </c>
      <c r="D141" s="220" t="s">
        <v>174</v>
      </c>
      <c r="E141" s="221" t="s">
        <v>967</v>
      </c>
      <c r="F141" s="222" t="s">
        <v>968</v>
      </c>
      <c r="G141" s="222"/>
      <c r="H141" s="222"/>
      <c r="I141" s="222"/>
      <c r="J141" s="223" t="s">
        <v>209</v>
      </c>
      <c r="K141" s="224">
        <v>15.5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44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178</v>
      </c>
      <c r="AT141" s="23" t="s">
        <v>174</v>
      </c>
      <c r="AU141" s="23" t="s">
        <v>126</v>
      </c>
      <c r="AY141" s="23" t="s">
        <v>173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87</v>
      </c>
      <c r="BK141" s="143">
        <f>ROUND(L141*K141,2)</f>
        <v>0</v>
      </c>
      <c r="BL141" s="23" t="s">
        <v>178</v>
      </c>
      <c r="BM141" s="23" t="s">
        <v>969</v>
      </c>
    </row>
    <row r="142" spans="2:47" s="1" customFormat="1" ht="16.5" customHeight="1">
      <c r="B142" s="47"/>
      <c r="C142" s="48"/>
      <c r="D142" s="48"/>
      <c r="E142" s="48"/>
      <c r="F142" s="271" t="s">
        <v>970</v>
      </c>
      <c r="G142" s="68"/>
      <c r="H142" s="68"/>
      <c r="I142" s="68"/>
      <c r="J142" s="48"/>
      <c r="K142" s="48"/>
      <c r="L142" s="48"/>
      <c r="M142" s="48"/>
      <c r="N142" s="48"/>
      <c r="O142" s="48"/>
      <c r="P142" s="48"/>
      <c r="Q142" s="48"/>
      <c r="R142" s="49"/>
      <c r="T142" s="190"/>
      <c r="U142" s="48"/>
      <c r="V142" s="48"/>
      <c r="W142" s="48"/>
      <c r="X142" s="48"/>
      <c r="Y142" s="48"/>
      <c r="Z142" s="48"/>
      <c r="AA142" s="101"/>
      <c r="AT142" s="23" t="s">
        <v>325</v>
      </c>
      <c r="AU142" s="23" t="s">
        <v>126</v>
      </c>
    </row>
    <row r="143" spans="2:65" s="1" customFormat="1" ht="25.5" customHeight="1">
      <c r="B143" s="47"/>
      <c r="C143" s="220" t="s">
        <v>212</v>
      </c>
      <c r="D143" s="220" t="s">
        <v>174</v>
      </c>
      <c r="E143" s="221" t="s">
        <v>971</v>
      </c>
      <c r="F143" s="222" t="s">
        <v>972</v>
      </c>
      <c r="G143" s="222"/>
      <c r="H143" s="222"/>
      <c r="I143" s="222"/>
      <c r="J143" s="223" t="s">
        <v>209</v>
      </c>
      <c r="K143" s="224">
        <v>15.5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44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178</v>
      </c>
      <c r="AT143" s="23" t="s">
        <v>174</v>
      </c>
      <c r="AU143" s="23" t="s">
        <v>126</v>
      </c>
      <c r="AY143" s="23" t="s">
        <v>173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87</v>
      </c>
      <c r="BK143" s="143">
        <f>ROUND(L143*K143,2)</f>
        <v>0</v>
      </c>
      <c r="BL143" s="23" t="s">
        <v>178</v>
      </c>
      <c r="BM143" s="23" t="s">
        <v>973</v>
      </c>
    </row>
    <row r="144" spans="2:65" s="1" customFormat="1" ht="25.5" customHeight="1">
      <c r="B144" s="47"/>
      <c r="C144" s="220" t="s">
        <v>217</v>
      </c>
      <c r="D144" s="220" t="s">
        <v>174</v>
      </c>
      <c r="E144" s="221" t="s">
        <v>606</v>
      </c>
      <c r="F144" s="222" t="s">
        <v>607</v>
      </c>
      <c r="G144" s="222"/>
      <c r="H144" s="222"/>
      <c r="I144" s="222"/>
      <c r="J144" s="223" t="s">
        <v>209</v>
      </c>
      <c r="K144" s="224">
        <v>2.72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44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178</v>
      </c>
      <c r="AT144" s="23" t="s">
        <v>174</v>
      </c>
      <c r="AU144" s="23" t="s">
        <v>126</v>
      </c>
      <c r="AY144" s="23" t="s">
        <v>173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87</v>
      </c>
      <c r="BK144" s="143">
        <f>ROUND(L144*K144,2)</f>
        <v>0</v>
      </c>
      <c r="BL144" s="23" t="s">
        <v>178</v>
      </c>
      <c r="BM144" s="23" t="s">
        <v>608</v>
      </c>
    </row>
    <row r="145" spans="2:51" s="10" customFormat="1" ht="16.5" customHeight="1">
      <c r="B145" s="231"/>
      <c r="C145" s="232"/>
      <c r="D145" s="232"/>
      <c r="E145" s="233" t="s">
        <v>22</v>
      </c>
      <c r="F145" s="234" t="s">
        <v>974</v>
      </c>
      <c r="G145" s="235"/>
      <c r="H145" s="235"/>
      <c r="I145" s="235"/>
      <c r="J145" s="232"/>
      <c r="K145" s="236">
        <v>2.72</v>
      </c>
      <c r="L145" s="232"/>
      <c r="M145" s="232"/>
      <c r="N145" s="232"/>
      <c r="O145" s="232"/>
      <c r="P145" s="232"/>
      <c r="Q145" s="232"/>
      <c r="R145" s="237"/>
      <c r="T145" s="238"/>
      <c r="U145" s="232"/>
      <c r="V145" s="232"/>
      <c r="W145" s="232"/>
      <c r="X145" s="232"/>
      <c r="Y145" s="232"/>
      <c r="Z145" s="232"/>
      <c r="AA145" s="239"/>
      <c r="AT145" s="240" t="s">
        <v>181</v>
      </c>
      <c r="AU145" s="240" t="s">
        <v>126</v>
      </c>
      <c r="AV145" s="10" t="s">
        <v>126</v>
      </c>
      <c r="AW145" s="10" t="s">
        <v>36</v>
      </c>
      <c r="AX145" s="10" t="s">
        <v>87</v>
      </c>
      <c r="AY145" s="240" t="s">
        <v>173</v>
      </c>
    </row>
    <row r="146" spans="2:65" s="1" customFormat="1" ht="25.5" customHeight="1">
      <c r="B146" s="47"/>
      <c r="C146" s="220" t="s">
        <v>221</v>
      </c>
      <c r="D146" s="220" t="s">
        <v>174</v>
      </c>
      <c r="E146" s="221" t="s">
        <v>610</v>
      </c>
      <c r="F146" s="222" t="s">
        <v>611</v>
      </c>
      <c r="G146" s="222"/>
      <c r="H146" s="222"/>
      <c r="I146" s="222"/>
      <c r="J146" s="223" t="s">
        <v>209</v>
      </c>
      <c r="K146" s="224">
        <v>2.72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44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178</v>
      </c>
      <c r="AT146" s="23" t="s">
        <v>174</v>
      </c>
      <c r="AU146" s="23" t="s">
        <v>126</v>
      </c>
      <c r="AY146" s="23" t="s">
        <v>173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87</v>
      </c>
      <c r="BK146" s="143">
        <f>ROUND(L146*K146,2)</f>
        <v>0</v>
      </c>
      <c r="BL146" s="23" t="s">
        <v>178</v>
      </c>
      <c r="BM146" s="23" t="s">
        <v>612</v>
      </c>
    </row>
    <row r="147" spans="2:51" s="10" customFormat="1" ht="16.5" customHeight="1">
      <c r="B147" s="231"/>
      <c r="C147" s="232"/>
      <c r="D147" s="232"/>
      <c r="E147" s="233" t="s">
        <v>22</v>
      </c>
      <c r="F147" s="234" t="s">
        <v>974</v>
      </c>
      <c r="G147" s="235"/>
      <c r="H147" s="235"/>
      <c r="I147" s="235"/>
      <c r="J147" s="232"/>
      <c r="K147" s="236">
        <v>2.72</v>
      </c>
      <c r="L147" s="232"/>
      <c r="M147" s="232"/>
      <c r="N147" s="232"/>
      <c r="O147" s="232"/>
      <c r="P147" s="232"/>
      <c r="Q147" s="232"/>
      <c r="R147" s="237"/>
      <c r="T147" s="238"/>
      <c r="U147" s="232"/>
      <c r="V147" s="232"/>
      <c r="W147" s="232"/>
      <c r="X147" s="232"/>
      <c r="Y147" s="232"/>
      <c r="Z147" s="232"/>
      <c r="AA147" s="239"/>
      <c r="AT147" s="240" t="s">
        <v>181</v>
      </c>
      <c r="AU147" s="240" t="s">
        <v>126</v>
      </c>
      <c r="AV147" s="10" t="s">
        <v>126</v>
      </c>
      <c r="AW147" s="10" t="s">
        <v>36</v>
      </c>
      <c r="AX147" s="10" t="s">
        <v>87</v>
      </c>
      <c r="AY147" s="240" t="s">
        <v>173</v>
      </c>
    </row>
    <row r="148" spans="2:65" s="1" customFormat="1" ht="25.5" customHeight="1">
      <c r="B148" s="47"/>
      <c r="C148" s="220" t="s">
        <v>227</v>
      </c>
      <c r="D148" s="220" t="s">
        <v>174</v>
      </c>
      <c r="E148" s="221" t="s">
        <v>218</v>
      </c>
      <c r="F148" s="222" t="s">
        <v>219</v>
      </c>
      <c r="G148" s="222"/>
      <c r="H148" s="222"/>
      <c r="I148" s="222"/>
      <c r="J148" s="223" t="s">
        <v>209</v>
      </c>
      <c r="K148" s="224">
        <v>23.243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44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178</v>
      </c>
      <c r="AT148" s="23" t="s">
        <v>174</v>
      </c>
      <c r="AU148" s="23" t="s">
        <v>126</v>
      </c>
      <c r="AY148" s="23" t="s">
        <v>173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87</v>
      </c>
      <c r="BK148" s="143">
        <f>ROUND(L148*K148,2)</f>
        <v>0</v>
      </c>
      <c r="BL148" s="23" t="s">
        <v>178</v>
      </c>
      <c r="BM148" s="23" t="s">
        <v>624</v>
      </c>
    </row>
    <row r="149" spans="2:47" s="1" customFormat="1" ht="16.5" customHeight="1">
      <c r="B149" s="47"/>
      <c r="C149" s="48"/>
      <c r="D149" s="48"/>
      <c r="E149" s="48"/>
      <c r="F149" s="271" t="s">
        <v>975</v>
      </c>
      <c r="G149" s="68"/>
      <c r="H149" s="68"/>
      <c r="I149" s="68"/>
      <c r="J149" s="48"/>
      <c r="K149" s="48"/>
      <c r="L149" s="48"/>
      <c r="M149" s="48"/>
      <c r="N149" s="48"/>
      <c r="O149" s="48"/>
      <c r="P149" s="48"/>
      <c r="Q149" s="48"/>
      <c r="R149" s="49"/>
      <c r="T149" s="190"/>
      <c r="U149" s="48"/>
      <c r="V149" s="48"/>
      <c r="W149" s="48"/>
      <c r="X149" s="48"/>
      <c r="Y149" s="48"/>
      <c r="Z149" s="48"/>
      <c r="AA149" s="101"/>
      <c r="AT149" s="23" t="s">
        <v>325</v>
      </c>
      <c r="AU149" s="23" t="s">
        <v>126</v>
      </c>
    </row>
    <row r="150" spans="2:51" s="10" customFormat="1" ht="16.5" customHeight="1">
      <c r="B150" s="231"/>
      <c r="C150" s="232"/>
      <c r="D150" s="232"/>
      <c r="E150" s="233" t="s">
        <v>22</v>
      </c>
      <c r="F150" s="259" t="s">
        <v>976</v>
      </c>
      <c r="G150" s="232"/>
      <c r="H150" s="232"/>
      <c r="I150" s="232"/>
      <c r="J150" s="232"/>
      <c r="K150" s="236">
        <v>5.023</v>
      </c>
      <c r="L150" s="232"/>
      <c r="M150" s="232"/>
      <c r="N150" s="232"/>
      <c r="O150" s="232"/>
      <c r="P150" s="232"/>
      <c r="Q150" s="232"/>
      <c r="R150" s="237"/>
      <c r="T150" s="238"/>
      <c r="U150" s="232"/>
      <c r="V150" s="232"/>
      <c r="W150" s="232"/>
      <c r="X150" s="232"/>
      <c r="Y150" s="232"/>
      <c r="Z150" s="232"/>
      <c r="AA150" s="239"/>
      <c r="AT150" s="240" t="s">
        <v>181</v>
      </c>
      <c r="AU150" s="240" t="s">
        <v>126</v>
      </c>
      <c r="AV150" s="10" t="s">
        <v>126</v>
      </c>
      <c r="AW150" s="10" t="s">
        <v>36</v>
      </c>
      <c r="AX150" s="10" t="s">
        <v>79</v>
      </c>
      <c r="AY150" s="240" t="s">
        <v>173</v>
      </c>
    </row>
    <row r="151" spans="2:51" s="10" customFormat="1" ht="16.5" customHeight="1">
      <c r="B151" s="231"/>
      <c r="C151" s="232"/>
      <c r="D151" s="232"/>
      <c r="E151" s="233" t="s">
        <v>22</v>
      </c>
      <c r="F151" s="259" t="s">
        <v>977</v>
      </c>
      <c r="G151" s="232"/>
      <c r="H151" s="232"/>
      <c r="I151" s="232"/>
      <c r="J151" s="232"/>
      <c r="K151" s="236">
        <v>15.5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181</v>
      </c>
      <c r="AU151" s="240" t="s">
        <v>126</v>
      </c>
      <c r="AV151" s="10" t="s">
        <v>126</v>
      </c>
      <c r="AW151" s="10" t="s">
        <v>36</v>
      </c>
      <c r="AX151" s="10" t="s">
        <v>79</v>
      </c>
      <c r="AY151" s="240" t="s">
        <v>173</v>
      </c>
    </row>
    <row r="152" spans="2:51" s="10" customFormat="1" ht="16.5" customHeight="1">
      <c r="B152" s="231"/>
      <c r="C152" s="232"/>
      <c r="D152" s="232"/>
      <c r="E152" s="233" t="s">
        <v>22</v>
      </c>
      <c r="F152" s="259" t="s">
        <v>978</v>
      </c>
      <c r="G152" s="232"/>
      <c r="H152" s="232"/>
      <c r="I152" s="232"/>
      <c r="J152" s="232"/>
      <c r="K152" s="236">
        <v>2.72</v>
      </c>
      <c r="L152" s="232"/>
      <c r="M152" s="232"/>
      <c r="N152" s="232"/>
      <c r="O152" s="232"/>
      <c r="P152" s="232"/>
      <c r="Q152" s="232"/>
      <c r="R152" s="237"/>
      <c r="T152" s="238"/>
      <c r="U152" s="232"/>
      <c r="V152" s="232"/>
      <c r="W152" s="232"/>
      <c r="X152" s="232"/>
      <c r="Y152" s="232"/>
      <c r="Z152" s="232"/>
      <c r="AA152" s="239"/>
      <c r="AT152" s="240" t="s">
        <v>181</v>
      </c>
      <c r="AU152" s="240" t="s">
        <v>126</v>
      </c>
      <c r="AV152" s="10" t="s">
        <v>126</v>
      </c>
      <c r="AW152" s="10" t="s">
        <v>36</v>
      </c>
      <c r="AX152" s="10" t="s">
        <v>79</v>
      </c>
      <c r="AY152" s="240" t="s">
        <v>173</v>
      </c>
    </row>
    <row r="153" spans="2:51" s="11" customFormat="1" ht="16.5" customHeight="1">
      <c r="B153" s="241"/>
      <c r="C153" s="242"/>
      <c r="D153" s="242"/>
      <c r="E153" s="243" t="s">
        <v>22</v>
      </c>
      <c r="F153" s="244" t="s">
        <v>182</v>
      </c>
      <c r="G153" s="242"/>
      <c r="H153" s="242"/>
      <c r="I153" s="242"/>
      <c r="J153" s="242"/>
      <c r="K153" s="245">
        <v>23.243</v>
      </c>
      <c r="L153" s="242"/>
      <c r="M153" s="242"/>
      <c r="N153" s="242"/>
      <c r="O153" s="242"/>
      <c r="P153" s="242"/>
      <c r="Q153" s="242"/>
      <c r="R153" s="246"/>
      <c r="T153" s="247"/>
      <c r="U153" s="242"/>
      <c r="V153" s="242"/>
      <c r="W153" s="242"/>
      <c r="X153" s="242"/>
      <c r="Y153" s="242"/>
      <c r="Z153" s="242"/>
      <c r="AA153" s="248"/>
      <c r="AT153" s="249" t="s">
        <v>181</v>
      </c>
      <c r="AU153" s="249" t="s">
        <v>126</v>
      </c>
      <c r="AV153" s="11" t="s">
        <v>178</v>
      </c>
      <c r="AW153" s="11" t="s">
        <v>36</v>
      </c>
      <c r="AX153" s="11" t="s">
        <v>87</v>
      </c>
      <c r="AY153" s="249" t="s">
        <v>173</v>
      </c>
    </row>
    <row r="154" spans="2:65" s="1" customFormat="1" ht="38.25" customHeight="1">
      <c r="B154" s="47"/>
      <c r="C154" s="220" t="s">
        <v>233</v>
      </c>
      <c r="D154" s="220" t="s">
        <v>174</v>
      </c>
      <c r="E154" s="221" t="s">
        <v>222</v>
      </c>
      <c r="F154" s="222" t="s">
        <v>223</v>
      </c>
      <c r="G154" s="222"/>
      <c r="H154" s="222"/>
      <c r="I154" s="222"/>
      <c r="J154" s="223" t="s">
        <v>209</v>
      </c>
      <c r="K154" s="224">
        <v>464.86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44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178</v>
      </c>
      <c r="AT154" s="23" t="s">
        <v>174</v>
      </c>
      <c r="AU154" s="23" t="s">
        <v>126</v>
      </c>
      <c r="AY154" s="23" t="s">
        <v>173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87</v>
      </c>
      <c r="BK154" s="143">
        <f>ROUND(L154*K154,2)</f>
        <v>0</v>
      </c>
      <c r="BL154" s="23" t="s">
        <v>178</v>
      </c>
      <c r="BM154" s="23" t="s">
        <v>625</v>
      </c>
    </row>
    <row r="155" spans="2:47" s="1" customFormat="1" ht="16.5" customHeight="1">
      <c r="B155" s="47"/>
      <c r="C155" s="48"/>
      <c r="D155" s="48"/>
      <c r="E155" s="48"/>
      <c r="F155" s="271" t="s">
        <v>975</v>
      </c>
      <c r="G155" s="68"/>
      <c r="H155" s="68"/>
      <c r="I155" s="68"/>
      <c r="J155" s="48"/>
      <c r="K155" s="48"/>
      <c r="L155" s="48"/>
      <c r="M155" s="48"/>
      <c r="N155" s="48"/>
      <c r="O155" s="48"/>
      <c r="P155" s="48"/>
      <c r="Q155" s="48"/>
      <c r="R155" s="49"/>
      <c r="T155" s="190"/>
      <c r="U155" s="48"/>
      <c r="V155" s="48"/>
      <c r="W155" s="48"/>
      <c r="X155" s="48"/>
      <c r="Y155" s="48"/>
      <c r="Z155" s="48"/>
      <c r="AA155" s="101"/>
      <c r="AT155" s="23" t="s">
        <v>325</v>
      </c>
      <c r="AU155" s="23" t="s">
        <v>126</v>
      </c>
    </row>
    <row r="156" spans="2:51" s="12" customFormat="1" ht="16.5" customHeight="1">
      <c r="B156" s="250"/>
      <c r="C156" s="251"/>
      <c r="D156" s="251"/>
      <c r="E156" s="252" t="s">
        <v>22</v>
      </c>
      <c r="F156" s="268" t="s">
        <v>979</v>
      </c>
      <c r="G156" s="251"/>
      <c r="H156" s="251"/>
      <c r="I156" s="251"/>
      <c r="J156" s="251"/>
      <c r="K156" s="252" t="s">
        <v>22</v>
      </c>
      <c r="L156" s="251"/>
      <c r="M156" s="251"/>
      <c r="N156" s="251"/>
      <c r="O156" s="251"/>
      <c r="P156" s="251"/>
      <c r="Q156" s="251"/>
      <c r="R156" s="255"/>
      <c r="T156" s="256"/>
      <c r="U156" s="251"/>
      <c r="V156" s="251"/>
      <c r="W156" s="251"/>
      <c r="X156" s="251"/>
      <c r="Y156" s="251"/>
      <c r="Z156" s="251"/>
      <c r="AA156" s="257"/>
      <c r="AT156" s="258" t="s">
        <v>181</v>
      </c>
      <c r="AU156" s="258" t="s">
        <v>126</v>
      </c>
      <c r="AV156" s="12" t="s">
        <v>87</v>
      </c>
      <c r="AW156" s="12" t="s">
        <v>36</v>
      </c>
      <c r="AX156" s="12" t="s">
        <v>79</v>
      </c>
      <c r="AY156" s="258" t="s">
        <v>173</v>
      </c>
    </row>
    <row r="157" spans="2:51" s="10" customFormat="1" ht="16.5" customHeight="1">
      <c r="B157" s="231"/>
      <c r="C157" s="232"/>
      <c r="D157" s="232"/>
      <c r="E157" s="233" t="s">
        <v>22</v>
      </c>
      <c r="F157" s="259" t="s">
        <v>980</v>
      </c>
      <c r="G157" s="232"/>
      <c r="H157" s="232"/>
      <c r="I157" s="232"/>
      <c r="J157" s="232"/>
      <c r="K157" s="236">
        <v>464.86</v>
      </c>
      <c r="L157" s="232"/>
      <c r="M157" s="232"/>
      <c r="N157" s="232"/>
      <c r="O157" s="232"/>
      <c r="P157" s="232"/>
      <c r="Q157" s="232"/>
      <c r="R157" s="237"/>
      <c r="T157" s="238"/>
      <c r="U157" s="232"/>
      <c r="V157" s="232"/>
      <c r="W157" s="232"/>
      <c r="X157" s="232"/>
      <c r="Y157" s="232"/>
      <c r="Z157" s="232"/>
      <c r="AA157" s="239"/>
      <c r="AT157" s="240" t="s">
        <v>181</v>
      </c>
      <c r="AU157" s="240" t="s">
        <v>126</v>
      </c>
      <c r="AV157" s="10" t="s">
        <v>126</v>
      </c>
      <c r="AW157" s="10" t="s">
        <v>36</v>
      </c>
      <c r="AX157" s="10" t="s">
        <v>79</v>
      </c>
      <c r="AY157" s="240" t="s">
        <v>173</v>
      </c>
    </row>
    <row r="158" spans="2:51" s="11" customFormat="1" ht="16.5" customHeight="1">
      <c r="B158" s="241"/>
      <c r="C158" s="242"/>
      <c r="D158" s="242"/>
      <c r="E158" s="243" t="s">
        <v>22</v>
      </c>
      <c r="F158" s="244" t="s">
        <v>182</v>
      </c>
      <c r="G158" s="242"/>
      <c r="H158" s="242"/>
      <c r="I158" s="242"/>
      <c r="J158" s="242"/>
      <c r="K158" s="245">
        <v>464.86</v>
      </c>
      <c r="L158" s="242"/>
      <c r="M158" s="242"/>
      <c r="N158" s="242"/>
      <c r="O158" s="242"/>
      <c r="P158" s="242"/>
      <c r="Q158" s="242"/>
      <c r="R158" s="246"/>
      <c r="T158" s="247"/>
      <c r="U158" s="242"/>
      <c r="V158" s="242"/>
      <c r="W158" s="242"/>
      <c r="X158" s="242"/>
      <c r="Y158" s="242"/>
      <c r="Z158" s="242"/>
      <c r="AA158" s="248"/>
      <c r="AT158" s="249" t="s">
        <v>181</v>
      </c>
      <c r="AU158" s="249" t="s">
        <v>126</v>
      </c>
      <c r="AV158" s="11" t="s">
        <v>178</v>
      </c>
      <c r="AW158" s="11" t="s">
        <v>36</v>
      </c>
      <c r="AX158" s="11" t="s">
        <v>87</v>
      </c>
      <c r="AY158" s="249" t="s">
        <v>173</v>
      </c>
    </row>
    <row r="159" spans="2:65" s="1" customFormat="1" ht="25.5" customHeight="1">
      <c r="B159" s="47"/>
      <c r="C159" s="220" t="s">
        <v>240</v>
      </c>
      <c r="D159" s="220" t="s">
        <v>174</v>
      </c>
      <c r="E159" s="221" t="s">
        <v>629</v>
      </c>
      <c r="F159" s="222" t="s">
        <v>630</v>
      </c>
      <c r="G159" s="222"/>
      <c r="H159" s="222"/>
      <c r="I159" s="222"/>
      <c r="J159" s="223" t="s">
        <v>209</v>
      </c>
      <c r="K159" s="224">
        <v>15.5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44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178</v>
      </c>
      <c r="AT159" s="23" t="s">
        <v>174</v>
      </c>
      <c r="AU159" s="23" t="s">
        <v>126</v>
      </c>
      <c r="AY159" s="23" t="s">
        <v>173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87</v>
      </c>
      <c r="BK159" s="143">
        <f>ROUND(L159*K159,2)</f>
        <v>0</v>
      </c>
      <c r="BL159" s="23" t="s">
        <v>178</v>
      </c>
      <c r="BM159" s="23" t="s">
        <v>631</v>
      </c>
    </row>
    <row r="160" spans="2:51" s="10" customFormat="1" ht="16.5" customHeight="1">
      <c r="B160" s="231"/>
      <c r="C160" s="232"/>
      <c r="D160" s="232"/>
      <c r="E160" s="233" t="s">
        <v>22</v>
      </c>
      <c r="F160" s="234" t="s">
        <v>981</v>
      </c>
      <c r="G160" s="235"/>
      <c r="H160" s="235"/>
      <c r="I160" s="235"/>
      <c r="J160" s="232"/>
      <c r="K160" s="236">
        <v>15.5</v>
      </c>
      <c r="L160" s="232"/>
      <c r="M160" s="232"/>
      <c r="N160" s="232"/>
      <c r="O160" s="232"/>
      <c r="P160" s="232"/>
      <c r="Q160" s="232"/>
      <c r="R160" s="237"/>
      <c r="T160" s="238"/>
      <c r="U160" s="232"/>
      <c r="V160" s="232"/>
      <c r="W160" s="232"/>
      <c r="X160" s="232"/>
      <c r="Y160" s="232"/>
      <c r="Z160" s="232"/>
      <c r="AA160" s="239"/>
      <c r="AT160" s="240" t="s">
        <v>181</v>
      </c>
      <c r="AU160" s="240" t="s">
        <v>126</v>
      </c>
      <c r="AV160" s="10" t="s">
        <v>126</v>
      </c>
      <c r="AW160" s="10" t="s">
        <v>36</v>
      </c>
      <c r="AX160" s="10" t="s">
        <v>87</v>
      </c>
      <c r="AY160" s="240" t="s">
        <v>173</v>
      </c>
    </row>
    <row r="161" spans="2:65" s="1" customFormat="1" ht="25.5" customHeight="1">
      <c r="B161" s="47"/>
      <c r="C161" s="260" t="s">
        <v>244</v>
      </c>
      <c r="D161" s="260" t="s">
        <v>245</v>
      </c>
      <c r="E161" s="261" t="s">
        <v>633</v>
      </c>
      <c r="F161" s="262" t="s">
        <v>634</v>
      </c>
      <c r="G161" s="262"/>
      <c r="H161" s="262"/>
      <c r="I161" s="262"/>
      <c r="J161" s="263" t="s">
        <v>230</v>
      </c>
      <c r="K161" s="264">
        <v>38.75</v>
      </c>
      <c r="L161" s="265">
        <v>0</v>
      </c>
      <c r="M161" s="266"/>
      <c r="N161" s="26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44</v>
      </c>
      <c r="V161" s="48"/>
      <c r="W161" s="229">
        <f>V161*K161</f>
        <v>0</v>
      </c>
      <c r="X161" s="229">
        <v>1</v>
      </c>
      <c r="Y161" s="229">
        <f>X161*K161</f>
        <v>38.75</v>
      </c>
      <c r="Z161" s="229">
        <v>0</v>
      </c>
      <c r="AA161" s="230">
        <f>Z161*K161</f>
        <v>0</v>
      </c>
      <c r="AR161" s="23" t="s">
        <v>212</v>
      </c>
      <c r="AT161" s="23" t="s">
        <v>245</v>
      </c>
      <c r="AU161" s="23" t="s">
        <v>126</v>
      </c>
      <c r="AY161" s="23" t="s">
        <v>173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87</v>
      </c>
      <c r="BK161" s="143">
        <f>ROUND(L161*K161,2)</f>
        <v>0</v>
      </c>
      <c r="BL161" s="23" t="s">
        <v>178</v>
      </c>
      <c r="BM161" s="23" t="s">
        <v>635</v>
      </c>
    </row>
    <row r="162" spans="2:51" s="10" customFormat="1" ht="16.5" customHeight="1">
      <c r="B162" s="231"/>
      <c r="C162" s="232"/>
      <c r="D162" s="232"/>
      <c r="E162" s="233" t="s">
        <v>22</v>
      </c>
      <c r="F162" s="234" t="s">
        <v>982</v>
      </c>
      <c r="G162" s="235"/>
      <c r="H162" s="235"/>
      <c r="I162" s="235"/>
      <c r="J162" s="232"/>
      <c r="K162" s="236">
        <v>38.75</v>
      </c>
      <c r="L162" s="232"/>
      <c r="M162" s="232"/>
      <c r="N162" s="232"/>
      <c r="O162" s="232"/>
      <c r="P162" s="232"/>
      <c r="Q162" s="232"/>
      <c r="R162" s="237"/>
      <c r="T162" s="238"/>
      <c r="U162" s="232"/>
      <c r="V162" s="232"/>
      <c r="W162" s="232"/>
      <c r="X162" s="232"/>
      <c r="Y162" s="232"/>
      <c r="Z162" s="232"/>
      <c r="AA162" s="239"/>
      <c r="AT162" s="240" t="s">
        <v>181</v>
      </c>
      <c r="AU162" s="240" t="s">
        <v>126</v>
      </c>
      <c r="AV162" s="10" t="s">
        <v>126</v>
      </c>
      <c r="AW162" s="10" t="s">
        <v>36</v>
      </c>
      <c r="AX162" s="10" t="s">
        <v>87</v>
      </c>
      <c r="AY162" s="240" t="s">
        <v>173</v>
      </c>
    </row>
    <row r="163" spans="2:65" s="1" customFormat="1" ht="16.5" customHeight="1">
      <c r="B163" s="47"/>
      <c r="C163" s="220" t="s">
        <v>11</v>
      </c>
      <c r="D163" s="220" t="s">
        <v>174</v>
      </c>
      <c r="E163" s="221" t="s">
        <v>983</v>
      </c>
      <c r="F163" s="222" t="s">
        <v>984</v>
      </c>
      <c r="G163" s="222"/>
      <c r="H163" s="222"/>
      <c r="I163" s="222"/>
      <c r="J163" s="223" t="s">
        <v>209</v>
      </c>
      <c r="K163" s="224">
        <v>2.7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44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178</v>
      </c>
      <c r="AT163" s="23" t="s">
        <v>174</v>
      </c>
      <c r="AU163" s="23" t="s">
        <v>126</v>
      </c>
      <c r="AY163" s="23" t="s">
        <v>173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87</v>
      </c>
      <c r="BK163" s="143">
        <f>ROUND(L163*K163,2)</f>
        <v>0</v>
      </c>
      <c r="BL163" s="23" t="s">
        <v>178</v>
      </c>
      <c r="BM163" s="23" t="s">
        <v>985</v>
      </c>
    </row>
    <row r="164" spans="2:47" s="1" customFormat="1" ht="24" customHeight="1">
      <c r="B164" s="47"/>
      <c r="C164" s="48"/>
      <c r="D164" s="48"/>
      <c r="E164" s="48"/>
      <c r="F164" s="271" t="s">
        <v>986</v>
      </c>
      <c r="G164" s="68"/>
      <c r="H164" s="68"/>
      <c r="I164" s="68"/>
      <c r="J164" s="48"/>
      <c r="K164" s="48"/>
      <c r="L164" s="48"/>
      <c r="M164" s="48"/>
      <c r="N164" s="48"/>
      <c r="O164" s="48"/>
      <c r="P164" s="48"/>
      <c r="Q164" s="48"/>
      <c r="R164" s="49"/>
      <c r="T164" s="190"/>
      <c r="U164" s="48"/>
      <c r="V164" s="48"/>
      <c r="W164" s="48"/>
      <c r="X164" s="48"/>
      <c r="Y164" s="48"/>
      <c r="Z164" s="48"/>
      <c r="AA164" s="101"/>
      <c r="AT164" s="23" t="s">
        <v>325</v>
      </c>
      <c r="AU164" s="23" t="s">
        <v>126</v>
      </c>
    </row>
    <row r="165" spans="2:65" s="1" customFormat="1" ht="25.5" customHeight="1">
      <c r="B165" s="47"/>
      <c r="C165" s="220" t="s">
        <v>253</v>
      </c>
      <c r="D165" s="220" t="s">
        <v>174</v>
      </c>
      <c r="E165" s="221" t="s">
        <v>228</v>
      </c>
      <c r="F165" s="222" t="s">
        <v>641</v>
      </c>
      <c r="G165" s="222"/>
      <c r="H165" s="222"/>
      <c r="I165" s="222"/>
      <c r="J165" s="223" t="s">
        <v>230</v>
      </c>
      <c r="K165" s="224">
        <v>41.837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44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178</v>
      </c>
      <c r="AT165" s="23" t="s">
        <v>174</v>
      </c>
      <c r="AU165" s="23" t="s">
        <v>126</v>
      </c>
      <c r="AY165" s="23" t="s">
        <v>173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87</v>
      </c>
      <c r="BK165" s="143">
        <f>ROUND(L165*K165,2)</f>
        <v>0</v>
      </c>
      <c r="BL165" s="23" t="s">
        <v>178</v>
      </c>
      <c r="BM165" s="23" t="s">
        <v>987</v>
      </c>
    </row>
    <row r="166" spans="2:51" s="10" customFormat="1" ht="16.5" customHeight="1">
      <c r="B166" s="231"/>
      <c r="C166" s="232"/>
      <c r="D166" s="232"/>
      <c r="E166" s="233" t="s">
        <v>22</v>
      </c>
      <c r="F166" s="234" t="s">
        <v>988</v>
      </c>
      <c r="G166" s="235"/>
      <c r="H166" s="235"/>
      <c r="I166" s="235"/>
      <c r="J166" s="232"/>
      <c r="K166" s="236">
        <v>41.837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181</v>
      </c>
      <c r="AU166" s="240" t="s">
        <v>126</v>
      </c>
      <c r="AV166" s="10" t="s">
        <v>126</v>
      </c>
      <c r="AW166" s="10" t="s">
        <v>36</v>
      </c>
      <c r="AX166" s="10" t="s">
        <v>87</v>
      </c>
      <c r="AY166" s="240" t="s">
        <v>173</v>
      </c>
    </row>
    <row r="167" spans="2:65" s="1" customFormat="1" ht="25.5" customHeight="1">
      <c r="B167" s="47"/>
      <c r="C167" s="220" t="s">
        <v>259</v>
      </c>
      <c r="D167" s="220" t="s">
        <v>174</v>
      </c>
      <c r="E167" s="221" t="s">
        <v>234</v>
      </c>
      <c r="F167" s="222" t="s">
        <v>235</v>
      </c>
      <c r="G167" s="222"/>
      <c r="H167" s="222"/>
      <c r="I167" s="222"/>
      <c r="J167" s="223" t="s">
        <v>209</v>
      </c>
      <c r="K167" s="224">
        <v>2.176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44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178</v>
      </c>
      <c r="AT167" s="23" t="s">
        <v>174</v>
      </c>
      <c r="AU167" s="23" t="s">
        <v>126</v>
      </c>
      <c r="AY167" s="23" t="s">
        <v>173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87</v>
      </c>
      <c r="BK167" s="143">
        <f>ROUND(L167*K167,2)</f>
        <v>0</v>
      </c>
      <c r="BL167" s="23" t="s">
        <v>178</v>
      </c>
      <c r="BM167" s="23" t="s">
        <v>644</v>
      </c>
    </row>
    <row r="168" spans="2:51" s="10" customFormat="1" ht="25.5" customHeight="1">
      <c r="B168" s="231"/>
      <c r="C168" s="232"/>
      <c r="D168" s="232"/>
      <c r="E168" s="233" t="s">
        <v>22</v>
      </c>
      <c r="F168" s="234" t="s">
        <v>989</v>
      </c>
      <c r="G168" s="235"/>
      <c r="H168" s="235"/>
      <c r="I168" s="235"/>
      <c r="J168" s="232"/>
      <c r="K168" s="236">
        <v>2.176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181</v>
      </c>
      <c r="AU168" s="240" t="s">
        <v>126</v>
      </c>
      <c r="AV168" s="10" t="s">
        <v>126</v>
      </c>
      <c r="AW168" s="10" t="s">
        <v>36</v>
      </c>
      <c r="AX168" s="10" t="s">
        <v>87</v>
      </c>
      <c r="AY168" s="240" t="s">
        <v>173</v>
      </c>
    </row>
    <row r="169" spans="2:65" s="1" customFormat="1" ht="25.5" customHeight="1">
      <c r="B169" s="47"/>
      <c r="C169" s="220" t="s">
        <v>265</v>
      </c>
      <c r="D169" s="220" t="s">
        <v>174</v>
      </c>
      <c r="E169" s="221" t="s">
        <v>648</v>
      </c>
      <c r="F169" s="222" t="s">
        <v>649</v>
      </c>
      <c r="G169" s="222"/>
      <c r="H169" s="222"/>
      <c r="I169" s="222"/>
      <c r="J169" s="223" t="s">
        <v>177</v>
      </c>
      <c r="K169" s="224">
        <v>65.6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44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178</v>
      </c>
      <c r="AT169" s="23" t="s">
        <v>174</v>
      </c>
      <c r="AU169" s="23" t="s">
        <v>126</v>
      </c>
      <c r="AY169" s="23" t="s">
        <v>173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87</v>
      </c>
      <c r="BK169" s="143">
        <f>ROUND(L169*K169,2)</f>
        <v>0</v>
      </c>
      <c r="BL169" s="23" t="s">
        <v>178</v>
      </c>
      <c r="BM169" s="23" t="s">
        <v>650</v>
      </c>
    </row>
    <row r="170" spans="2:51" s="10" customFormat="1" ht="16.5" customHeight="1">
      <c r="B170" s="231"/>
      <c r="C170" s="232"/>
      <c r="D170" s="232"/>
      <c r="E170" s="233" t="s">
        <v>22</v>
      </c>
      <c r="F170" s="234" t="s">
        <v>990</v>
      </c>
      <c r="G170" s="235"/>
      <c r="H170" s="235"/>
      <c r="I170" s="235"/>
      <c r="J170" s="232"/>
      <c r="K170" s="236">
        <v>65.6</v>
      </c>
      <c r="L170" s="232"/>
      <c r="M170" s="232"/>
      <c r="N170" s="232"/>
      <c r="O170" s="232"/>
      <c r="P170" s="232"/>
      <c r="Q170" s="232"/>
      <c r="R170" s="237"/>
      <c r="T170" s="238"/>
      <c r="U170" s="232"/>
      <c r="V170" s="232"/>
      <c r="W170" s="232"/>
      <c r="X170" s="232"/>
      <c r="Y170" s="232"/>
      <c r="Z170" s="232"/>
      <c r="AA170" s="239"/>
      <c r="AT170" s="240" t="s">
        <v>181</v>
      </c>
      <c r="AU170" s="240" t="s">
        <v>126</v>
      </c>
      <c r="AV170" s="10" t="s">
        <v>126</v>
      </c>
      <c r="AW170" s="10" t="s">
        <v>36</v>
      </c>
      <c r="AX170" s="10" t="s">
        <v>87</v>
      </c>
      <c r="AY170" s="240" t="s">
        <v>173</v>
      </c>
    </row>
    <row r="171" spans="2:63" s="9" customFormat="1" ht="29.85" customHeight="1">
      <c r="B171" s="206"/>
      <c r="C171" s="207"/>
      <c r="D171" s="217" t="s">
        <v>138</v>
      </c>
      <c r="E171" s="217"/>
      <c r="F171" s="217"/>
      <c r="G171" s="217"/>
      <c r="H171" s="217"/>
      <c r="I171" s="217"/>
      <c r="J171" s="217"/>
      <c r="K171" s="217"/>
      <c r="L171" s="217"/>
      <c r="M171" s="217"/>
      <c r="N171" s="218">
        <f>BK171</f>
        <v>0</v>
      </c>
      <c r="O171" s="219"/>
      <c r="P171" s="219"/>
      <c r="Q171" s="219"/>
      <c r="R171" s="210"/>
      <c r="T171" s="211"/>
      <c r="U171" s="207"/>
      <c r="V171" s="207"/>
      <c r="W171" s="212">
        <f>SUM(W172:W178)</f>
        <v>0</v>
      </c>
      <c r="X171" s="207"/>
      <c r="Y171" s="212">
        <f>SUM(Y172:Y178)</f>
        <v>3.86036</v>
      </c>
      <c r="Z171" s="207"/>
      <c r="AA171" s="213">
        <f>SUM(AA172:AA178)</f>
        <v>0</v>
      </c>
      <c r="AR171" s="214" t="s">
        <v>87</v>
      </c>
      <c r="AT171" s="215" t="s">
        <v>78</v>
      </c>
      <c r="AU171" s="215" t="s">
        <v>87</v>
      </c>
      <c r="AY171" s="214" t="s">
        <v>173</v>
      </c>
      <c r="BK171" s="216">
        <f>SUM(BK172:BK178)</f>
        <v>0</v>
      </c>
    </row>
    <row r="172" spans="2:65" s="1" customFormat="1" ht="38.25" customHeight="1">
      <c r="B172" s="47"/>
      <c r="C172" s="220" t="s">
        <v>270</v>
      </c>
      <c r="D172" s="220" t="s">
        <v>174</v>
      </c>
      <c r="E172" s="221" t="s">
        <v>656</v>
      </c>
      <c r="F172" s="222" t="s">
        <v>657</v>
      </c>
      <c r="G172" s="222"/>
      <c r="H172" s="222"/>
      <c r="I172" s="222"/>
      <c r="J172" s="223" t="s">
        <v>177</v>
      </c>
      <c r="K172" s="224">
        <v>20.4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44</v>
      </c>
      <c r="V172" s="48"/>
      <c r="W172" s="229">
        <f>V172*K172</f>
        <v>0</v>
      </c>
      <c r="X172" s="229">
        <v>0.00031</v>
      </c>
      <c r="Y172" s="229">
        <f>X172*K172</f>
        <v>0.006324</v>
      </c>
      <c r="Z172" s="229">
        <v>0</v>
      </c>
      <c r="AA172" s="230">
        <f>Z172*K172</f>
        <v>0</v>
      </c>
      <c r="AR172" s="23" t="s">
        <v>178</v>
      </c>
      <c r="AT172" s="23" t="s">
        <v>174</v>
      </c>
      <c r="AU172" s="23" t="s">
        <v>126</v>
      </c>
      <c r="AY172" s="23" t="s">
        <v>173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87</v>
      </c>
      <c r="BK172" s="143">
        <f>ROUND(L172*K172,2)</f>
        <v>0</v>
      </c>
      <c r="BL172" s="23" t="s">
        <v>178</v>
      </c>
      <c r="BM172" s="23" t="s">
        <v>658</v>
      </c>
    </row>
    <row r="173" spans="2:51" s="10" customFormat="1" ht="16.5" customHeight="1">
      <c r="B173" s="231"/>
      <c r="C173" s="232"/>
      <c r="D173" s="232"/>
      <c r="E173" s="233" t="s">
        <v>22</v>
      </c>
      <c r="F173" s="234" t="s">
        <v>991</v>
      </c>
      <c r="G173" s="235"/>
      <c r="H173" s="235"/>
      <c r="I173" s="235"/>
      <c r="J173" s="232"/>
      <c r="K173" s="236">
        <v>20.4</v>
      </c>
      <c r="L173" s="232"/>
      <c r="M173" s="232"/>
      <c r="N173" s="232"/>
      <c r="O173" s="232"/>
      <c r="P173" s="232"/>
      <c r="Q173" s="232"/>
      <c r="R173" s="237"/>
      <c r="T173" s="238"/>
      <c r="U173" s="232"/>
      <c r="V173" s="232"/>
      <c r="W173" s="232"/>
      <c r="X173" s="232"/>
      <c r="Y173" s="232"/>
      <c r="Z173" s="232"/>
      <c r="AA173" s="239"/>
      <c r="AT173" s="240" t="s">
        <v>181</v>
      </c>
      <c r="AU173" s="240" t="s">
        <v>126</v>
      </c>
      <c r="AV173" s="10" t="s">
        <v>126</v>
      </c>
      <c r="AW173" s="10" t="s">
        <v>36</v>
      </c>
      <c r="AX173" s="10" t="s">
        <v>87</v>
      </c>
      <c r="AY173" s="240" t="s">
        <v>173</v>
      </c>
    </row>
    <row r="174" spans="2:65" s="1" customFormat="1" ht="16.5" customHeight="1">
      <c r="B174" s="47"/>
      <c r="C174" s="260" t="s">
        <v>275</v>
      </c>
      <c r="D174" s="260" t="s">
        <v>245</v>
      </c>
      <c r="E174" s="261" t="s">
        <v>659</v>
      </c>
      <c r="F174" s="262" t="s">
        <v>660</v>
      </c>
      <c r="G174" s="262"/>
      <c r="H174" s="262"/>
      <c r="I174" s="262"/>
      <c r="J174" s="263" t="s">
        <v>177</v>
      </c>
      <c r="K174" s="264">
        <v>23.46</v>
      </c>
      <c r="L174" s="265">
        <v>0</v>
      </c>
      <c r="M174" s="266"/>
      <c r="N174" s="26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44</v>
      </c>
      <c r="V174" s="48"/>
      <c r="W174" s="229">
        <f>V174*K174</f>
        <v>0</v>
      </c>
      <c r="X174" s="229">
        <v>0.0001</v>
      </c>
      <c r="Y174" s="229">
        <f>X174*K174</f>
        <v>0.002346</v>
      </c>
      <c r="Z174" s="229">
        <v>0</v>
      </c>
      <c r="AA174" s="230">
        <f>Z174*K174</f>
        <v>0</v>
      </c>
      <c r="AR174" s="23" t="s">
        <v>212</v>
      </c>
      <c r="AT174" s="23" t="s">
        <v>245</v>
      </c>
      <c r="AU174" s="23" t="s">
        <v>126</v>
      </c>
      <c r="AY174" s="23" t="s">
        <v>173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87</v>
      </c>
      <c r="BK174" s="143">
        <f>ROUND(L174*K174,2)</f>
        <v>0</v>
      </c>
      <c r="BL174" s="23" t="s">
        <v>178</v>
      </c>
      <c r="BM174" s="23" t="s">
        <v>661</v>
      </c>
    </row>
    <row r="175" spans="2:51" s="10" customFormat="1" ht="16.5" customHeight="1">
      <c r="B175" s="231"/>
      <c r="C175" s="232"/>
      <c r="D175" s="232"/>
      <c r="E175" s="233" t="s">
        <v>22</v>
      </c>
      <c r="F175" s="234" t="s">
        <v>991</v>
      </c>
      <c r="G175" s="235"/>
      <c r="H175" s="235"/>
      <c r="I175" s="235"/>
      <c r="J175" s="232"/>
      <c r="K175" s="236">
        <v>20.4</v>
      </c>
      <c r="L175" s="232"/>
      <c r="M175" s="232"/>
      <c r="N175" s="232"/>
      <c r="O175" s="232"/>
      <c r="P175" s="232"/>
      <c r="Q175" s="232"/>
      <c r="R175" s="237"/>
      <c r="T175" s="238"/>
      <c r="U175" s="232"/>
      <c r="V175" s="232"/>
      <c r="W175" s="232"/>
      <c r="X175" s="232"/>
      <c r="Y175" s="232"/>
      <c r="Z175" s="232"/>
      <c r="AA175" s="239"/>
      <c r="AT175" s="240" t="s">
        <v>181</v>
      </c>
      <c r="AU175" s="240" t="s">
        <v>126</v>
      </c>
      <c r="AV175" s="10" t="s">
        <v>126</v>
      </c>
      <c r="AW175" s="10" t="s">
        <v>36</v>
      </c>
      <c r="AX175" s="10" t="s">
        <v>79</v>
      </c>
      <c r="AY175" s="240" t="s">
        <v>173</v>
      </c>
    </row>
    <row r="176" spans="2:51" s="11" customFormat="1" ht="16.5" customHeight="1">
      <c r="B176" s="241"/>
      <c r="C176" s="242"/>
      <c r="D176" s="242"/>
      <c r="E176" s="243" t="s">
        <v>22</v>
      </c>
      <c r="F176" s="244" t="s">
        <v>182</v>
      </c>
      <c r="G176" s="242"/>
      <c r="H176" s="242"/>
      <c r="I176" s="242"/>
      <c r="J176" s="242"/>
      <c r="K176" s="245">
        <v>20.4</v>
      </c>
      <c r="L176" s="242"/>
      <c r="M176" s="242"/>
      <c r="N176" s="242"/>
      <c r="O176" s="242"/>
      <c r="P176" s="242"/>
      <c r="Q176" s="242"/>
      <c r="R176" s="246"/>
      <c r="T176" s="247"/>
      <c r="U176" s="242"/>
      <c r="V176" s="242"/>
      <c r="W176" s="242"/>
      <c r="X176" s="242"/>
      <c r="Y176" s="242"/>
      <c r="Z176" s="242"/>
      <c r="AA176" s="248"/>
      <c r="AT176" s="249" t="s">
        <v>181</v>
      </c>
      <c r="AU176" s="249" t="s">
        <v>126</v>
      </c>
      <c r="AV176" s="11" t="s">
        <v>178</v>
      </c>
      <c r="AW176" s="11" t="s">
        <v>36</v>
      </c>
      <c r="AX176" s="11" t="s">
        <v>87</v>
      </c>
      <c r="AY176" s="249" t="s">
        <v>173</v>
      </c>
    </row>
    <row r="177" spans="2:65" s="1" customFormat="1" ht="38.25" customHeight="1">
      <c r="B177" s="47"/>
      <c r="C177" s="220" t="s">
        <v>10</v>
      </c>
      <c r="D177" s="220" t="s">
        <v>174</v>
      </c>
      <c r="E177" s="221" t="s">
        <v>662</v>
      </c>
      <c r="F177" s="222" t="s">
        <v>663</v>
      </c>
      <c r="G177" s="222"/>
      <c r="H177" s="222"/>
      <c r="I177" s="222"/>
      <c r="J177" s="223" t="s">
        <v>354</v>
      </c>
      <c r="K177" s="224">
        <v>17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44</v>
      </c>
      <c r="V177" s="48"/>
      <c r="W177" s="229">
        <f>V177*K177</f>
        <v>0</v>
      </c>
      <c r="X177" s="229">
        <v>0.22657</v>
      </c>
      <c r="Y177" s="229">
        <f>X177*K177</f>
        <v>3.85169</v>
      </c>
      <c r="Z177" s="229">
        <v>0</v>
      </c>
      <c r="AA177" s="230">
        <f>Z177*K177</f>
        <v>0</v>
      </c>
      <c r="AR177" s="23" t="s">
        <v>178</v>
      </c>
      <c r="AT177" s="23" t="s">
        <v>174</v>
      </c>
      <c r="AU177" s="23" t="s">
        <v>126</v>
      </c>
      <c r="AY177" s="23" t="s">
        <v>173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87</v>
      </c>
      <c r="BK177" s="143">
        <f>ROUND(L177*K177,2)</f>
        <v>0</v>
      </c>
      <c r="BL177" s="23" t="s">
        <v>178</v>
      </c>
      <c r="BM177" s="23" t="s">
        <v>664</v>
      </c>
    </row>
    <row r="178" spans="2:51" s="10" customFormat="1" ht="16.5" customHeight="1">
      <c r="B178" s="231"/>
      <c r="C178" s="232"/>
      <c r="D178" s="232"/>
      <c r="E178" s="233" t="s">
        <v>22</v>
      </c>
      <c r="F178" s="234" t="s">
        <v>259</v>
      </c>
      <c r="G178" s="235"/>
      <c r="H178" s="235"/>
      <c r="I178" s="235"/>
      <c r="J178" s="232"/>
      <c r="K178" s="236">
        <v>17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181</v>
      </c>
      <c r="AU178" s="240" t="s">
        <v>126</v>
      </c>
      <c r="AV178" s="10" t="s">
        <v>126</v>
      </c>
      <c r="AW178" s="10" t="s">
        <v>36</v>
      </c>
      <c r="AX178" s="10" t="s">
        <v>87</v>
      </c>
      <c r="AY178" s="240" t="s">
        <v>173</v>
      </c>
    </row>
    <row r="179" spans="2:63" s="9" customFormat="1" ht="29.85" customHeight="1">
      <c r="B179" s="206"/>
      <c r="C179" s="207"/>
      <c r="D179" s="217" t="s">
        <v>141</v>
      </c>
      <c r="E179" s="217"/>
      <c r="F179" s="217"/>
      <c r="G179" s="217"/>
      <c r="H179" s="217"/>
      <c r="I179" s="217"/>
      <c r="J179" s="217"/>
      <c r="K179" s="217"/>
      <c r="L179" s="217"/>
      <c r="M179" s="217"/>
      <c r="N179" s="218">
        <f>BK179</f>
        <v>0</v>
      </c>
      <c r="O179" s="219"/>
      <c r="P179" s="219"/>
      <c r="Q179" s="219"/>
      <c r="R179" s="210"/>
      <c r="T179" s="211"/>
      <c r="U179" s="207"/>
      <c r="V179" s="207"/>
      <c r="W179" s="212">
        <f>SUM(W180:W209)</f>
        <v>0</v>
      </c>
      <c r="X179" s="207"/>
      <c r="Y179" s="212">
        <f>SUM(Y180:Y209)</f>
        <v>10.814892999999998</v>
      </c>
      <c r="Z179" s="207"/>
      <c r="AA179" s="213">
        <f>SUM(AA180:AA209)</f>
        <v>0</v>
      </c>
      <c r="AR179" s="214" t="s">
        <v>87</v>
      </c>
      <c r="AT179" s="215" t="s">
        <v>78</v>
      </c>
      <c r="AU179" s="215" t="s">
        <v>87</v>
      </c>
      <c r="AY179" s="214" t="s">
        <v>173</v>
      </c>
      <c r="BK179" s="216">
        <f>SUM(BK180:BK209)</f>
        <v>0</v>
      </c>
    </row>
    <row r="180" spans="2:65" s="1" customFormat="1" ht="16.5" customHeight="1">
      <c r="B180" s="47"/>
      <c r="C180" s="220" t="s">
        <v>284</v>
      </c>
      <c r="D180" s="220" t="s">
        <v>174</v>
      </c>
      <c r="E180" s="221" t="s">
        <v>280</v>
      </c>
      <c r="F180" s="222" t="s">
        <v>281</v>
      </c>
      <c r="G180" s="222"/>
      <c r="H180" s="222"/>
      <c r="I180" s="222"/>
      <c r="J180" s="223" t="s">
        <v>177</v>
      </c>
      <c r="K180" s="224">
        <v>33.5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44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178</v>
      </c>
      <c r="AT180" s="23" t="s">
        <v>174</v>
      </c>
      <c r="AU180" s="23" t="s">
        <v>126</v>
      </c>
      <c r="AY180" s="23" t="s">
        <v>173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87</v>
      </c>
      <c r="BK180" s="143">
        <f>ROUND(L180*K180,2)</f>
        <v>0</v>
      </c>
      <c r="BL180" s="23" t="s">
        <v>178</v>
      </c>
      <c r="BM180" s="23" t="s">
        <v>282</v>
      </c>
    </row>
    <row r="181" spans="2:65" s="1" customFormat="1" ht="16.5" customHeight="1">
      <c r="B181" s="47"/>
      <c r="C181" s="220" t="s">
        <v>291</v>
      </c>
      <c r="D181" s="220" t="s">
        <v>174</v>
      </c>
      <c r="E181" s="221" t="s">
        <v>285</v>
      </c>
      <c r="F181" s="222" t="s">
        <v>286</v>
      </c>
      <c r="G181" s="222"/>
      <c r="H181" s="222"/>
      <c r="I181" s="222"/>
      <c r="J181" s="223" t="s">
        <v>177</v>
      </c>
      <c r="K181" s="224">
        <v>58.5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44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</v>
      </c>
      <c r="AA181" s="230">
        <f>Z181*K181</f>
        <v>0</v>
      </c>
      <c r="AR181" s="23" t="s">
        <v>178</v>
      </c>
      <c r="AT181" s="23" t="s">
        <v>174</v>
      </c>
      <c r="AU181" s="23" t="s">
        <v>126</v>
      </c>
      <c r="AY181" s="23" t="s">
        <v>173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87</v>
      </c>
      <c r="BK181" s="143">
        <f>ROUND(L181*K181,2)</f>
        <v>0</v>
      </c>
      <c r="BL181" s="23" t="s">
        <v>178</v>
      </c>
      <c r="BM181" s="23" t="s">
        <v>287</v>
      </c>
    </row>
    <row r="182" spans="2:65" s="1" customFormat="1" ht="38.25" customHeight="1">
      <c r="B182" s="47"/>
      <c r="C182" s="220" t="s">
        <v>296</v>
      </c>
      <c r="D182" s="220" t="s">
        <v>174</v>
      </c>
      <c r="E182" s="221" t="s">
        <v>992</v>
      </c>
      <c r="F182" s="222" t="s">
        <v>993</v>
      </c>
      <c r="G182" s="222"/>
      <c r="H182" s="222"/>
      <c r="I182" s="222"/>
      <c r="J182" s="223" t="s">
        <v>177</v>
      </c>
      <c r="K182" s="224">
        <v>10.5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44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178</v>
      </c>
      <c r="AT182" s="23" t="s">
        <v>174</v>
      </c>
      <c r="AU182" s="23" t="s">
        <v>126</v>
      </c>
      <c r="AY182" s="23" t="s">
        <v>173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87</v>
      </c>
      <c r="BK182" s="143">
        <f>ROUND(L182*K182,2)</f>
        <v>0</v>
      </c>
      <c r="BL182" s="23" t="s">
        <v>178</v>
      </c>
      <c r="BM182" s="23" t="s">
        <v>994</v>
      </c>
    </row>
    <row r="183" spans="2:47" s="1" customFormat="1" ht="16.5" customHeight="1">
      <c r="B183" s="47"/>
      <c r="C183" s="48"/>
      <c r="D183" s="48"/>
      <c r="E183" s="48"/>
      <c r="F183" s="271" t="s">
        <v>995</v>
      </c>
      <c r="G183" s="68"/>
      <c r="H183" s="68"/>
      <c r="I183" s="68"/>
      <c r="J183" s="48"/>
      <c r="K183" s="48"/>
      <c r="L183" s="48"/>
      <c r="M183" s="48"/>
      <c r="N183" s="48"/>
      <c r="O183" s="48"/>
      <c r="P183" s="48"/>
      <c r="Q183" s="48"/>
      <c r="R183" s="49"/>
      <c r="T183" s="190"/>
      <c r="U183" s="48"/>
      <c r="V183" s="48"/>
      <c r="W183" s="48"/>
      <c r="X183" s="48"/>
      <c r="Y183" s="48"/>
      <c r="Z183" s="48"/>
      <c r="AA183" s="101"/>
      <c r="AT183" s="23" t="s">
        <v>325</v>
      </c>
      <c r="AU183" s="23" t="s">
        <v>126</v>
      </c>
    </row>
    <row r="184" spans="2:65" s="1" customFormat="1" ht="25.5" customHeight="1">
      <c r="B184" s="47"/>
      <c r="C184" s="220" t="s">
        <v>301</v>
      </c>
      <c r="D184" s="220" t="s">
        <v>174</v>
      </c>
      <c r="E184" s="221" t="s">
        <v>292</v>
      </c>
      <c r="F184" s="222" t="s">
        <v>293</v>
      </c>
      <c r="G184" s="222"/>
      <c r="H184" s="222"/>
      <c r="I184" s="222"/>
      <c r="J184" s="223" t="s">
        <v>177</v>
      </c>
      <c r="K184" s="224">
        <v>26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44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178</v>
      </c>
      <c r="AT184" s="23" t="s">
        <v>174</v>
      </c>
      <c r="AU184" s="23" t="s">
        <v>126</v>
      </c>
      <c r="AY184" s="23" t="s">
        <v>173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87</v>
      </c>
      <c r="BK184" s="143">
        <f>ROUND(L184*K184,2)</f>
        <v>0</v>
      </c>
      <c r="BL184" s="23" t="s">
        <v>178</v>
      </c>
      <c r="BM184" s="23" t="s">
        <v>294</v>
      </c>
    </row>
    <row r="185" spans="2:51" s="10" customFormat="1" ht="16.5" customHeight="1">
      <c r="B185" s="231"/>
      <c r="C185" s="232"/>
      <c r="D185" s="232"/>
      <c r="E185" s="233" t="s">
        <v>22</v>
      </c>
      <c r="F185" s="234" t="s">
        <v>996</v>
      </c>
      <c r="G185" s="235"/>
      <c r="H185" s="235"/>
      <c r="I185" s="235"/>
      <c r="J185" s="232"/>
      <c r="K185" s="236">
        <v>26</v>
      </c>
      <c r="L185" s="232"/>
      <c r="M185" s="232"/>
      <c r="N185" s="232"/>
      <c r="O185" s="232"/>
      <c r="P185" s="232"/>
      <c r="Q185" s="232"/>
      <c r="R185" s="237"/>
      <c r="T185" s="238"/>
      <c r="U185" s="232"/>
      <c r="V185" s="232"/>
      <c r="W185" s="232"/>
      <c r="X185" s="232"/>
      <c r="Y185" s="232"/>
      <c r="Z185" s="232"/>
      <c r="AA185" s="239"/>
      <c r="AT185" s="240" t="s">
        <v>181</v>
      </c>
      <c r="AU185" s="240" t="s">
        <v>126</v>
      </c>
      <c r="AV185" s="10" t="s">
        <v>126</v>
      </c>
      <c r="AW185" s="10" t="s">
        <v>36</v>
      </c>
      <c r="AX185" s="10" t="s">
        <v>87</v>
      </c>
      <c r="AY185" s="240" t="s">
        <v>173</v>
      </c>
    </row>
    <row r="186" spans="2:65" s="1" customFormat="1" ht="38.25" customHeight="1">
      <c r="B186" s="47"/>
      <c r="C186" s="220" t="s">
        <v>305</v>
      </c>
      <c r="D186" s="220" t="s">
        <v>174</v>
      </c>
      <c r="E186" s="221" t="s">
        <v>297</v>
      </c>
      <c r="F186" s="222" t="s">
        <v>298</v>
      </c>
      <c r="G186" s="222"/>
      <c r="H186" s="222"/>
      <c r="I186" s="222"/>
      <c r="J186" s="223" t="s">
        <v>177</v>
      </c>
      <c r="K186" s="224">
        <v>24.5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44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178</v>
      </c>
      <c r="AT186" s="23" t="s">
        <v>174</v>
      </c>
      <c r="AU186" s="23" t="s">
        <v>126</v>
      </c>
      <c r="AY186" s="23" t="s">
        <v>173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87</v>
      </c>
      <c r="BK186" s="143">
        <f>ROUND(L186*K186,2)</f>
        <v>0</v>
      </c>
      <c r="BL186" s="23" t="s">
        <v>178</v>
      </c>
      <c r="BM186" s="23" t="s">
        <v>997</v>
      </c>
    </row>
    <row r="187" spans="2:47" s="1" customFormat="1" ht="16.5" customHeight="1">
      <c r="B187" s="47"/>
      <c r="C187" s="48"/>
      <c r="D187" s="48"/>
      <c r="E187" s="48"/>
      <c r="F187" s="271" t="s">
        <v>998</v>
      </c>
      <c r="G187" s="68"/>
      <c r="H187" s="68"/>
      <c r="I187" s="68"/>
      <c r="J187" s="48"/>
      <c r="K187" s="48"/>
      <c r="L187" s="48"/>
      <c r="M187" s="48"/>
      <c r="N187" s="48"/>
      <c r="O187" s="48"/>
      <c r="P187" s="48"/>
      <c r="Q187" s="48"/>
      <c r="R187" s="49"/>
      <c r="T187" s="190"/>
      <c r="U187" s="48"/>
      <c r="V187" s="48"/>
      <c r="W187" s="48"/>
      <c r="X187" s="48"/>
      <c r="Y187" s="48"/>
      <c r="Z187" s="48"/>
      <c r="AA187" s="101"/>
      <c r="AT187" s="23" t="s">
        <v>325</v>
      </c>
      <c r="AU187" s="23" t="s">
        <v>126</v>
      </c>
    </row>
    <row r="188" spans="2:51" s="10" customFormat="1" ht="16.5" customHeight="1">
      <c r="B188" s="231"/>
      <c r="C188" s="232"/>
      <c r="D188" s="232"/>
      <c r="E188" s="233" t="s">
        <v>22</v>
      </c>
      <c r="F188" s="259" t="s">
        <v>999</v>
      </c>
      <c r="G188" s="232"/>
      <c r="H188" s="232"/>
      <c r="I188" s="232"/>
      <c r="J188" s="232"/>
      <c r="K188" s="236">
        <v>24.5</v>
      </c>
      <c r="L188" s="232"/>
      <c r="M188" s="232"/>
      <c r="N188" s="232"/>
      <c r="O188" s="232"/>
      <c r="P188" s="232"/>
      <c r="Q188" s="232"/>
      <c r="R188" s="237"/>
      <c r="T188" s="238"/>
      <c r="U188" s="232"/>
      <c r="V188" s="232"/>
      <c r="W188" s="232"/>
      <c r="X188" s="232"/>
      <c r="Y188" s="232"/>
      <c r="Z188" s="232"/>
      <c r="AA188" s="239"/>
      <c r="AT188" s="240" t="s">
        <v>181</v>
      </c>
      <c r="AU188" s="240" t="s">
        <v>126</v>
      </c>
      <c r="AV188" s="10" t="s">
        <v>126</v>
      </c>
      <c r="AW188" s="10" t="s">
        <v>36</v>
      </c>
      <c r="AX188" s="10" t="s">
        <v>87</v>
      </c>
      <c r="AY188" s="240" t="s">
        <v>173</v>
      </c>
    </row>
    <row r="189" spans="2:65" s="1" customFormat="1" ht="38.25" customHeight="1">
      <c r="B189" s="47"/>
      <c r="C189" s="220" t="s">
        <v>310</v>
      </c>
      <c r="D189" s="220" t="s">
        <v>174</v>
      </c>
      <c r="E189" s="221" t="s">
        <v>302</v>
      </c>
      <c r="F189" s="222" t="s">
        <v>303</v>
      </c>
      <c r="G189" s="222"/>
      <c r="H189" s="222"/>
      <c r="I189" s="222"/>
      <c r="J189" s="223" t="s">
        <v>177</v>
      </c>
      <c r="K189" s="224">
        <v>15.5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22</v>
      </c>
      <c r="U189" s="57" t="s">
        <v>44</v>
      </c>
      <c r="V189" s="48"/>
      <c r="W189" s="229">
        <f>V189*K189</f>
        <v>0</v>
      </c>
      <c r="X189" s="229">
        <v>0</v>
      </c>
      <c r="Y189" s="229">
        <f>X189*K189</f>
        <v>0</v>
      </c>
      <c r="Z189" s="229">
        <v>0</v>
      </c>
      <c r="AA189" s="230">
        <f>Z189*K189</f>
        <v>0</v>
      </c>
      <c r="AR189" s="23" t="s">
        <v>178</v>
      </c>
      <c r="AT189" s="23" t="s">
        <v>174</v>
      </c>
      <c r="AU189" s="23" t="s">
        <v>126</v>
      </c>
      <c r="AY189" s="23" t="s">
        <v>173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87</v>
      </c>
      <c r="BK189" s="143">
        <f>ROUND(L189*K189,2)</f>
        <v>0</v>
      </c>
      <c r="BL189" s="23" t="s">
        <v>178</v>
      </c>
      <c r="BM189" s="23" t="s">
        <v>1000</v>
      </c>
    </row>
    <row r="190" spans="2:47" s="1" customFormat="1" ht="16.5" customHeight="1">
      <c r="B190" s="47"/>
      <c r="C190" s="48"/>
      <c r="D190" s="48"/>
      <c r="E190" s="48"/>
      <c r="F190" s="271" t="s">
        <v>1001</v>
      </c>
      <c r="G190" s="68"/>
      <c r="H190" s="68"/>
      <c r="I190" s="68"/>
      <c r="J190" s="48"/>
      <c r="K190" s="48"/>
      <c r="L190" s="48"/>
      <c r="M190" s="48"/>
      <c r="N190" s="48"/>
      <c r="O190" s="48"/>
      <c r="P190" s="48"/>
      <c r="Q190" s="48"/>
      <c r="R190" s="49"/>
      <c r="T190" s="190"/>
      <c r="U190" s="48"/>
      <c r="V190" s="48"/>
      <c r="W190" s="48"/>
      <c r="X190" s="48"/>
      <c r="Y190" s="48"/>
      <c r="Z190" s="48"/>
      <c r="AA190" s="101"/>
      <c r="AT190" s="23" t="s">
        <v>325</v>
      </c>
      <c r="AU190" s="23" t="s">
        <v>126</v>
      </c>
    </row>
    <row r="191" spans="2:51" s="10" customFormat="1" ht="16.5" customHeight="1">
      <c r="B191" s="231"/>
      <c r="C191" s="232"/>
      <c r="D191" s="232"/>
      <c r="E191" s="233" t="s">
        <v>22</v>
      </c>
      <c r="F191" s="259" t="s">
        <v>1002</v>
      </c>
      <c r="G191" s="232"/>
      <c r="H191" s="232"/>
      <c r="I191" s="232"/>
      <c r="J191" s="232"/>
      <c r="K191" s="236">
        <v>15.5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181</v>
      </c>
      <c r="AU191" s="240" t="s">
        <v>126</v>
      </c>
      <c r="AV191" s="10" t="s">
        <v>126</v>
      </c>
      <c r="AW191" s="10" t="s">
        <v>36</v>
      </c>
      <c r="AX191" s="10" t="s">
        <v>87</v>
      </c>
      <c r="AY191" s="240" t="s">
        <v>173</v>
      </c>
    </row>
    <row r="192" spans="2:65" s="1" customFormat="1" ht="25.5" customHeight="1">
      <c r="B192" s="47"/>
      <c r="C192" s="220" t="s">
        <v>315</v>
      </c>
      <c r="D192" s="220" t="s">
        <v>174</v>
      </c>
      <c r="E192" s="221" t="s">
        <v>311</v>
      </c>
      <c r="F192" s="222" t="s">
        <v>312</v>
      </c>
      <c r="G192" s="222"/>
      <c r="H192" s="222"/>
      <c r="I192" s="222"/>
      <c r="J192" s="223" t="s">
        <v>177</v>
      </c>
      <c r="K192" s="224">
        <v>6.8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22</v>
      </c>
      <c r="U192" s="57" t="s">
        <v>44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23" t="s">
        <v>178</v>
      </c>
      <c r="AT192" s="23" t="s">
        <v>174</v>
      </c>
      <c r="AU192" s="23" t="s">
        <v>126</v>
      </c>
      <c r="AY192" s="23" t="s">
        <v>173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87</v>
      </c>
      <c r="BK192" s="143">
        <f>ROUND(L192*K192,2)</f>
        <v>0</v>
      </c>
      <c r="BL192" s="23" t="s">
        <v>178</v>
      </c>
      <c r="BM192" s="23" t="s">
        <v>313</v>
      </c>
    </row>
    <row r="193" spans="2:51" s="10" customFormat="1" ht="16.5" customHeight="1">
      <c r="B193" s="231"/>
      <c r="C193" s="232"/>
      <c r="D193" s="232"/>
      <c r="E193" s="233" t="s">
        <v>22</v>
      </c>
      <c r="F193" s="234" t="s">
        <v>1003</v>
      </c>
      <c r="G193" s="235"/>
      <c r="H193" s="235"/>
      <c r="I193" s="235"/>
      <c r="J193" s="232"/>
      <c r="K193" s="236">
        <v>1</v>
      </c>
      <c r="L193" s="232"/>
      <c r="M193" s="232"/>
      <c r="N193" s="232"/>
      <c r="O193" s="232"/>
      <c r="P193" s="232"/>
      <c r="Q193" s="232"/>
      <c r="R193" s="237"/>
      <c r="T193" s="238"/>
      <c r="U193" s="232"/>
      <c r="V193" s="232"/>
      <c r="W193" s="232"/>
      <c r="X193" s="232"/>
      <c r="Y193" s="232"/>
      <c r="Z193" s="232"/>
      <c r="AA193" s="239"/>
      <c r="AT193" s="240" t="s">
        <v>181</v>
      </c>
      <c r="AU193" s="240" t="s">
        <v>126</v>
      </c>
      <c r="AV193" s="10" t="s">
        <v>126</v>
      </c>
      <c r="AW193" s="10" t="s">
        <v>36</v>
      </c>
      <c r="AX193" s="10" t="s">
        <v>79</v>
      </c>
      <c r="AY193" s="240" t="s">
        <v>173</v>
      </c>
    </row>
    <row r="194" spans="2:51" s="10" customFormat="1" ht="16.5" customHeight="1">
      <c r="B194" s="231"/>
      <c r="C194" s="232"/>
      <c r="D194" s="232"/>
      <c r="E194" s="233" t="s">
        <v>22</v>
      </c>
      <c r="F194" s="259" t="s">
        <v>1004</v>
      </c>
      <c r="G194" s="232"/>
      <c r="H194" s="232"/>
      <c r="I194" s="232"/>
      <c r="J194" s="232"/>
      <c r="K194" s="236">
        <v>5.8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181</v>
      </c>
      <c r="AU194" s="240" t="s">
        <v>126</v>
      </c>
      <c r="AV194" s="10" t="s">
        <v>126</v>
      </c>
      <c r="AW194" s="10" t="s">
        <v>36</v>
      </c>
      <c r="AX194" s="10" t="s">
        <v>79</v>
      </c>
      <c r="AY194" s="240" t="s">
        <v>173</v>
      </c>
    </row>
    <row r="195" spans="2:51" s="11" customFormat="1" ht="16.5" customHeight="1">
      <c r="B195" s="241"/>
      <c r="C195" s="242"/>
      <c r="D195" s="242"/>
      <c r="E195" s="243" t="s">
        <v>22</v>
      </c>
      <c r="F195" s="244" t="s">
        <v>182</v>
      </c>
      <c r="G195" s="242"/>
      <c r="H195" s="242"/>
      <c r="I195" s="242"/>
      <c r="J195" s="242"/>
      <c r="K195" s="245">
        <v>6.8</v>
      </c>
      <c r="L195" s="242"/>
      <c r="M195" s="242"/>
      <c r="N195" s="242"/>
      <c r="O195" s="242"/>
      <c r="P195" s="242"/>
      <c r="Q195" s="242"/>
      <c r="R195" s="246"/>
      <c r="T195" s="247"/>
      <c r="U195" s="242"/>
      <c r="V195" s="242"/>
      <c r="W195" s="242"/>
      <c r="X195" s="242"/>
      <c r="Y195" s="242"/>
      <c r="Z195" s="242"/>
      <c r="AA195" s="248"/>
      <c r="AT195" s="249" t="s">
        <v>181</v>
      </c>
      <c r="AU195" s="249" t="s">
        <v>126</v>
      </c>
      <c r="AV195" s="11" t="s">
        <v>178</v>
      </c>
      <c r="AW195" s="11" t="s">
        <v>36</v>
      </c>
      <c r="AX195" s="11" t="s">
        <v>87</v>
      </c>
      <c r="AY195" s="249" t="s">
        <v>173</v>
      </c>
    </row>
    <row r="196" spans="2:65" s="1" customFormat="1" ht="25.5" customHeight="1">
      <c r="B196" s="47"/>
      <c r="C196" s="220" t="s">
        <v>320</v>
      </c>
      <c r="D196" s="220" t="s">
        <v>174</v>
      </c>
      <c r="E196" s="221" t="s">
        <v>927</v>
      </c>
      <c r="F196" s="222" t="s">
        <v>928</v>
      </c>
      <c r="G196" s="222"/>
      <c r="H196" s="222"/>
      <c r="I196" s="222"/>
      <c r="J196" s="223" t="s">
        <v>177</v>
      </c>
      <c r="K196" s="224">
        <v>40.1</v>
      </c>
      <c r="L196" s="225">
        <v>0</v>
      </c>
      <c r="M196" s="226"/>
      <c r="N196" s="227">
        <f>ROUND(L196*K196,2)</f>
        <v>0</v>
      </c>
      <c r="O196" s="227"/>
      <c r="P196" s="227"/>
      <c r="Q196" s="227"/>
      <c r="R196" s="49"/>
      <c r="T196" s="228" t="s">
        <v>22</v>
      </c>
      <c r="U196" s="57" t="s">
        <v>44</v>
      </c>
      <c r="V196" s="48"/>
      <c r="W196" s="229">
        <f>V196*K196</f>
        <v>0</v>
      </c>
      <c r="X196" s="229">
        <v>0.08565</v>
      </c>
      <c r="Y196" s="229">
        <f>X196*K196</f>
        <v>3.434565</v>
      </c>
      <c r="Z196" s="229">
        <v>0</v>
      </c>
      <c r="AA196" s="230">
        <f>Z196*K196</f>
        <v>0</v>
      </c>
      <c r="AR196" s="23" t="s">
        <v>178</v>
      </c>
      <c r="AT196" s="23" t="s">
        <v>174</v>
      </c>
      <c r="AU196" s="23" t="s">
        <v>126</v>
      </c>
      <c r="AY196" s="23" t="s">
        <v>173</v>
      </c>
      <c r="BE196" s="143">
        <f>IF(U196="základní",N196,0)</f>
        <v>0</v>
      </c>
      <c r="BF196" s="143">
        <f>IF(U196="snížená",N196,0)</f>
        <v>0</v>
      </c>
      <c r="BG196" s="143">
        <f>IF(U196="zákl. přenesená",N196,0)</f>
        <v>0</v>
      </c>
      <c r="BH196" s="143">
        <f>IF(U196="sníž. přenesená",N196,0)</f>
        <v>0</v>
      </c>
      <c r="BI196" s="143">
        <f>IF(U196="nulová",N196,0)</f>
        <v>0</v>
      </c>
      <c r="BJ196" s="23" t="s">
        <v>87</v>
      </c>
      <c r="BK196" s="143">
        <f>ROUND(L196*K196,2)</f>
        <v>0</v>
      </c>
      <c r="BL196" s="23" t="s">
        <v>178</v>
      </c>
      <c r="BM196" s="23" t="s">
        <v>1005</v>
      </c>
    </row>
    <row r="197" spans="2:51" s="10" customFormat="1" ht="16.5" customHeight="1">
      <c r="B197" s="231"/>
      <c r="C197" s="232"/>
      <c r="D197" s="232"/>
      <c r="E197" s="233" t="s">
        <v>22</v>
      </c>
      <c r="F197" s="234" t="s">
        <v>1006</v>
      </c>
      <c r="G197" s="235"/>
      <c r="H197" s="235"/>
      <c r="I197" s="235"/>
      <c r="J197" s="232"/>
      <c r="K197" s="236">
        <v>40.1</v>
      </c>
      <c r="L197" s="232"/>
      <c r="M197" s="232"/>
      <c r="N197" s="232"/>
      <c r="O197" s="232"/>
      <c r="P197" s="232"/>
      <c r="Q197" s="232"/>
      <c r="R197" s="237"/>
      <c r="T197" s="238"/>
      <c r="U197" s="232"/>
      <c r="V197" s="232"/>
      <c r="W197" s="232"/>
      <c r="X197" s="232"/>
      <c r="Y197" s="232"/>
      <c r="Z197" s="232"/>
      <c r="AA197" s="239"/>
      <c r="AT197" s="240" t="s">
        <v>181</v>
      </c>
      <c r="AU197" s="240" t="s">
        <v>126</v>
      </c>
      <c r="AV197" s="10" t="s">
        <v>126</v>
      </c>
      <c r="AW197" s="10" t="s">
        <v>36</v>
      </c>
      <c r="AX197" s="10" t="s">
        <v>87</v>
      </c>
      <c r="AY197" s="240" t="s">
        <v>173</v>
      </c>
    </row>
    <row r="198" spans="2:65" s="1" customFormat="1" ht="25.5" customHeight="1">
      <c r="B198" s="47"/>
      <c r="C198" s="260" t="s">
        <v>327</v>
      </c>
      <c r="D198" s="260" t="s">
        <v>245</v>
      </c>
      <c r="E198" s="261" t="s">
        <v>931</v>
      </c>
      <c r="F198" s="262" t="s">
        <v>932</v>
      </c>
      <c r="G198" s="262"/>
      <c r="H198" s="262"/>
      <c r="I198" s="262"/>
      <c r="J198" s="263" t="s">
        <v>177</v>
      </c>
      <c r="K198" s="264">
        <v>31.415</v>
      </c>
      <c r="L198" s="265">
        <v>0</v>
      </c>
      <c r="M198" s="266"/>
      <c r="N198" s="26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44</v>
      </c>
      <c r="V198" s="48"/>
      <c r="W198" s="229">
        <f>V198*K198</f>
        <v>0</v>
      </c>
      <c r="X198" s="229">
        <v>0.176</v>
      </c>
      <c r="Y198" s="229">
        <f>X198*K198</f>
        <v>5.529039999999999</v>
      </c>
      <c r="Z198" s="229">
        <v>0</v>
      </c>
      <c r="AA198" s="230">
        <f>Z198*K198</f>
        <v>0</v>
      </c>
      <c r="AR198" s="23" t="s">
        <v>212</v>
      </c>
      <c r="AT198" s="23" t="s">
        <v>245</v>
      </c>
      <c r="AU198" s="23" t="s">
        <v>126</v>
      </c>
      <c r="AY198" s="23" t="s">
        <v>173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87</v>
      </c>
      <c r="BK198" s="143">
        <f>ROUND(L198*K198,2)</f>
        <v>0</v>
      </c>
      <c r="BL198" s="23" t="s">
        <v>178</v>
      </c>
      <c r="BM198" s="23" t="s">
        <v>1007</v>
      </c>
    </row>
    <row r="199" spans="2:51" s="10" customFormat="1" ht="16.5" customHeight="1">
      <c r="B199" s="231"/>
      <c r="C199" s="232"/>
      <c r="D199" s="232"/>
      <c r="E199" s="233" t="s">
        <v>22</v>
      </c>
      <c r="F199" s="234" t="s">
        <v>1008</v>
      </c>
      <c r="G199" s="235"/>
      <c r="H199" s="235"/>
      <c r="I199" s="235"/>
      <c r="J199" s="232"/>
      <c r="K199" s="236">
        <v>31.415</v>
      </c>
      <c r="L199" s="232"/>
      <c r="M199" s="232"/>
      <c r="N199" s="232"/>
      <c r="O199" s="232"/>
      <c r="P199" s="232"/>
      <c r="Q199" s="232"/>
      <c r="R199" s="237"/>
      <c r="T199" s="238"/>
      <c r="U199" s="232"/>
      <c r="V199" s="232"/>
      <c r="W199" s="232"/>
      <c r="X199" s="232"/>
      <c r="Y199" s="232"/>
      <c r="Z199" s="232"/>
      <c r="AA199" s="239"/>
      <c r="AT199" s="240" t="s">
        <v>181</v>
      </c>
      <c r="AU199" s="240" t="s">
        <v>126</v>
      </c>
      <c r="AV199" s="10" t="s">
        <v>126</v>
      </c>
      <c r="AW199" s="10" t="s">
        <v>36</v>
      </c>
      <c r="AX199" s="10" t="s">
        <v>87</v>
      </c>
      <c r="AY199" s="240" t="s">
        <v>173</v>
      </c>
    </row>
    <row r="200" spans="2:65" s="1" customFormat="1" ht="25.5" customHeight="1">
      <c r="B200" s="47"/>
      <c r="C200" s="260" t="s">
        <v>331</v>
      </c>
      <c r="D200" s="260" t="s">
        <v>245</v>
      </c>
      <c r="E200" s="261" t="s">
        <v>1009</v>
      </c>
      <c r="F200" s="262" t="s">
        <v>1010</v>
      </c>
      <c r="G200" s="262"/>
      <c r="H200" s="262"/>
      <c r="I200" s="262"/>
      <c r="J200" s="263" t="s">
        <v>177</v>
      </c>
      <c r="K200" s="264">
        <v>5.15</v>
      </c>
      <c r="L200" s="265">
        <v>0</v>
      </c>
      <c r="M200" s="266"/>
      <c r="N200" s="267">
        <f>ROUND(L200*K200,2)</f>
        <v>0</v>
      </c>
      <c r="O200" s="227"/>
      <c r="P200" s="227"/>
      <c r="Q200" s="227"/>
      <c r="R200" s="49"/>
      <c r="T200" s="228" t="s">
        <v>22</v>
      </c>
      <c r="U200" s="57" t="s">
        <v>44</v>
      </c>
      <c r="V200" s="48"/>
      <c r="W200" s="229">
        <f>V200*K200</f>
        <v>0</v>
      </c>
      <c r="X200" s="229">
        <v>0.176</v>
      </c>
      <c r="Y200" s="229">
        <f>X200*K200</f>
        <v>0.9064</v>
      </c>
      <c r="Z200" s="229">
        <v>0</v>
      </c>
      <c r="AA200" s="230">
        <f>Z200*K200</f>
        <v>0</v>
      </c>
      <c r="AR200" s="23" t="s">
        <v>212</v>
      </c>
      <c r="AT200" s="23" t="s">
        <v>245</v>
      </c>
      <c r="AU200" s="23" t="s">
        <v>126</v>
      </c>
      <c r="AY200" s="23" t="s">
        <v>173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87</v>
      </c>
      <c r="BK200" s="143">
        <f>ROUND(L200*K200,2)</f>
        <v>0</v>
      </c>
      <c r="BL200" s="23" t="s">
        <v>178</v>
      </c>
      <c r="BM200" s="23" t="s">
        <v>1011</v>
      </c>
    </row>
    <row r="201" spans="2:47" s="1" customFormat="1" ht="16.5" customHeight="1">
      <c r="B201" s="47"/>
      <c r="C201" s="48"/>
      <c r="D201" s="48"/>
      <c r="E201" s="48"/>
      <c r="F201" s="271" t="s">
        <v>1012</v>
      </c>
      <c r="G201" s="68"/>
      <c r="H201" s="68"/>
      <c r="I201" s="68"/>
      <c r="J201" s="48"/>
      <c r="K201" s="48"/>
      <c r="L201" s="48"/>
      <c r="M201" s="48"/>
      <c r="N201" s="48"/>
      <c r="O201" s="48"/>
      <c r="P201" s="48"/>
      <c r="Q201" s="48"/>
      <c r="R201" s="49"/>
      <c r="T201" s="190"/>
      <c r="U201" s="48"/>
      <c r="V201" s="48"/>
      <c r="W201" s="48"/>
      <c r="X201" s="48"/>
      <c r="Y201" s="48"/>
      <c r="Z201" s="48"/>
      <c r="AA201" s="101"/>
      <c r="AT201" s="23" t="s">
        <v>325</v>
      </c>
      <c r="AU201" s="23" t="s">
        <v>126</v>
      </c>
    </row>
    <row r="202" spans="2:51" s="10" customFormat="1" ht="16.5" customHeight="1">
      <c r="B202" s="231"/>
      <c r="C202" s="232"/>
      <c r="D202" s="232"/>
      <c r="E202" s="233" t="s">
        <v>22</v>
      </c>
      <c r="F202" s="259" t="s">
        <v>1013</v>
      </c>
      <c r="G202" s="232"/>
      <c r="H202" s="232"/>
      <c r="I202" s="232"/>
      <c r="J202" s="232"/>
      <c r="K202" s="236">
        <v>5.15</v>
      </c>
      <c r="L202" s="232"/>
      <c r="M202" s="232"/>
      <c r="N202" s="232"/>
      <c r="O202" s="232"/>
      <c r="P202" s="232"/>
      <c r="Q202" s="232"/>
      <c r="R202" s="237"/>
      <c r="T202" s="238"/>
      <c r="U202" s="232"/>
      <c r="V202" s="232"/>
      <c r="W202" s="232"/>
      <c r="X202" s="232"/>
      <c r="Y202" s="232"/>
      <c r="Z202" s="232"/>
      <c r="AA202" s="239"/>
      <c r="AT202" s="240" t="s">
        <v>181</v>
      </c>
      <c r="AU202" s="240" t="s">
        <v>126</v>
      </c>
      <c r="AV202" s="10" t="s">
        <v>126</v>
      </c>
      <c r="AW202" s="10" t="s">
        <v>36</v>
      </c>
      <c r="AX202" s="10" t="s">
        <v>87</v>
      </c>
      <c r="AY202" s="240" t="s">
        <v>173</v>
      </c>
    </row>
    <row r="203" spans="2:65" s="1" customFormat="1" ht="25.5" customHeight="1">
      <c r="B203" s="47"/>
      <c r="C203" s="260" t="s">
        <v>335</v>
      </c>
      <c r="D203" s="260" t="s">
        <v>245</v>
      </c>
      <c r="E203" s="261" t="s">
        <v>1014</v>
      </c>
      <c r="F203" s="262" t="s">
        <v>1015</v>
      </c>
      <c r="G203" s="262"/>
      <c r="H203" s="262"/>
      <c r="I203" s="262"/>
      <c r="J203" s="263" t="s">
        <v>177</v>
      </c>
      <c r="K203" s="264">
        <v>1.648</v>
      </c>
      <c r="L203" s="265">
        <v>0</v>
      </c>
      <c r="M203" s="266"/>
      <c r="N203" s="26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44</v>
      </c>
      <c r="V203" s="48"/>
      <c r="W203" s="229">
        <f>V203*K203</f>
        <v>0</v>
      </c>
      <c r="X203" s="229">
        <v>0.176</v>
      </c>
      <c r="Y203" s="229">
        <f>X203*K203</f>
        <v>0.290048</v>
      </c>
      <c r="Z203" s="229">
        <v>0</v>
      </c>
      <c r="AA203" s="230">
        <f>Z203*K203</f>
        <v>0</v>
      </c>
      <c r="AR203" s="23" t="s">
        <v>212</v>
      </c>
      <c r="AT203" s="23" t="s">
        <v>245</v>
      </c>
      <c r="AU203" s="23" t="s">
        <v>126</v>
      </c>
      <c r="AY203" s="23" t="s">
        <v>173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87</v>
      </c>
      <c r="BK203" s="143">
        <f>ROUND(L203*K203,2)</f>
        <v>0</v>
      </c>
      <c r="BL203" s="23" t="s">
        <v>178</v>
      </c>
      <c r="BM203" s="23" t="s">
        <v>1016</v>
      </c>
    </row>
    <row r="204" spans="2:51" s="10" customFormat="1" ht="16.5" customHeight="1">
      <c r="B204" s="231"/>
      <c r="C204" s="232"/>
      <c r="D204" s="232"/>
      <c r="E204" s="233" t="s">
        <v>22</v>
      </c>
      <c r="F204" s="234" t="s">
        <v>1017</v>
      </c>
      <c r="G204" s="235"/>
      <c r="H204" s="235"/>
      <c r="I204" s="235"/>
      <c r="J204" s="232"/>
      <c r="K204" s="236">
        <v>1.648</v>
      </c>
      <c r="L204" s="232"/>
      <c r="M204" s="232"/>
      <c r="N204" s="232"/>
      <c r="O204" s="232"/>
      <c r="P204" s="232"/>
      <c r="Q204" s="232"/>
      <c r="R204" s="237"/>
      <c r="T204" s="238"/>
      <c r="U204" s="232"/>
      <c r="V204" s="232"/>
      <c r="W204" s="232"/>
      <c r="X204" s="232"/>
      <c r="Y204" s="232"/>
      <c r="Z204" s="232"/>
      <c r="AA204" s="239"/>
      <c r="AT204" s="240" t="s">
        <v>181</v>
      </c>
      <c r="AU204" s="240" t="s">
        <v>126</v>
      </c>
      <c r="AV204" s="10" t="s">
        <v>126</v>
      </c>
      <c r="AW204" s="10" t="s">
        <v>36</v>
      </c>
      <c r="AX204" s="10" t="s">
        <v>87</v>
      </c>
      <c r="AY204" s="240" t="s">
        <v>173</v>
      </c>
    </row>
    <row r="205" spans="2:65" s="1" customFormat="1" ht="25.5" customHeight="1">
      <c r="B205" s="47"/>
      <c r="C205" s="260" t="s">
        <v>341</v>
      </c>
      <c r="D205" s="260" t="s">
        <v>245</v>
      </c>
      <c r="E205" s="261" t="s">
        <v>729</v>
      </c>
      <c r="F205" s="262" t="s">
        <v>730</v>
      </c>
      <c r="G205" s="262"/>
      <c r="H205" s="262"/>
      <c r="I205" s="262"/>
      <c r="J205" s="263" t="s">
        <v>177</v>
      </c>
      <c r="K205" s="264">
        <v>3.183</v>
      </c>
      <c r="L205" s="265">
        <v>0</v>
      </c>
      <c r="M205" s="266"/>
      <c r="N205" s="26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44</v>
      </c>
      <c r="V205" s="48"/>
      <c r="W205" s="229">
        <f>V205*K205</f>
        <v>0</v>
      </c>
      <c r="X205" s="229">
        <v>0.18</v>
      </c>
      <c r="Y205" s="229">
        <f>X205*K205</f>
        <v>0.5729399999999999</v>
      </c>
      <c r="Z205" s="229">
        <v>0</v>
      </c>
      <c r="AA205" s="230">
        <f>Z205*K205</f>
        <v>0</v>
      </c>
      <c r="AR205" s="23" t="s">
        <v>212</v>
      </c>
      <c r="AT205" s="23" t="s">
        <v>245</v>
      </c>
      <c r="AU205" s="23" t="s">
        <v>126</v>
      </c>
      <c r="AY205" s="23" t="s">
        <v>173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87</v>
      </c>
      <c r="BK205" s="143">
        <f>ROUND(L205*K205,2)</f>
        <v>0</v>
      </c>
      <c r="BL205" s="23" t="s">
        <v>178</v>
      </c>
      <c r="BM205" s="23" t="s">
        <v>1018</v>
      </c>
    </row>
    <row r="206" spans="2:51" s="12" customFormat="1" ht="25.5" customHeight="1">
      <c r="B206" s="250"/>
      <c r="C206" s="251"/>
      <c r="D206" s="251"/>
      <c r="E206" s="252" t="s">
        <v>22</v>
      </c>
      <c r="F206" s="253" t="s">
        <v>732</v>
      </c>
      <c r="G206" s="254"/>
      <c r="H206" s="254"/>
      <c r="I206" s="254"/>
      <c r="J206" s="251"/>
      <c r="K206" s="252" t="s">
        <v>22</v>
      </c>
      <c r="L206" s="251"/>
      <c r="M206" s="251"/>
      <c r="N206" s="251"/>
      <c r="O206" s="251"/>
      <c r="P206" s="251"/>
      <c r="Q206" s="251"/>
      <c r="R206" s="255"/>
      <c r="T206" s="256"/>
      <c r="U206" s="251"/>
      <c r="V206" s="251"/>
      <c r="W206" s="251"/>
      <c r="X206" s="251"/>
      <c r="Y206" s="251"/>
      <c r="Z206" s="251"/>
      <c r="AA206" s="257"/>
      <c r="AT206" s="258" t="s">
        <v>181</v>
      </c>
      <c r="AU206" s="258" t="s">
        <v>126</v>
      </c>
      <c r="AV206" s="12" t="s">
        <v>87</v>
      </c>
      <c r="AW206" s="12" t="s">
        <v>36</v>
      </c>
      <c r="AX206" s="12" t="s">
        <v>79</v>
      </c>
      <c r="AY206" s="258" t="s">
        <v>173</v>
      </c>
    </row>
    <row r="207" spans="2:51" s="10" customFormat="1" ht="16.5" customHeight="1">
      <c r="B207" s="231"/>
      <c r="C207" s="232"/>
      <c r="D207" s="232"/>
      <c r="E207" s="233" t="s">
        <v>22</v>
      </c>
      <c r="F207" s="259" t="s">
        <v>1019</v>
      </c>
      <c r="G207" s="232"/>
      <c r="H207" s="232"/>
      <c r="I207" s="232"/>
      <c r="J207" s="232"/>
      <c r="K207" s="236">
        <v>3.09</v>
      </c>
      <c r="L207" s="232"/>
      <c r="M207" s="232"/>
      <c r="N207" s="232"/>
      <c r="O207" s="232"/>
      <c r="P207" s="232"/>
      <c r="Q207" s="232"/>
      <c r="R207" s="237"/>
      <c r="T207" s="238"/>
      <c r="U207" s="232"/>
      <c r="V207" s="232"/>
      <c r="W207" s="232"/>
      <c r="X207" s="232"/>
      <c r="Y207" s="232"/>
      <c r="Z207" s="232"/>
      <c r="AA207" s="239"/>
      <c r="AT207" s="240" t="s">
        <v>181</v>
      </c>
      <c r="AU207" s="240" t="s">
        <v>126</v>
      </c>
      <c r="AV207" s="10" t="s">
        <v>126</v>
      </c>
      <c r="AW207" s="10" t="s">
        <v>36</v>
      </c>
      <c r="AX207" s="10" t="s">
        <v>87</v>
      </c>
      <c r="AY207" s="240" t="s">
        <v>173</v>
      </c>
    </row>
    <row r="208" spans="2:65" s="1" customFormat="1" ht="38.25" customHeight="1">
      <c r="B208" s="47"/>
      <c r="C208" s="220" t="s">
        <v>346</v>
      </c>
      <c r="D208" s="220" t="s">
        <v>174</v>
      </c>
      <c r="E208" s="221" t="s">
        <v>1020</v>
      </c>
      <c r="F208" s="222" t="s">
        <v>1021</v>
      </c>
      <c r="G208" s="222"/>
      <c r="H208" s="222"/>
      <c r="I208" s="222"/>
      <c r="J208" s="223" t="s">
        <v>177</v>
      </c>
      <c r="K208" s="224">
        <v>42.6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44</v>
      </c>
      <c r="V208" s="48"/>
      <c r="W208" s="229">
        <f>V208*K208</f>
        <v>0</v>
      </c>
      <c r="X208" s="229">
        <v>0</v>
      </c>
      <c r="Y208" s="229">
        <f>X208*K208</f>
        <v>0</v>
      </c>
      <c r="Z208" s="229">
        <v>0</v>
      </c>
      <c r="AA208" s="230">
        <f>Z208*K208</f>
        <v>0</v>
      </c>
      <c r="AR208" s="23" t="s">
        <v>178</v>
      </c>
      <c r="AT208" s="23" t="s">
        <v>174</v>
      </c>
      <c r="AU208" s="23" t="s">
        <v>126</v>
      </c>
      <c r="AY208" s="23" t="s">
        <v>173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87</v>
      </c>
      <c r="BK208" s="143">
        <f>ROUND(L208*K208,2)</f>
        <v>0</v>
      </c>
      <c r="BL208" s="23" t="s">
        <v>178</v>
      </c>
      <c r="BM208" s="23" t="s">
        <v>1022</v>
      </c>
    </row>
    <row r="209" spans="2:65" s="1" customFormat="1" ht="16.5" customHeight="1">
      <c r="B209" s="47"/>
      <c r="C209" s="220" t="s">
        <v>351</v>
      </c>
      <c r="D209" s="220" t="s">
        <v>174</v>
      </c>
      <c r="E209" s="221" t="s">
        <v>352</v>
      </c>
      <c r="F209" s="222" t="s">
        <v>353</v>
      </c>
      <c r="G209" s="222"/>
      <c r="H209" s="222"/>
      <c r="I209" s="222"/>
      <c r="J209" s="223" t="s">
        <v>354</v>
      </c>
      <c r="K209" s="224">
        <v>22.75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44</v>
      </c>
      <c r="V209" s="48"/>
      <c r="W209" s="229">
        <f>V209*K209</f>
        <v>0</v>
      </c>
      <c r="X209" s="229">
        <v>0.0036</v>
      </c>
      <c r="Y209" s="229">
        <f>X209*K209</f>
        <v>0.0819</v>
      </c>
      <c r="Z209" s="229">
        <v>0</v>
      </c>
      <c r="AA209" s="230">
        <f>Z209*K209</f>
        <v>0</v>
      </c>
      <c r="AR209" s="23" t="s">
        <v>178</v>
      </c>
      <c r="AT209" s="23" t="s">
        <v>174</v>
      </c>
      <c r="AU209" s="23" t="s">
        <v>126</v>
      </c>
      <c r="AY209" s="23" t="s">
        <v>173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87</v>
      </c>
      <c r="BK209" s="143">
        <f>ROUND(L209*K209,2)</f>
        <v>0</v>
      </c>
      <c r="BL209" s="23" t="s">
        <v>178</v>
      </c>
      <c r="BM209" s="23" t="s">
        <v>355</v>
      </c>
    </row>
    <row r="210" spans="2:63" s="9" customFormat="1" ht="29.85" customHeight="1">
      <c r="B210" s="206"/>
      <c r="C210" s="207"/>
      <c r="D210" s="217" t="s">
        <v>142</v>
      </c>
      <c r="E210" s="217"/>
      <c r="F210" s="217"/>
      <c r="G210" s="217"/>
      <c r="H210" s="217"/>
      <c r="I210" s="217"/>
      <c r="J210" s="217"/>
      <c r="K210" s="217"/>
      <c r="L210" s="217"/>
      <c r="M210" s="217"/>
      <c r="N210" s="269">
        <f>BK210</f>
        <v>0</v>
      </c>
      <c r="O210" s="270"/>
      <c r="P210" s="270"/>
      <c r="Q210" s="270"/>
      <c r="R210" s="210"/>
      <c r="T210" s="211"/>
      <c r="U210" s="207"/>
      <c r="V210" s="207"/>
      <c r="W210" s="212">
        <f>SUM(W211:W213)</f>
        <v>0</v>
      </c>
      <c r="X210" s="207"/>
      <c r="Y210" s="212">
        <f>SUM(Y211:Y213)</f>
        <v>0.2647</v>
      </c>
      <c r="Z210" s="207"/>
      <c r="AA210" s="213">
        <f>SUM(AA211:AA213)</f>
        <v>0</v>
      </c>
      <c r="AR210" s="214" t="s">
        <v>87</v>
      </c>
      <c r="AT210" s="215" t="s">
        <v>78</v>
      </c>
      <c r="AU210" s="215" t="s">
        <v>87</v>
      </c>
      <c r="AY210" s="214" t="s">
        <v>173</v>
      </c>
      <c r="BK210" s="216">
        <f>SUM(BK211:BK213)</f>
        <v>0</v>
      </c>
    </row>
    <row r="211" spans="2:65" s="1" customFormat="1" ht="38.25" customHeight="1">
      <c r="B211" s="47"/>
      <c r="C211" s="220" t="s">
        <v>357</v>
      </c>
      <c r="D211" s="220" t="s">
        <v>174</v>
      </c>
      <c r="E211" s="221" t="s">
        <v>799</v>
      </c>
      <c r="F211" s="222" t="s">
        <v>800</v>
      </c>
      <c r="G211" s="222"/>
      <c r="H211" s="222"/>
      <c r="I211" s="222"/>
      <c r="J211" s="223" t="s">
        <v>273</v>
      </c>
      <c r="K211" s="224">
        <v>1</v>
      </c>
      <c r="L211" s="225">
        <v>0</v>
      </c>
      <c r="M211" s="226"/>
      <c r="N211" s="227">
        <f>ROUND(L211*K211,2)</f>
        <v>0</v>
      </c>
      <c r="O211" s="227"/>
      <c r="P211" s="227"/>
      <c r="Q211" s="227"/>
      <c r="R211" s="49"/>
      <c r="T211" s="228" t="s">
        <v>22</v>
      </c>
      <c r="U211" s="57" t="s">
        <v>44</v>
      </c>
      <c r="V211" s="48"/>
      <c r="W211" s="229">
        <f>V211*K211</f>
        <v>0</v>
      </c>
      <c r="X211" s="229">
        <v>0.2647</v>
      </c>
      <c r="Y211" s="229">
        <f>X211*K211</f>
        <v>0.2647</v>
      </c>
      <c r="Z211" s="229">
        <v>0</v>
      </c>
      <c r="AA211" s="230">
        <f>Z211*K211</f>
        <v>0</v>
      </c>
      <c r="AR211" s="23" t="s">
        <v>178</v>
      </c>
      <c r="AT211" s="23" t="s">
        <v>174</v>
      </c>
      <c r="AU211" s="23" t="s">
        <v>126</v>
      </c>
      <c r="AY211" s="23" t="s">
        <v>173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23" t="s">
        <v>87</v>
      </c>
      <c r="BK211" s="143">
        <f>ROUND(L211*K211,2)</f>
        <v>0</v>
      </c>
      <c r="BL211" s="23" t="s">
        <v>178</v>
      </c>
      <c r="BM211" s="23" t="s">
        <v>801</v>
      </c>
    </row>
    <row r="212" spans="2:47" s="1" customFormat="1" ht="16.5" customHeight="1">
      <c r="B212" s="47"/>
      <c r="C212" s="48"/>
      <c r="D212" s="48"/>
      <c r="E212" s="48"/>
      <c r="F212" s="271" t="s">
        <v>1023</v>
      </c>
      <c r="G212" s="68"/>
      <c r="H212" s="68"/>
      <c r="I212" s="68"/>
      <c r="J212" s="48"/>
      <c r="K212" s="48"/>
      <c r="L212" s="48"/>
      <c r="M212" s="48"/>
      <c r="N212" s="48"/>
      <c r="O212" s="48"/>
      <c r="P212" s="48"/>
      <c r="Q212" s="48"/>
      <c r="R212" s="49"/>
      <c r="T212" s="190"/>
      <c r="U212" s="48"/>
      <c r="V212" s="48"/>
      <c r="W212" s="48"/>
      <c r="X212" s="48"/>
      <c r="Y212" s="48"/>
      <c r="Z212" s="48"/>
      <c r="AA212" s="101"/>
      <c r="AT212" s="23" t="s">
        <v>325</v>
      </c>
      <c r="AU212" s="23" t="s">
        <v>126</v>
      </c>
    </row>
    <row r="213" spans="2:51" s="10" customFormat="1" ht="16.5" customHeight="1">
      <c r="B213" s="231"/>
      <c r="C213" s="232"/>
      <c r="D213" s="232"/>
      <c r="E213" s="233" t="s">
        <v>22</v>
      </c>
      <c r="F213" s="259" t="s">
        <v>87</v>
      </c>
      <c r="G213" s="232"/>
      <c r="H213" s="232"/>
      <c r="I213" s="232"/>
      <c r="J213" s="232"/>
      <c r="K213" s="236">
        <v>1</v>
      </c>
      <c r="L213" s="232"/>
      <c r="M213" s="232"/>
      <c r="N213" s="232"/>
      <c r="O213" s="232"/>
      <c r="P213" s="232"/>
      <c r="Q213" s="232"/>
      <c r="R213" s="237"/>
      <c r="T213" s="238"/>
      <c r="U213" s="232"/>
      <c r="V213" s="232"/>
      <c r="W213" s="232"/>
      <c r="X213" s="232"/>
      <c r="Y213" s="232"/>
      <c r="Z213" s="232"/>
      <c r="AA213" s="239"/>
      <c r="AT213" s="240" t="s">
        <v>181</v>
      </c>
      <c r="AU213" s="240" t="s">
        <v>126</v>
      </c>
      <c r="AV213" s="10" t="s">
        <v>126</v>
      </c>
      <c r="AW213" s="10" t="s">
        <v>36</v>
      </c>
      <c r="AX213" s="10" t="s">
        <v>87</v>
      </c>
      <c r="AY213" s="240" t="s">
        <v>173</v>
      </c>
    </row>
    <row r="214" spans="2:63" s="9" customFormat="1" ht="29.85" customHeight="1">
      <c r="B214" s="206"/>
      <c r="C214" s="207"/>
      <c r="D214" s="217" t="s">
        <v>143</v>
      </c>
      <c r="E214" s="217"/>
      <c r="F214" s="217"/>
      <c r="G214" s="217"/>
      <c r="H214" s="217"/>
      <c r="I214" s="217"/>
      <c r="J214" s="217"/>
      <c r="K214" s="217"/>
      <c r="L214" s="217"/>
      <c r="M214" s="217"/>
      <c r="N214" s="218">
        <f>BK214</f>
        <v>0</v>
      </c>
      <c r="O214" s="219"/>
      <c r="P214" s="219"/>
      <c r="Q214" s="219"/>
      <c r="R214" s="210"/>
      <c r="T214" s="211"/>
      <c r="U214" s="207"/>
      <c r="V214" s="207"/>
      <c r="W214" s="212">
        <f>SUM(W215:W238)</f>
        <v>0</v>
      </c>
      <c r="X214" s="207"/>
      <c r="Y214" s="212">
        <f>SUM(Y215:Y238)</f>
        <v>11.919766</v>
      </c>
      <c r="Z214" s="207"/>
      <c r="AA214" s="213">
        <f>SUM(AA215:AA238)</f>
        <v>0.004</v>
      </c>
      <c r="AR214" s="214" t="s">
        <v>87</v>
      </c>
      <c r="AT214" s="215" t="s">
        <v>78</v>
      </c>
      <c r="AU214" s="215" t="s">
        <v>87</v>
      </c>
      <c r="AY214" s="214" t="s">
        <v>173</v>
      </c>
      <c r="BK214" s="216">
        <f>SUM(BK215:BK238)</f>
        <v>0</v>
      </c>
    </row>
    <row r="215" spans="2:65" s="1" customFormat="1" ht="25.5" customHeight="1">
      <c r="B215" s="47"/>
      <c r="C215" s="220" t="s">
        <v>362</v>
      </c>
      <c r="D215" s="220" t="s">
        <v>174</v>
      </c>
      <c r="E215" s="221" t="s">
        <v>821</v>
      </c>
      <c r="F215" s="222" t="s">
        <v>822</v>
      </c>
      <c r="G215" s="222"/>
      <c r="H215" s="222"/>
      <c r="I215" s="222"/>
      <c r="J215" s="223" t="s">
        <v>354</v>
      </c>
      <c r="K215" s="224">
        <v>2</v>
      </c>
      <c r="L215" s="225">
        <v>0</v>
      </c>
      <c r="M215" s="226"/>
      <c r="N215" s="227">
        <f>ROUND(L215*K215,2)</f>
        <v>0</v>
      </c>
      <c r="O215" s="227"/>
      <c r="P215" s="227"/>
      <c r="Q215" s="227"/>
      <c r="R215" s="49"/>
      <c r="T215" s="228" t="s">
        <v>22</v>
      </c>
      <c r="U215" s="57" t="s">
        <v>44</v>
      </c>
      <c r="V215" s="48"/>
      <c r="W215" s="229">
        <f>V215*K215</f>
        <v>0</v>
      </c>
      <c r="X215" s="229">
        <v>0.10988</v>
      </c>
      <c r="Y215" s="229">
        <f>X215*K215</f>
        <v>0.21976</v>
      </c>
      <c r="Z215" s="229">
        <v>0</v>
      </c>
      <c r="AA215" s="230">
        <f>Z215*K215</f>
        <v>0</v>
      </c>
      <c r="AR215" s="23" t="s">
        <v>178</v>
      </c>
      <c r="AT215" s="23" t="s">
        <v>174</v>
      </c>
      <c r="AU215" s="23" t="s">
        <v>126</v>
      </c>
      <c r="AY215" s="23" t="s">
        <v>173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87</v>
      </c>
      <c r="BK215" s="143">
        <f>ROUND(L215*K215,2)</f>
        <v>0</v>
      </c>
      <c r="BL215" s="23" t="s">
        <v>178</v>
      </c>
      <c r="BM215" s="23" t="s">
        <v>1024</v>
      </c>
    </row>
    <row r="216" spans="2:51" s="10" customFormat="1" ht="16.5" customHeight="1">
      <c r="B216" s="231"/>
      <c r="C216" s="232"/>
      <c r="D216" s="232"/>
      <c r="E216" s="233" t="s">
        <v>22</v>
      </c>
      <c r="F216" s="234" t="s">
        <v>126</v>
      </c>
      <c r="G216" s="235"/>
      <c r="H216" s="235"/>
      <c r="I216" s="235"/>
      <c r="J216" s="232"/>
      <c r="K216" s="236">
        <v>2</v>
      </c>
      <c r="L216" s="232"/>
      <c r="M216" s="232"/>
      <c r="N216" s="232"/>
      <c r="O216" s="232"/>
      <c r="P216" s="232"/>
      <c r="Q216" s="232"/>
      <c r="R216" s="237"/>
      <c r="T216" s="238"/>
      <c r="U216" s="232"/>
      <c r="V216" s="232"/>
      <c r="W216" s="232"/>
      <c r="X216" s="232"/>
      <c r="Y216" s="232"/>
      <c r="Z216" s="232"/>
      <c r="AA216" s="239"/>
      <c r="AT216" s="240" t="s">
        <v>181</v>
      </c>
      <c r="AU216" s="240" t="s">
        <v>126</v>
      </c>
      <c r="AV216" s="10" t="s">
        <v>126</v>
      </c>
      <c r="AW216" s="10" t="s">
        <v>36</v>
      </c>
      <c r="AX216" s="10" t="s">
        <v>87</v>
      </c>
      <c r="AY216" s="240" t="s">
        <v>173</v>
      </c>
    </row>
    <row r="217" spans="2:65" s="1" customFormat="1" ht="25.5" customHeight="1">
      <c r="B217" s="47"/>
      <c r="C217" s="260" t="s">
        <v>367</v>
      </c>
      <c r="D217" s="260" t="s">
        <v>245</v>
      </c>
      <c r="E217" s="261" t="s">
        <v>826</v>
      </c>
      <c r="F217" s="262" t="s">
        <v>827</v>
      </c>
      <c r="G217" s="262"/>
      <c r="H217" s="262"/>
      <c r="I217" s="262"/>
      <c r="J217" s="263" t="s">
        <v>230</v>
      </c>
      <c r="K217" s="264">
        <v>0.116</v>
      </c>
      <c r="L217" s="265">
        <v>0</v>
      </c>
      <c r="M217" s="266"/>
      <c r="N217" s="267">
        <f>ROUND(L217*K217,2)</f>
        <v>0</v>
      </c>
      <c r="O217" s="227"/>
      <c r="P217" s="227"/>
      <c r="Q217" s="227"/>
      <c r="R217" s="49"/>
      <c r="T217" s="228" t="s">
        <v>22</v>
      </c>
      <c r="U217" s="57" t="s">
        <v>44</v>
      </c>
      <c r="V217" s="48"/>
      <c r="W217" s="229">
        <f>V217*K217</f>
        <v>0</v>
      </c>
      <c r="X217" s="229">
        <v>1</v>
      </c>
      <c r="Y217" s="229">
        <f>X217*K217</f>
        <v>0.116</v>
      </c>
      <c r="Z217" s="229">
        <v>0</v>
      </c>
      <c r="AA217" s="230">
        <f>Z217*K217</f>
        <v>0</v>
      </c>
      <c r="AR217" s="23" t="s">
        <v>212</v>
      </c>
      <c r="AT217" s="23" t="s">
        <v>245</v>
      </c>
      <c r="AU217" s="23" t="s">
        <v>126</v>
      </c>
      <c r="AY217" s="23" t="s">
        <v>173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23" t="s">
        <v>87</v>
      </c>
      <c r="BK217" s="143">
        <f>ROUND(L217*K217,2)</f>
        <v>0</v>
      </c>
      <c r="BL217" s="23" t="s">
        <v>178</v>
      </c>
      <c r="BM217" s="23" t="s">
        <v>1025</v>
      </c>
    </row>
    <row r="218" spans="2:51" s="10" customFormat="1" ht="16.5" customHeight="1">
      <c r="B218" s="231"/>
      <c r="C218" s="232"/>
      <c r="D218" s="232"/>
      <c r="E218" s="233" t="s">
        <v>22</v>
      </c>
      <c r="F218" s="234" t="s">
        <v>1026</v>
      </c>
      <c r="G218" s="235"/>
      <c r="H218" s="235"/>
      <c r="I218" s="235"/>
      <c r="J218" s="232"/>
      <c r="K218" s="236">
        <v>0.116</v>
      </c>
      <c r="L218" s="232"/>
      <c r="M218" s="232"/>
      <c r="N218" s="232"/>
      <c r="O218" s="232"/>
      <c r="P218" s="232"/>
      <c r="Q218" s="232"/>
      <c r="R218" s="237"/>
      <c r="T218" s="238"/>
      <c r="U218" s="232"/>
      <c r="V218" s="232"/>
      <c r="W218" s="232"/>
      <c r="X218" s="232"/>
      <c r="Y218" s="232"/>
      <c r="Z218" s="232"/>
      <c r="AA218" s="239"/>
      <c r="AT218" s="240" t="s">
        <v>181</v>
      </c>
      <c r="AU218" s="240" t="s">
        <v>126</v>
      </c>
      <c r="AV218" s="10" t="s">
        <v>126</v>
      </c>
      <c r="AW218" s="10" t="s">
        <v>36</v>
      </c>
      <c r="AX218" s="10" t="s">
        <v>87</v>
      </c>
      <c r="AY218" s="240" t="s">
        <v>173</v>
      </c>
    </row>
    <row r="219" spans="2:51" s="12" customFormat="1" ht="16.5" customHeight="1">
      <c r="B219" s="250"/>
      <c r="C219" s="251"/>
      <c r="D219" s="251"/>
      <c r="E219" s="252" t="s">
        <v>22</v>
      </c>
      <c r="F219" s="268" t="s">
        <v>1027</v>
      </c>
      <c r="G219" s="251"/>
      <c r="H219" s="251"/>
      <c r="I219" s="251"/>
      <c r="J219" s="251"/>
      <c r="K219" s="252" t="s">
        <v>22</v>
      </c>
      <c r="L219" s="251"/>
      <c r="M219" s="251"/>
      <c r="N219" s="251"/>
      <c r="O219" s="251"/>
      <c r="P219" s="251"/>
      <c r="Q219" s="251"/>
      <c r="R219" s="255"/>
      <c r="T219" s="256"/>
      <c r="U219" s="251"/>
      <c r="V219" s="251"/>
      <c r="W219" s="251"/>
      <c r="X219" s="251"/>
      <c r="Y219" s="251"/>
      <c r="Z219" s="251"/>
      <c r="AA219" s="257"/>
      <c r="AT219" s="258" t="s">
        <v>181</v>
      </c>
      <c r="AU219" s="258" t="s">
        <v>126</v>
      </c>
      <c r="AV219" s="12" t="s">
        <v>87</v>
      </c>
      <c r="AW219" s="12" t="s">
        <v>36</v>
      </c>
      <c r="AX219" s="12" t="s">
        <v>79</v>
      </c>
      <c r="AY219" s="258" t="s">
        <v>173</v>
      </c>
    </row>
    <row r="220" spans="2:65" s="1" customFormat="1" ht="38.25" customHeight="1">
      <c r="B220" s="47"/>
      <c r="C220" s="220" t="s">
        <v>372</v>
      </c>
      <c r="D220" s="220" t="s">
        <v>174</v>
      </c>
      <c r="E220" s="221" t="s">
        <v>831</v>
      </c>
      <c r="F220" s="222" t="s">
        <v>832</v>
      </c>
      <c r="G220" s="222"/>
      <c r="H220" s="222"/>
      <c r="I220" s="222"/>
      <c r="J220" s="223" t="s">
        <v>354</v>
      </c>
      <c r="K220" s="224">
        <v>3</v>
      </c>
      <c r="L220" s="225">
        <v>0</v>
      </c>
      <c r="M220" s="226"/>
      <c r="N220" s="227">
        <f>ROUND(L220*K220,2)</f>
        <v>0</v>
      </c>
      <c r="O220" s="227"/>
      <c r="P220" s="227"/>
      <c r="Q220" s="227"/>
      <c r="R220" s="49"/>
      <c r="T220" s="228" t="s">
        <v>22</v>
      </c>
      <c r="U220" s="57" t="s">
        <v>44</v>
      </c>
      <c r="V220" s="48"/>
      <c r="W220" s="229">
        <f>V220*K220</f>
        <v>0</v>
      </c>
      <c r="X220" s="229">
        <v>0.1554</v>
      </c>
      <c r="Y220" s="229">
        <f>X220*K220</f>
        <v>0.46620000000000006</v>
      </c>
      <c r="Z220" s="229">
        <v>0</v>
      </c>
      <c r="AA220" s="230">
        <f>Z220*K220</f>
        <v>0</v>
      </c>
      <c r="AR220" s="23" t="s">
        <v>178</v>
      </c>
      <c r="AT220" s="23" t="s">
        <v>174</v>
      </c>
      <c r="AU220" s="23" t="s">
        <v>126</v>
      </c>
      <c r="AY220" s="23" t="s">
        <v>173</v>
      </c>
      <c r="BE220" s="143">
        <f>IF(U220="základní",N220,0)</f>
        <v>0</v>
      </c>
      <c r="BF220" s="143">
        <f>IF(U220="snížená",N220,0)</f>
        <v>0</v>
      </c>
      <c r="BG220" s="143">
        <f>IF(U220="zákl. přenesená",N220,0)</f>
        <v>0</v>
      </c>
      <c r="BH220" s="143">
        <f>IF(U220="sníž. přenesená",N220,0)</f>
        <v>0</v>
      </c>
      <c r="BI220" s="143">
        <f>IF(U220="nulová",N220,0)</f>
        <v>0</v>
      </c>
      <c r="BJ220" s="23" t="s">
        <v>87</v>
      </c>
      <c r="BK220" s="143">
        <f>ROUND(L220*K220,2)</f>
        <v>0</v>
      </c>
      <c r="BL220" s="23" t="s">
        <v>178</v>
      </c>
      <c r="BM220" s="23" t="s">
        <v>1028</v>
      </c>
    </row>
    <row r="221" spans="2:51" s="10" customFormat="1" ht="16.5" customHeight="1">
      <c r="B221" s="231"/>
      <c r="C221" s="232"/>
      <c r="D221" s="232"/>
      <c r="E221" s="233" t="s">
        <v>22</v>
      </c>
      <c r="F221" s="234" t="s">
        <v>188</v>
      </c>
      <c r="G221" s="235"/>
      <c r="H221" s="235"/>
      <c r="I221" s="235"/>
      <c r="J221" s="232"/>
      <c r="K221" s="236">
        <v>3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181</v>
      </c>
      <c r="AU221" s="240" t="s">
        <v>126</v>
      </c>
      <c r="AV221" s="10" t="s">
        <v>126</v>
      </c>
      <c r="AW221" s="10" t="s">
        <v>36</v>
      </c>
      <c r="AX221" s="10" t="s">
        <v>87</v>
      </c>
      <c r="AY221" s="240" t="s">
        <v>173</v>
      </c>
    </row>
    <row r="222" spans="2:65" s="1" customFormat="1" ht="25.5" customHeight="1">
      <c r="B222" s="47"/>
      <c r="C222" s="260" t="s">
        <v>376</v>
      </c>
      <c r="D222" s="260" t="s">
        <v>245</v>
      </c>
      <c r="E222" s="261" t="s">
        <v>837</v>
      </c>
      <c r="F222" s="262" t="s">
        <v>838</v>
      </c>
      <c r="G222" s="262"/>
      <c r="H222" s="262"/>
      <c r="I222" s="262"/>
      <c r="J222" s="263" t="s">
        <v>273</v>
      </c>
      <c r="K222" s="264">
        <v>3</v>
      </c>
      <c r="L222" s="265">
        <v>0</v>
      </c>
      <c r="M222" s="266"/>
      <c r="N222" s="267">
        <f>ROUND(L222*K222,2)</f>
        <v>0</v>
      </c>
      <c r="O222" s="227"/>
      <c r="P222" s="227"/>
      <c r="Q222" s="227"/>
      <c r="R222" s="49"/>
      <c r="T222" s="228" t="s">
        <v>22</v>
      </c>
      <c r="U222" s="57" t="s">
        <v>44</v>
      </c>
      <c r="V222" s="48"/>
      <c r="W222" s="229">
        <f>V222*K222</f>
        <v>0</v>
      </c>
      <c r="X222" s="229">
        <v>0.085</v>
      </c>
      <c r="Y222" s="229">
        <f>X222*K222</f>
        <v>0.255</v>
      </c>
      <c r="Z222" s="229">
        <v>0</v>
      </c>
      <c r="AA222" s="230">
        <f>Z222*K222</f>
        <v>0</v>
      </c>
      <c r="AR222" s="23" t="s">
        <v>212</v>
      </c>
      <c r="AT222" s="23" t="s">
        <v>245</v>
      </c>
      <c r="AU222" s="23" t="s">
        <v>126</v>
      </c>
      <c r="AY222" s="23" t="s">
        <v>173</v>
      </c>
      <c r="BE222" s="143">
        <f>IF(U222="základní",N222,0)</f>
        <v>0</v>
      </c>
      <c r="BF222" s="143">
        <f>IF(U222="snížená",N222,0)</f>
        <v>0</v>
      </c>
      <c r="BG222" s="143">
        <f>IF(U222="zákl. přenesená",N222,0)</f>
        <v>0</v>
      </c>
      <c r="BH222" s="143">
        <f>IF(U222="sníž. přenesená",N222,0)</f>
        <v>0</v>
      </c>
      <c r="BI222" s="143">
        <f>IF(U222="nulová",N222,0)</f>
        <v>0</v>
      </c>
      <c r="BJ222" s="23" t="s">
        <v>87</v>
      </c>
      <c r="BK222" s="143">
        <f>ROUND(L222*K222,2)</f>
        <v>0</v>
      </c>
      <c r="BL222" s="23" t="s">
        <v>178</v>
      </c>
      <c r="BM222" s="23" t="s">
        <v>839</v>
      </c>
    </row>
    <row r="223" spans="2:51" s="10" customFormat="1" ht="16.5" customHeight="1">
      <c r="B223" s="231"/>
      <c r="C223" s="232"/>
      <c r="D223" s="232"/>
      <c r="E223" s="233" t="s">
        <v>22</v>
      </c>
      <c r="F223" s="234" t="s">
        <v>188</v>
      </c>
      <c r="G223" s="235"/>
      <c r="H223" s="235"/>
      <c r="I223" s="235"/>
      <c r="J223" s="232"/>
      <c r="K223" s="236">
        <v>3</v>
      </c>
      <c r="L223" s="232"/>
      <c r="M223" s="232"/>
      <c r="N223" s="232"/>
      <c r="O223" s="232"/>
      <c r="P223" s="232"/>
      <c r="Q223" s="232"/>
      <c r="R223" s="237"/>
      <c r="T223" s="238"/>
      <c r="U223" s="232"/>
      <c r="V223" s="232"/>
      <c r="W223" s="232"/>
      <c r="X223" s="232"/>
      <c r="Y223" s="232"/>
      <c r="Z223" s="232"/>
      <c r="AA223" s="239"/>
      <c r="AT223" s="240" t="s">
        <v>181</v>
      </c>
      <c r="AU223" s="240" t="s">
        <v>126</v>
      </c>
      <c r="AV223" s="10" t="s">
        <v>126</v>
      </c>
      <c r="AW223" s="10" t="s">
        <v>36</v>
      </c>
      <c r="AX223" s="10" t="s">
        <v>87</v>
      </c>
      <c r="AY223" s="240" t="s">
        <v>173</v>
      </c>
    </row>
    <row r="224" spans="2:65" s="1" customFormat="1" ht="38.25" customHeight="1">
      <c r="B224" s="47"/>
      <c r="C224" s="220" t="s">
        <v>380</v>
      </c>
      <c r="D224" s="220" t="s">
        <v>174</v>
      </c>
      <c r="E224" s="221" t="s">
        <v>430</v>
      </c>
      <c r="F224" s="222" t="s">
        <v>431</v>
      </c>
      <c r="G224" s="222"/>
      <c r="H224" s="222"/>
      <c r="I224" s="222"/>
      <c r="J224" s="223" t="s">
        <v>354</v>
      </c>
      <c r="K224" s="224">
        <v>15.3</v>
      </c>
      <c r="L224" s="225">
        <v>0</v>
      </c>
      <c r="M224" s="226"/>
      <c r="N224" s="227">
        <f>ROUND(L224*K224,2)</f>
        <v>0</v>
      </c>
      <c r="O224" s="227"/>
      <c r="P224" s="227"/>
      <c r="Q224" s="227"/>
      <c r="R224" s="49"/>
      <c r="T224" s="228" t="s">
        <v>22</v>
      </c>
      <c r="U224" s="57" t="s">
        <v>44</v>
      </c>
      <c r="V224" s="48"/>
      <c r="W224" s="229">
        <f>V224*K224</f>
        <v>0</v>
      </c>
      <c r="X224" s="229">
        <v>0.09599</v>
      </c>
      <c r="Y224" s="229">
        <f>X224*K224</f>
        <v>1.4686470000000003</v>
      </c>
      <c r="Z224" s="229">
        <v>0</v>
      </c>
      <c r="AA224" s="230">
        <f>Z224*K224</f>
        <v>0</v>
      </c>
      <c r="AR224" s="23" t="s">
        <v>178</v>
      </c>
      <c r="AT224" s="23" t="s">
        <v>174</v>
      </c>
      <c r="AU224" s="23" t="s">
        <v>126</v>
      </c>
      <c r="AY224" s="23" t="s">
        <v>173</v>
      </c>
      <c r="BE224" s="143">
        <f>IF(U224="základní",N224,0)</f>
        <v>0</v>
      </c>
      <c r="BF224" s="143">
        <f>IF(U224="snížená",N224,0)</f>
        <v>0</v>
      </c>
      <c r="BG224" s="143">
        <f>IF(U224="zákl. přenesená",N224,0)</f>
        <v>0</v>
      </c>
      <c r="BH224" s="143">
        <f>IF(U224="sníž. přenesená",N224,0)</f>
        <v>0</v>
      </c>
      <c r="BI224" s="143">
        <f>IF(U224="nulová",N224,0)</f>
        <v>0</v>
      </c>
      <c r="BJ224" s="23" t="s">
        <v>87</v>
      </c>
      <c r="BK224" s="143">
        <f>ROUND(L224*K224,2)</f>
        <v>0</v>
      </c>
      <c r="BL224" s="23" t="s">
        <v>178</v>
      </c>
      <c r="BM224" s="23" t="s">
        <v>432</v>
      </c>
    </row>
    <row r="225" spans="2:51" s="10" customFormat="1" ht="16.5" customHeight="1">
      <c r="B225" s="231"/>
      <c r="C225" s="232"/>
      <c r="D225" s="232"/>
      <c r="E225" s="233" t="s">
        <v>22</v>
      </c>
      <c r="F225" s="234" t="s">
        <v>1029</v>
      </c>
      <c r="G225" s="235"/>
      <c r="H225" s="235"/>
      <c r="I225" s="235"/>
      <c r="J225" s="232"/>
      <c r="K225" s="236">
        <v>15.3</v>
      </c>
      <c r="L225" s="232"/>
      <c r="M225" s="232"/>
      <c r="N225" s="232"/>
      <c r="O225" s="232"/>
      <c r="P225" s="232"/>
      <c r="Q225" s="232"/>
      <c r="R225" s="237"/>
      <c r="T225" s="238"/>
      <c r="U225" s="232"/>
      <c r="V225" s="232"/>
      <c r="W225" s="232"/>
      <c r="X225" s="232"/>
      <c r="Y225" s="232"/>
      <c r="Z225" s="232"/>
      <c r="AA225" s="239"/>
      <c r="AT225" s="240" t="s">
        <v>181</v>
      </c>
      <c r="AU225" s="240" t="s">
        <v>126</v>
      </c>
      <c r="AV225" s="10" t="s">
        <v>126</v>
      </c>
      <c r="AW225" s="10" t="s">
        <v>36</v>
      </c>
      <c r="AX225" s="10" t="s">
        <v>87</v>
      </c>
      <c r="AY225" s="240" t="s">
        <v>173</v>
      </c>
    </row>
    <row r="226" spans="2:65" s="1" customFormat="1" ht="25.5" customHeight="1">
      <c r="B226" s="47"/>
      <c r="C226" s="260" t="s">
        <v>384</v>
      </c>
      <c r="D226" s="260" t="s">
        <v>245</v>
      </c>
      <c r="E226" s="261" t="s">
        <v>435</v>
      </c>
      <c r="F226" s="262" t="s">
        <v>436</v>
      </c>
      <c r="G226" s="262"/>
      <c r="H226" s="262"/>
      <c r="I226" s="262"/>
      <c r="J226" s="263" t="s">
        <v>273</v>
      </c>
      <c r="K226" s="264">
        <v>15.759</v>
      </c>
      <c r="L226" s="265">
        <v>0</v>
      </c>
      <c r="M226" s="266"/>
      <c r="N226" s="267">
        <f>ROUND(L226*K226,2)</f>
        <v>0</v>
      </c>
      <c r="O226" s="227"/>
      <c r="P226" s="227"/>
      <c r="Q226" s="227"/>
      <c r="R226" s="49"/>
      <c r="T226" s="228" t="s">
        <v>22</v>
      </c>
      <c r="U226" s="57" t="s">
        <v>44</v>
      </c>
      <c r="V226" s="48"/>
      <c r="W226" s="229">
        <f>V226*K226</f>
        <v>0</v>
      </c>
      <c r="X226" s="229">
        <v>0.046</v>
      </c>
      <c r="Y226" s="229">
        <f>X226*K226</f>
        <v>0.7249140000000001</v>
      </c>
      <c r="Z226" s="229">
        <v>0</v>
      </c>
      <c r="AA226" s="230">
        <f>Z226*K226</f>
        <v>0</v>
      </c>
      <c r="AR226" s="23" t="s">
        <v>212</v>
      </c>
      <c r="AT226" s="23" t="s">
        <v>245</v>
      </c>
      <c r="AU226" s="23" t="s">
        <v>126</v>
      </c>
      <c r="AY226" s="23" t="s">
        <v>173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23" t="s">
        <v>87</v>
      </c>
      <c r="BK226" s="143">
        <f>ROUND(L226*K226,2)</f>
        <v>0</v>
      </c>
      <c r="BL226" s="23" t="s">
        <v>178</v>
      </c>
      <c r="BM226" s="23" t="s">
        <v>437</v>
      </c>
    </row>
    <row r="227" spans="2:51" s="10" customFormat="1" ht="16.5" customHeight="1">
      <c r="B227" s="231"/>
      <c r="C227" s="232"/>
      <c r="D227" s="232"/>
      <c r="E227" s="233" t="s">
        <v>22</v>
      </c>
      <c r="F227" s="234" t="s">
        <v>1030</v>
      </c>
      <c r="G227" s="235"/>
      <c r="H227" s="235"/>
      <c r="I227" s="235"/>
      <c r="J227" s="232"/>
      <c r="K227" s="236">
        <v>15.759</v>
      </c>
      <c r="L227" s="232"/>
      <c r="M227" s="232"/>
      <c r="N227" s="232"/>
      <c r="O227" s="232"/>
      <c r="P227" s="232"/>
      <c r="Q227" s="232"/>
      <c r="R227" s="237"/>
      <c r="T227" s="238"/>
      <c r="U227" s="232"/>
      <c r="V227" s="232"/>
      <c r="W227" s="232"/>
      <c r="X227" s="232"/>
      <c r="Y227" s="232"/>
      <c r="Z227" s="232"/>
      <c r="AA227" s="239"/>
      <c r="AT227" s="240" t="s">
        <v>181</v>
      </c>
      <c r="AU227" s="240" t="s">
        <v>126</v>
      </c>
      <c r="AV227" s="10" t="s">
        <v>126</v>
      </c>
      <c r="AW227" s="10" t="s">
        <v>36</v>
      </c>
      <c r="AX227" s="10" t="s">
        <v>87</v>
      </c>
      <c r="AY227" s="240" t="s">
        <v>173</v>
      </c>
    </row>
    <row r="228" spans="2:65" s="1" customFormat="1" ht="25.5" customHeight="1">
      <c r="B228" s="47"/>
      <c r="C228" s="220" t="s">
        <v>388</v>
      </c>
      <c r="D228" s="220" t="s">
        <v>174</v>
      </c>
      <c r="E228" s="221" t="s">
        <v>857</v>
      </c>
      <c r="F228" s="222" t="s">
        <v>858</v>
      </c>
      <c r="G228" s="222"/>
      <c r="H228" s="222"/>
      <c r="I228" s="222"/>
      <c r="J228" s="223" t="s">
        <v>354</v>
      </c>
      <c r="K228" s="224">
        <v>20.5</v>
      </c>
      <c r="L228" s="225">
        <v>0</v>
      </c>
      <c r="M228" s="226"/>
      <c r="N228" s="227">
        <f>ROUND(L228*K228,2)</f>
        <v>0</v>
      </c>
      <c r="O228" s="227"/>
      <c r="P228" s="227"/>
      <c r="Q228" s="227"/>
      <c r="R228" s="49"/>
      <c r="T228" s="228" t="s">
        <v>22</v>
      </c>
      <c r="U228" s="57" t="s">
        <v>44</v>
      </c>
      <c r="V228" s="48"/>
      <c r="W228" s="229">
        <f>V228*K228</f>
        <v>0</v>
      </c>
      <c r="X228" s="229">
        <v>0.17489</v>
      </c>
      <c r="Y228" s="229">
        <f>X228*K228</f>
        <v>3.5852449999999996</v>
      </c>
      <c r="Z228" s="229">
        <v>0</v>
      </c>
      <c r="AA228" s="230">
        <f>Z228*K228</f>
        <v>0</v>
      </c>
      <c r="AR228" s="23" t="s">
        <v>178</v>
      </c>
      <c r="AT228" s="23" t="s">
        <v>174</v>
      </c>
      <c r="AU228" s="23" t="s">
        <v>126</v>
      </c>
      <c r="AY228" s="23" t="s">
        <v>173</v>
      </c>
      <c r="BE228" s="143">
        <f>IF(U228="základní",N228,0)</f>
        <v>0</v>
      </c>
      <c r="BF228" s="143">
        <f>IF(U228="snížená",N228,0)</f>
        <v>0</v>
      </c>
      <c r="BG228" s="143">
        <f>IF(U228="zákl. přenesená",N228,0)</f>
        <v>0</v>
      </c>
      <c r="BH228" s="143">
        <f>IF(U228="sníž. přenesená",N228,0)</f>
        <v>0</v>
      </c>
      <c r="BI228" s="143">
        <f>IF(U228="nulová",N228,0)</f>
        <v>0</v>
      </c>
      <c r="BJ228" s="23" t="s">
        <v>87</v>
      </c>
      <c r="BK228" s="143">
        <f>ROUND(L228*K228,2)</f>
        <v>0</v>
      </c>
      <c r="BL228" s="23" t="s">
        <v>178</v>
      </c>
      <c r="BM228" s="23" t="s">
        <v>859</v>
      </c>
    </row>
    <row r="229" spans="2:51" s="10" customFormat="1" ht="16.5" customHeight="1">
      <c r="B229" s="231"/>
      <c r="C229" s="232"/>
      <c r="D229" s="232"/>
      <c r="E229" s="233" t="s">
        <v>22</v>
      </c>
      <c r="F229" s="234" t="s">
        <v>1031</v>
      </c>
      <c r="G229" s="235"/>
      <c r="H229" s="235"/>
      <c r="I229" s="235"/>
      <c r="J229" s="232"/>
      <c r="K229" s="236">
        <v>20.5</v>
      </c>
      <c r="L229" s="232"/>
      <c r="M229" s="232"/>
      <c r="N229" s="232"/>
      <c r="O229" s="232"/>
      <c r="P229" s="232"/>
      <c r="Q229" s="232"/>
      <c r="R229" s="237"/>
      <c r="T229" s="238"/>
      <c r="U229" s="232"/>
      <c r="V229" s="232"/>
      <c r="W229" s="232"/>
      <c r="X229" s="232"/>
      <c r="Y229" s="232"/>
      <c r="Z229" s="232"/>
      <c r="AA229" s="239"/>
      <c r="AT229" s="240" t="s">
        <v>181</v>
      </c>
      <c r="AU229" s="240" t="s">
        <v>126</v>
      </c>
      <c r="AV229" s="10" t="s">
        <v>126</v>
      </c>
      <c r="AW229" s="10" t="s">
        <v>36</v>
      </c>
      <c r="AX229" s="10" t="s">
        <v>87</v>
      </c>
      <c r="AY229" s="240" t="s">
        <v>173</v>
      </c>
    </row>
    <row r="230" spans="2:65" s="1" customFormat="1" ht="16.5" customHeight="1">
      <c r="B230" s="47"/>
      <c r="C230" s="260" t="s">
        <v>393</v>
      </c>
      <c r="D230" s="260" t="s">
        <v>245</v>
      </c>
      <c r="E230" s="261" t="s">
        <v>862</v>
      </c>
      <c r="F230" s="262" t="s">
        <v>863</v>
      </c>
      <c r="G230" s="262"/>
      <c r="H230" s="262"/>
      <c r="I230" s="262"/>
      <c r="J230" s="263" t="s">
        <v>273</v>
      </c>
      <c r="K230" s="264">
        <v>16.5</v>
      </c>
      <c r="L230" s="265">
        <v>0</v>
      </c>
      <c r="M230" s="266"/>
      <c r="N230" s="267">
        <f>ROUND(L230*K230,2)</f>
        <v>0</v>
      </c>
      <c r="O230" s="227"/>
      <c r="P230" s="227"/>
      <c r="Q230" s="227"/>
      <c r="R230" s="49"/>
      <c r="T230" s="228" t="s">
        <v>22</v>
      </c>
      <c r="U230" s="57" t="s">
        <v>44</v>
      </c>
      <c r="V230" s="48"/>
      <c r="W230" s="229">
        <f>V230*K230</f>
        <v>0</v>
      </c>
      <c r="X230" s="229">
        <v>0.248</v>
      </c>
      <c r="Y230" s="229">
        <f>X230*K230</f>
        <v>4.092</v>
      </c>
      <c r="Z230" s="229">
        <v>0</v>
      </c>
      <c r="AA230" s="230">
        <f>Z230*K230</f>
        <v>0</v>
      </c>
      <c r="AR230" s="23" t="s">
        <v>212</v>
      </c>
      <c r="AT230" s="23" t="s">
        <v>245</v>
      </c>
      <c r="AU230" s="23" t="s">
        <v>126</v>
      </c>
      <c r="AY230" s="23" t="s">
        <v>173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87</v>
      </c>
      <c r="BK230" s="143">
        <f>ROUND(L230*K230,2)</f>
        <v>0</v>
      </c>
      <c r="BL230" s="23" t="s">
        <v>178</v>
      </c>
      <c r="BM230" s="23" t="s">
        <v>864</v>
      </c>
    </row>
    <row r="231" spans="2:51" s="10" customFormat="1" ht="16.5" customHeight="1">
      <c r="B231" s="231"/>
      <c r="C231" s="232"/>
      <c r="D231" s="232"/>
      <c r="E231" s="233" t="s">
        <v>22</v>
      </c>
      <c r="F231" s="234" t="s">
        <v>1032</v>
      </c>
      <c r="G231" s="235"/>
      <c r="H231" s="235"/>
      <c r="I231" s="235"/>
      <c r="J231" s="232"/>
      <c r="K231" s="236">
        <v>16.5</v>
      </c>
      <c r="L231" s="232"/>
      <c r="M231" s="232"/>
      <c r="N231" s="232"/>
      <c r="O231" s="232"/>
      <c r="P231" s="232"/>
      <c r="Q231" s="232"/>
      <c r="R231" s="237"/>
      <c r="T231" s="238"/>
      <c r="U231" s="232"/>
      <c r="V231" s="232"/>
      <c r="W231" s="232"/>
      <c r="X231" s="232"/>
      <c r="Y231" s="232"/>
      <c r="Z231" s="232"/>
      <c r="AA231" s="239"/>
      <c r="AT231" s="240" t="s">
        <v>181</v>
      </c>
      <c r="AU231" s="240" t="s">
        <v>126</v>
      </c>
      <c r="AV231" s="10" t="s">
        <v>126</v>
      </c>
      <c r="AW231" s="10" t="s">
        <v>36</v>
      </c>
      <c r="AX231" s="10" t="s">
        <v>87</v>
      </c>
      <c r="AY231" s="240" t="s">
        <v>173</v>
      </c>
    </row>
    <row r="232" spans="2:65" s="1" customFormat="1" ht="16.5" customHeight="1">
      <c r="B232" s="47"/>
      <c r="C232" s="260" t="s">
        <v>398</v>
      </c>
      <c r="D232" s="260" t="s">
        <v>245</v>
      </c>
      <c r="E232" s="261" t="s">
        <v>866</v>
      </c>
      <c r="F232" s="262" t="s">
        <v>867</v>
      </c>
      <c r="G232" s="262"/>
      <c r="H232" s="262"/>
      <c r="I232" s="262"/>
      <c r="J232" s="263" t="s">
        <v>273</v>
      </c>
      <c r="K232" s="264">
        <v>2</v>
      </c>
      <c r="L232" s="265">
        <v>0</v>
      </c>
      <c r="M232" s="266"/>
      <c r="N232" s="267">
        <f>ROUND(L232*K232,2)</f>
        <v>0</v>
      </c>
      <c r="O232" s="227"/>
      <c r="P232" s="227"/>
      <c r="Q232" s="227"/>
      <c r="R232" s="49"/>
      <c r="T232" s="228" t="s">
        <v>22</v>
      </c>
      <c r="U232" s="57" t="s">
        <v>44</v>
      </c>
      <c r="V232" s="48"/>
      <c r="W232" s="229">
        <f>V232*K232</f>
        <v>0</v>
      </c>
      <c r="X232" s="229">
        <v>0.248</v>
      </c>
      <c r="Y232" s="229">
        <f>X232*K232</f>
        <v>0.496</v>
      </c>
      <c r="Z232" s="229">
        <v>0</v>
      </c>
      <c r="AA232" s="230">
        <f>Z232*K232</f>
        <v>0</v>
      </c>
      <c r="AR232" s="23" t="s">
        <v>212</v>
      </c>
      <c r="AT232" s="23" t="s">
        <v>245</v>
      </c>
      <c r="AU232" s="23" t="s">
        <v>126</v>
      </c>
      <c r="AY232" s="23" t="s">
        <v>173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23" t="s">
        <v>87</v>
      </c>
      <c r="BK232" s="143">
        <f>ROUND(L232*K232,2)</f>
        <v>0</v>
      </c>
      <c r="BL232" s="23" t="s">
        <v>178</v>
      </c>
      <c r="BM232" s="23" t="s">
        <v>1033</v>
      </c>
    </row>
    <row r="233" spans="2:51" s="10" customFormat="1" ht="16.5" customHeight="1">
      <c r="B233" s="231"/>
      <c r="C233" s="232"/>
      <c r="D233" s="232"/>
      <c r="E233" s="233" t="s">
        <v>22</v>
      </c>
      <c r="F233" s="234" t="s">
        <v>869</v>
      </c>
      <c r="G233" s="235"/>
      <c r="H233" s="235"/>
      <c r="I233" s="235"/>
      <c r="J233" s="232"/>
      <c r="K233" s="236">
        <v>2</v>
      </c>
      <c r="L233" s="232"/>
      <c r="M233" s="232"/>
      <c r="N233" s="232"/>
      <c r="O233" s="232"/>
      <c r="P233" s="232"/>
      <c r="Q233" s="232"/>
      <c r="R233" s="237"/>
      <c r="T233" s="238"/>
      <c r="U233" s="232"/>
      <c r="V233" s="232"/>
      <c r="W233" s="232"/>
      <c r="X233" s="232"/>
      <c r="Y233" s="232"/>
      <c r="Z233" s="232"/>
      <c r="AA233" s="239"/>
      <c r="AT233" s="240" t="s">
        <v>181</v>
      </c>
      <c r="AU233" s="240" t="s">
        <v>126</v>
      </c>
      <c r="AV233" s="10" t="s">
        <v>126</v>
      </c>
      <c r="AW233" s="10" t="s">
        <v>36</v>
      </c>
      <c r="AX233" s="10" t="s">
        <v>87</v>
      </c>
      <c r="AY233" s="240" t="s">
        <v>173</v>
      </c>
    </row>
    <row r="234" spans="2:65" s="1" customFormat="1" ht="16.5" customHeight="1">
      <c r="B234" s="47"/>
      <c r="C234" s="260" t="s">
        <v>403</v>
      </c>
      <c r="D234" s="260" t="s">
        <v>245</v>
      </c>
      <c r="E234" s="261" t="s">
        <v>871</v>
      </c>
      <c r="F234" s="262" t="s">
        <v>872</v>
      </c>
      <c r="G234" s="262"/>
      <c r="H234" s="262"/>
      <c r="I234" s="262"/>
      <c r="J234" s="263" t="s">
        <v>273</v>
      </c>
      <c r="K234" s="264">
        <v>2</v>
      </c>
      <c r="L234" s="265">
        <v>0</v>
      </c>
      <c r="M234" s="266"/>
      <c r="N234" s="267">
        <f>ROUND(L234*K234,2)</f>
        <v>0</v>
      </c>
      <c r="O234" s="227"/>
      <c r="P234" s="227"/>
      <c r="Q234" s="227"/>
      <c r="R234" s="49"/>
      <c r="T234" s="228" t="s">
        <v>22</v>
      </c>
      <c r="U234" s="57" t="s">
        <v>44</v>
      </c>
      <c r="V234" s="48"/>
      <c r="W234" s="229">
        <f>V234*K234</f>
        <v>0</v>
      </c>
      <c r="X234" s="229">
        <v>0.248</v>
      </c>
      <c r="Y234" s="229">
        <f>X234*K234</f>
        <v>0.496</v>
      </c>
      <c r="Z234" s="229">
        <v>0</v>
      </c>
      <c r="AA234" s="230">
        <f>Z234*K234</f>
        <v>0</v>
      </c>
      <c r="AR234" s="23" t="s">
        <v>212</v>
      </c>
      <c r="AT234" s="23" t="s">
        <v>245</v>
      </c>
      <c r="AU234" s="23" t="s">
        <v>126</v>
      </c>
      <c r="AY234" s="23" t="s">
        <v>173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87</v>
      </c>
      <c r="BK234" s="143">
        <f>ROUND(L234*K234,2)</f>
        <v>0</v>
      </c>
      <c r="BL234" s="23" t="s">
        <v>178</v>
      </c>
      <c r="BM234" s="23" t="s">
        <v>1034</v>
      </c>
    </row>
    <row r="235" spans="2:51" s="10" customFormat="1" ht="16.5" customHeight="1">
      <c r="B235" s="231"/>
      <c r="C235" s="232"/>
      <c r="D235" s="232"/>
      <c r="E235" s="233" t="s">
        <v>22</v>
      </c>
      <c r="F235" s="234" t="s">
        <v>869</v>
      </c>
      <c r="G235" s="235"/>
      <c r="H235" s="235"/>
      <c r="I235" s="235"/>
      <c r="J235" s="232"/>
      <c r="K235" s="236">
        <v>2</v>
      </c>
      <c r="L235" s="232"/>
      <c r="M235" s="232"/>
      <c r="N235" s="232"/>
      <c r="O235" s="232"/>
      <c r="P235" s="232"/>
      <c r="Q235" s="232"/>
      <c r="R235" s="237"/>
      <c r="T235" s="238"/>
      <c r="U235" s="232"/>
      <c r="V235" s="232"/>
      <c r="W235" s="232"/>
      <c r="X235" s="232"/>
      <c r="Y235" s="232"/>
      <c r="Z235" s="232"/>
      <c r="AA235" s="239"/>
      <c r="AT235" s="240" t="s">
        <v>181</v>
      </c>
      <c r="AU235" s="240" t="s">
        <v>126</v>
      </c>
      <c r="AV235" s="10" t="s">
        <v>126</v>
      </c>
      <c r="AW235" s="10" t="s">
        <v>36</v>
      </c>
      <c r="AX235" s="10" t="s">
        <v>87</v>
      </c>
      <c r="AY235" s="240" t="s">
        <v>173</v>
      </c>
    </row>
    <row r="236" spans="2:65" s="1" customFormat="1" ht="25.5" customHeight="1">
      <c r="B236" s="47"/>
      <c r="C236" s="220" t="s">
        <v>408</v>
      </c>
      <c r="D236" s="220" t="s">
        <v>174</v>
      </c>
      <c r="E236" s="221" t="s">
        <v>439</v>
      </c>
      <c r="F236" s="222" t="s">
        <v>440</v>
      </c>
      <c r="G236" s="222"/>
      <c r="H236" s="222"/>
      <c r="I236" s="222"/>
      <c r="J236" s="223" t="s">
        <v>354</v>
      </c>
      <c r="K236" s="224">
        <v>22.75</v>
      </c>
      <c r="L236" s="225">
        <v>0</v>
      </c>
      <c r="M236" s="226"/>
      <c r="N236" s="227">
        <f>ROUND(L236*K236,2)</f>
        <v>0</v>
      </c>
      <c r="O236" s="227"/>
      <c r="P236" s="227"/>
      <c r="Q236" s="227"/>
      <c r="R236" s="49"/>
      <c r="T236" s="228" t="s">
        <v>22</v>
      </c>
      <c r="U236" s="57" t="s">
        <v>44</v>
      </c>
      <c r="V236" s="48"/>
      <c r="W236" s="229">
        <f>V236*K236</f>
        <v>0</v>
      </c>
      <c r="X236" s="229">
        <v>0</v>
      </c>
      <c r="Y236" s="229">
        <f>X236*K236</f>
        <v>0</v>
      </c>
      <c r="Z236" s="229">
        <v>0</v>
      </c>
      <c r="AA236" s="230">
        <f>Z236*K236</f>
        <v>0</v>
      </c>
      <c r="AR236" s="23" t="s">
        <v>178</v>
      </c>
      <c r="AT236" s="23" t="s">
        <v>174</v>
      </c>
      <c r="AU236" s="23" t="s">
        <v>126</v>
      </c>
      <c r="AY236" s="23" t="s">
        <v>173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3" t="s">
        <v>87</v>
      </c>
      <c r="BK236" s="143">
        <f>ROUND(L236*K236,2)</f>
        <v>0</v>
      </c>
      <c r="BL236" s="23" t="s">
        <v>178</v>
      </c>
      <c r="BM236" s="23" t="s">
        <v>441</v>
      </c>
    </row>
    <row r="237" spans="2:51" s="10" customFormat="1" ht="16.5" customHeight="1">
      <c r="B237" s="231"/>
      <c r="C237" s="232"/>
      <c r="D237" s="232"/>
      <c r="E237" s="233" t="s">
        <v>22</v>
      </c>
      <c r="F237" s="234" t="s">
        <v>1035</v>
      </c>
      <c r="G237" s="235"/>
      <c r="H237" s="235"/>
      <c r="I237" s="235"/>
      <c r="J237" s="232"/>
      <c r="K237" s="236">
        <v>22.75</v>
      </c>
      <c r="L237" s="232"/>
      <c r="M237" s="232"/>
      <c r="N237" s="232"/>
      <c r="O237" s="232"/>
      <c r="P237" s="232"/>
      <c r="Q237" s="232"/>
      <c r="R237" s="237"/>
      <c r="T237" s="238"/>
      <c r="U237" s="232"/>
      <c r="V237" s="232"/>
      <c r="W237" s="232"/>
      <c r="X237" s="232"/>
      <c r="Y237" s="232"/>
      <c r="Z237" s="232"/>
      <c r="AA237" s="239"/>
      <c r="AT237" s="240" t="s">
        <v>181</v>
      </c>
      <c r="AU237" s="240" t="s">
        <v>126</v>
      </c>
      <c r="AV237" s="10" t="s">
        <v>126</v>
      </c>
      <c r="AW237" s="10" t="s">
        <v>36</v>
      </c>
      <c r="AX237" s="10" t="s">
        <v>87</v>
      </c>
      <c r="AY237" s="240" t="s">
        <v>173</v>
      </c>
    </row>
    <row r="238" spans="2:65" s="1" customFormat="1" ht="38.25" customHeight="1">
      <c r="B238" s="47"/>
      <c r="C238" s="220" t="s">
        <v>412</v>
      </c>
      <c r="D238" s="220" t="s">
        <v>174</v>
      </c>
      <c r="E238" s="221" t="s">
        <v>463</v>
      </c>
      <c r="F238" s="222" t="s">
        <v>1036</v>
      </c>
      <c r="G238" s="222"/>
      <c r="H238" s="222"/>
      <c r="I238" s="222"/>
      <c r="J238" s="223" t="s">
        <v>273</v>
      </c>
      <c r="K238" s="224">
        <v>1</v>
      </c>
      <c r="L238" s="225">
        <v>0</v>
      </c>
      <c r="M238" s="226"/>
      <c r="N238" s="227">
        <f>ROUND(L238*K238,2)</f>
        <v>0</v>
      </c>
      <c r="O238" s="227"/>
      <c r="P238" s="227"/>
      <c r="Q238" s="227"/>
      <c r="R238" s="49"/>
      <c r="T238" s="228" t="s">
        <v>22</v>
      </c>
      <c r="U238" s="57" t="s">
        <v>44</v>
      </c>
      <c r="V238" s="48"/>
      <c r="W238" s="229">
        <f>V238*K238</f>
        <v>0</v>
      </c>
      <c r="X238" s="229">
        <v>0</v>
      </c>
      <c r="Y238" s="229">
        <f>X238*K238</f>
        <v>0</v>
      </c>
      <c r="Z238" s="229">
        <v>0.004</v>
      </c>
      <c r="AA238" s="230">
        <f>Z238*K238</f>
        <v>0.004</v>
      </c>
      <c r="AR238" s="23" t="s">
        <v>178</v>
      </c>
      <c r="AT238" s="23" t="s">
        <v>174</v>
      </c>
      <c r="AU238" s="23" t="s">
        <v>126</v>
      </c>
      <c r="AY238" s="23" t="s">
        <v>173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23" t="s">
        <v>87</v>
      </c>
      <c r="BK238" s="143">
        <f>ROUND(L238*K238,2)</f>
        <v>0</v>
      </c>
      <c r="BL238" s="23" t="s">
        <v>178</v>
      </c>
      <c r="BM238" s="23" t="s">
        <v>465</v>
      </c>
    </row>
    <row r="239" spans="2:63" s="9" customFormat="1" ht="29.85" customHeight="1">
      <c r="B239" s="206"/>
      <c r="C239" s="207"/>
      <c r="D239" s="217" t="s">
        <v>144</v>
      </c>
      <c r="E239" s="217"/>
      <c r="F239" s="217"/>
      <c r="G239" s="217"/>
      <c r="H239" s="217"/>
      <c r="I239" s="217"/>
      <c r="J239" s="217"/>
      <c r="K239" s="217"/>
      <c r="L239" s="217"/>
      <c r="M239" s="217"/>
      <c r="N239" s="269">
        <f>BK239</f>
        <v>0</v>
      </c>
      <c r="O239" s="270"/>
      <c r="P239" s="270"/>
      <c r="Q239" s="270"/>
      <c r="R239" s="210"/>
      <c r="T239" s="211"/>
      <c r="U239" s="207"/>
      <c r="V239" s="207"/>
      <c r="W239" s="212">
        <f>SUM(W240:W253)</f>
        <v>0</v>
      </c>
      <c r="X239" s="207"/>
      <c r="Y239" s="212">
        <f>SUM(Y240:Y253)</f>
        <v>0</v>
      </c>
      <c r="Z239" s="207"/>
      <c r="AA239" s="213">
        <f>SUM(AA240:AA253)</f>
        <v>0</v>
      </c>
      <c r="AR239" s="214" t="s">
        <v>87</v>
      </c>
      <c r="AT239" s="215" t="s">
        <v>78</v>
      </c>
      <c r="AU239" s="215" t="s">
        <v>87</v>
      </c>
      <c r="AY239" s="214" t="s">
        <v>173</v>
      </c>
      <c r="BK239" s="216">
        <f>SUM(BK240:BK253)</f>
        <v>0</v>
      </c>
    </row>
    <row r="240" spans="2:65" s="1" customFormat="1" ht="38.25" customHeight="1">
      <c r="B240" s="47"/>
      <c r="C240" s="220" t="s">
        <v>416</v>
      </c>
      <c r="D240" s="220" t="s">
        <v>174</v>
      </c>
      <c r="E240" s="221" t="s">
        <v>490</v>
      </c>
      <c r="F240" s="222" t="s">
        <v>491</v>
      </c>
      <c r="G240" s="222"/>
      <c r="H240" s="222"/>
      <c r="I240" s="222"/>
      <c r="J240" s="223" t="s">
        <v>230</v>
      </c>
      <c r="K240" s="224">
        <v>37.468</v>
      </c>
      <c r="L240" s="225">
        <v>0</v>
      </c>
      <c r="M240" s="226"/>
      <c r="N240" s="227">
        <f>ROUND(L240*K240,2)</f>
        <v>0</v>
      </c>
      <c r="O240" s="227"/>
      <c r="P240" s="227"/>
      <c r="Q240" s="227"/>
      <c r="R240" s="49"/>
      <c r="T240" s="228" t="s">
        <v>22</v>
      </c>
      <c r="U240" s="57" t="s">
        <v>44</v>
      </c>
      <c r="V240" s="48"/>
      <c r="W240" s="229">
        <f>V240*K240</f>
        <v>0</v>
      </c>
      <c r="X240" s="229">
        <v>0</v>
      </c>
      <c r="Y240" s="229">
        <f>X240*K240</f>
        <v>0</v>
      </c>
      <c r="Z240" s="229">
        <v>0</v>
      </c>
      <c r="AA240" s="230">
        <f>Z240*K240</f>
        <v>0</v>
      </c>
      <c r="AR240" s="23" t="s">
        <v>178</v>
      </c>
      <c r="AT240" s="23" t="s">
        <v>174</v>
      </c>
      <c r="AU240" s="23" t="s">
        <v>126</v>
      </c>
      <c r="AY240" s="23" t="s">
        <v>173</v>
      </c>
      <c r="BE240" s="143">
        <f>IF(U240="základní",N240,0)</f>
        <v>0</v>
      </c>
      <c r="BF240" s="143">
        <f>IF(U240="snížená",N240,0)</f>
        <v>0</v>
      </c>
      <c r="BG240" s="143">
        <f>IF(U240="zákl. přenesená",N240,0)</f>
        <v>0</v>
      </c>
      <c r="BH240" s="143">
        <f>IF(U240="sníž. přenesená",N240,0)</f>
        <v>0</v>
      </c>
      <c r="BI240" s="143">
        <f>IF(U240="nulová",N240,0)</f>
        <v>0</v>
      </c>
      <c r="BJ240" s="23" t="s">
        <v>87</v>
      </c>
      <c r="BK240" s="143">
        <f>ROUND(L240*K240,2)</f>
        <v>0</v>
      </c>
      <c r="BL240" s="23" t="s">
        <v>178</v>
      </c>
      <c r="BM240" s="23" t="s">
        <v>492</v>
      </c>
    </row>
    <row r="241" spans="2:47" s="1" customFormat="1" ht="36" customHeight="1">
      <c r="B241" s="47"/>
      <c r="C241" s="48"/>
      <c r="D241" s="48"/>
      <c r="E241" s="48"/>
      <c r="F241" s="271" t="s">
        <v>1037</v>
      </c>
      <c r="G241" s="68"/>
      <c r="H241" s="68"/>
      <c r="I241" s="68"/>
      <c r="J241" s="48"/>
      <c r="K241" s="48"/>
      <c r="L241" s="48"/>
      <c r="M241" s="48"/>
      <c r="N241" s="48"/>
      <c r="O241" s="48"/>
      <c r="P241" s="48"/>
      <c r="Q241" s="48"/>
      <c r="R241" s="49"/>
      <c r="T241" s="190"/>
      <c r="U241" s="48"/>
      <c r="V241" s="48"/>
      <c r="W241" s="48"/>
      <c r="X241" s="48"/>
      <c r="Y241" s="48"/>
      <c r="Z241" s="48"/>
      <c r="AA241" s="101"/>
      <c r="AT241" s="23" t="s">
        <v>325</v>
      </c>
      <c r="AU241" s="23" t="s">
        <v>126</v>
      </c>
    </row>
    <row r="242" spans="2:51" s="10" customFormat="1" ht="16.5" customHeight="1">
      <c r="B242" s="231"/>
      <c r="C242" s="232"/>
      <c r="D242" s="232"/>
      <c r="E242" s="233" t="s">
        <v>22</v>
      </c>
      <c r="F242" s="259" t="s">
        <v>1038</v>
      </c>
      <c r="G242" s="232"/>
      <c r="H242" s="232"/>
      <c r="I242" s="232"/>
      <c r="J242" s="232"/>
      <c r="K242" s="236">
        <v>37.468</v>
      </c>
      <c r="L242" s="232"/>
      <c r="M242" s="232"/>
      <c r="N242" s="232"/>
      <c r="O242" s="232"/>
      <c r="P242" s="232"/>
      <c r="Q242" s="232"/>
      <c r="R242" s="237"/>
      <c r="T242" s="238"/>
      <c r="U242" s="232"/>
      <c r="V242" s="232"/>
      <c r="W242" s="232"/>
      <c r="X242" s="232"/>
      <c r="Y242" s="232"/>
      <c r="Z242" s="232"/>
      <c r="AA242" s="239"/>
      <c r="AT242" s="240" t="s">
        <v>181</v>
      </c>
      <c r="AU242" s="240" t="s">
        <v>126</v>
      </c>
      <c r="AV242" s="10" t="s">
        <v>126</v>
      </c>
      <c r="AW242" s="10" t="s">
        <v>36</v>
      </c>
      <c r="AX242" s="10" t="s">
        <v>87</v>
      </c>
      <c r="AY242" s="240" t="s">
        <v>173</v>
      </c>
    </row>
    <row r="243" spans="2:65" s="1" customFormat="1" ht="25.5" customHeight="1">
      <c r="B243" s="47"/>
      <c r="C243" s="220" t="s">
        <v>420</v>
      </c>
      <c r="D243" s="220" t="s">
        <v>174</v>
      </c>
      <c r="E243" s="221" t="s">
        <v>495</v>
      </c>
      <c r="F243" s="222" t="s">
        <v>496</v>
      </c>
      <c r="G243" s="222"/>
      <c r="H243" s="222"/>
      <c r="I243" s="222"/>
      <c r="J243" s="223" t="s">
        <v>230</v>
      </c>
      <c r="K243" s="224">
        <v>1086.572</v>
      </c>
      <c r="L243" s="225">
        <v>0</v>
      </c>
      <c r="M243" s="226"/>
      <c r="N243" s="227">
        <f>ROUND(L243*K243,2)</f>
        <v>0</v>
      </c>
      <c r="O243" s="227"/>
      <c r="P243" s="227"/>
      <c r="Q243" s="227"/>
      <c r="R243" s="49"/>
      <c r="T243" s="228" t="s">
        <v>22</v>
      </c>
      <c r="U243" s="57" t="s">
        <v>44</v>
      </c>
      <c r="V243" s="48"/>
      <c r="W243" s="229">
        <f>V243*K243</f>
        <v>0</v>
      </c>
      <c r="X243" s="229">
        <v>0</v>
      </c>
      <c r="Y243" s="229">
        <f>X243*K243</f>
        <v>0</v>
      </c>
      <c r="Z243" s="229">
        <v>0</v>
      </c>
      <c r="AA243" s="230">
        <f>Z243*K243</f>
        <v>0</v>
      </c>
      <c r="AR243" s="23" t="s">
        <v>178</v>
      </c>
      <c r="AT243" s="23" t="s">
        <v>174</v>
      </c>
      <c r="AU243" s="23" t="s">
        <v>126</v>
      </c>
      <c r="AY243" s="23" t="s">
        <v>173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87</v>
      </c>
      <c r="BK243" s="143">
        <f>ROUND(L243*K243,2)</f>
        <v>0</v>
      </c>
      <c r="BL243" s="23" t="s">
        <v>178</v>
      </c>
      <c r="BM243" s="23" t="s">
        <v>497</v>
      </c>
    </row>
    <row r="244" spans="2:47" s="1" customFormat="1" ht="16.5" customHeight="1">
      <c r="B244" s="47"/>
      <c r="C244" s="48"/>
      <c r="D244" s="48"/>
      <c r="E244" s="48"/>
      <c r="F244" s="271" t="s">
        <v>498</v>
      </c>
      <c r="G244" s="68"/>
      <c r="H244" s="68"/>
      <c r="I244" s="68"/>
      <c r="J244" s="48"/>
      <c r="K244" s="48"/>
      <c r="L244" s="48"/>
      <c r="M244" s="48"/>
      <c r="N244" s="48"/>
      <c r="O244" s="48"/>
      <c r="P244" s="48"/>
      <c r="Q244" s="48"/>
      <c r="R244" s="49"/>
      <c r="T244" s="190"/>
      <c r="U244" s="48"/>
      <c r="V244" s="48"/>
      <c r="W244" s="48"/>
      <c r="X244" s="48"/>
      <c r="Y244" s="48"/>
      <c r="Z244" s="48"/>
      <c r="AA244" s="101"/>
      <c r="AT244" s="23" t="s">
        <v>325</v>
      </c>
      <c r="AU244" s="23" t="s">
        <v>126</v>
      </c>
    </row>
    <row r="245" spans="2:51" s="10" customFormat="1" ht="16.5" customHeight="1">
      <c r="B245" s="231"/>
      <c r="C245" s="232"/>
      <c r="D245" s="232"/>
      <c r="E245" s="233" t="s">
        <v>22</v>
      </c>
      <c r="F245" s="259" t="s">
        <v>1039</v>
      </c>
      <c r="G245" s="232"/>
      <c r="H245" s="232"/>
      <c r="I245" s="232"/>
      <c r="J245" s="232"/>
      <c r="K245" s="236">
        <v>1086.572</v>
      </c>
      <c r="L245" s="232"/>
      <c r="M245" s="232"/>
      <c r="N245" s="232"/>
      <c r="O245" s="232"/>
      <c r="P245" s="232"/>
      <c r="Q245" s="232"/>
      <c r="R245" s="237"/>
      <c r="T245" s="238"/>
      <c r="U245" s="232"/>
      <c r="V245" s="232"/>
      <c r="W245" s="232"/>
      <c r="X245" s="232"/>
      <c r="Y245" s="232"/>
      <c r="Z245" s="232"/>
      <c r="AA245" s="239"/>
      <c r="AT245" s="240" t="s">
        <v>181</v>
      </c>
      <c r="AU245" s="240" t="s">
        <v>126</v>
      </c>
      <c r="AV245" s="10" t="s">
        <v>126</v>
      </c>
      <c r="AW245" s="10" t="s">
        <v>36</v>
      </c>
      <c r="AX245" s="10" t="s">
        <v>87</v>
      </c>
      <c r="AY245" s="240" t="s">
        <v>173</v>
      </c>
    </row>
    <row r="246" spans="2:65" s="1" customFormat="1" ht="16.5" customHeight="1">
      <c r="B246" s="47"/>
      <c r="C246" s="220" t="s">
        <v>424</v>
      </c>
      <c r="D246" s="220" t="s">
        <v>174</v>
      </c>
      <c r="E246" s="221" t="s">
        <v>500</v>
      </c>
      <c r="F246" s="222" t="s">
        <v>501</v>
      </c>
      <c r="G246" s="222"/>
      <c r="H246" s="222"/>
      <c r="I246" s="222"/>
      <c r="J246" s="223" t="s">
        <v>230</v>
      </c>
      <c r="K246" s="224">
        <v>37.468</v>
      </c>
      <c r="L246" s="225">
        <v>0</v>
      </c>
      <c r="M246" s="226"/>
      <c r="N246" s="227">
        <f>ROUND(L246*K246,2)</f>
        <v>0</v>
      </c>
      <c r="O246" s="227"/>
      <c r="P246" s="227"/>
      <c r="Q246" s="227"/>
      <c r="R246" s="49"/>
      <c r="T246" s="228" t="s">
        <v>22</v>
      </c>
      <c r="U246" s="57" t="s">
        <v>44</v>
      </c>
      <c r="V246" s="48"/>
      <c r="W246" s="229">
        <f>V246*K246</f>
        <v>0</v>
      </c>
      <c r="X246" s="229">
        <v>0</v>
      </c>
      <c r="Y246" s="229">
        <f>X246*K246</f>
        <v>0</v>
      </c>
      <c r="Z246" s="229">
        <v>0</v>
      </c>
      <c r="AA246" s="230">
        <f>Z246*K246</f>
        <v>0</v>
      </c>
      <c r="AR246" s="23" t="s">
        <v>178</v>
      </c>
      <c r="AT246" s="23" t="s">
        <v>174</v>
      </c>
      <c r="AU246" s="23" t="s">
        <v>126</v>
      </c>
      <c r="AY246" s="23" t="s">
        <v>173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87</v>
      </c>
      <c r="BK246" s="143">
        <f>ROUND(L246*K246,2)</f>
        <v>0</v>
      </c>
      <c r="BL246" s="23" t="s">
        <v>178</v>
      </c>
      <c r="BM246" s="23" t="s">
        <v>502</v>
      </c>
    </row>
    <row r="247" spans="2:51" s="10" customFormat="1" ht="16.5" customHeight="1">
      <c r="B247" s="231"/>
      <c r="C247" s="232"/>
      <c r="D247" s="232"/>
      <c r="E247" s="233" t="s">
        <v>22</v>
      </c>
      <c r="F247" s="234" t="s">
        <v>1040</v>
      </c>
      <c r="G247" s="235"/>
      <c r="H247" s="235"/>
      <c r="I247" s="235"/>
      <c r="J247" s="232"/>
      <c r="K247" s="236">
        <v>37.468</v>
      </c>
      <c r="L247" s="232"/>
      <c r="M247" s="232"/>
      <c r="N247" s="232"/>
      <c r="O247" s="232"/>
      <c r="P247" s="232"/>
      <c r="Q247" s="232"/>
      <c r="R247" s="237"/>
      <c r="T247" s="238"/>
      <c r="U247" s="232"/>
      <c r="V247" s="232"/>
      <c r="W247" s="232"/>
      <c r="X247" s="232"/>
      <c r="Y247" s="232"/>
      <c r="Z247" s="232"/>
      <c r="AA247" s="239"/>
      <c r="AT247" s="240" t="s">
        <v>181</v>
      </c>
      <c r="AU247" s="240" t="s">
        <v>126</v>
      </c>
      <c r="AV247" s="10" t="s">
        <v>126</v>
      </c>
      <c r="AW247" s="10" t="s">
        <v>36</v>
      </c>
      <c r="AX247" s="10" t="s">
        <v>87</v>
      </c>
      <c r="AY247" s="240" t="s">
        <v>173</v>
      </c>
    </row>
    <row r="248" spans="2:65" s="1" customFormat="1" ht="38.25" customHeight="1">
      <c r="B248" s="47"/>
      <c r="C248" s="220" t="s">
        <v>429</v>
      </c>
      <c r="D248" s="220" t="s">
        <v>174</v>
      </c>
      <c r="E248" s="221" t="s">
        <v>510</v>
      </c>
      <c r="F248" s="222" t="s">
        <v>511</v>
      </c>
      <c r="G248" s="222"/>
      <c r="H248" s="222"/>
      <c r="I248" s="222"/>
      <c r="J248" s="223" t="s">
        <v>230</v>
      </c>
      <c r="K248" s="224">
        <v>14.2</v>
      </c>
      <c r="L248" s="225">
        <v>0</v>
      </c>
      <c r="M248" s="226"/>
      <c r="N248" s="227">
        <f>ROUND(L248*K248,2)</f>
        <v>0</v>
      </c>
      <c r="O248" s="227"/>
      <c r="P248" s="227"/>
      <c r="Q248" s="227"/>
      <c r="R248" s="49"/>
      <c r="T248" s="228" t="s">
        <v>22</v>
      </c>
      <c r="U248" s="57" t="s">
        <v>44</v>
      </c>
      <c r="V248" s="48"/>
      <c r="W248" s="229">
        <f>V248*K248</f>
        <v>0</v>
      </c>
      <c r="X248" s="229">
        <v>0</v>
      </c>
      <c r="Y248" s="229">
        <f>X248*K248</f>
        <v>0</v>
      </c>
      <c r="Z248" s="229">
        <v>0</v>
      </c>
      <c r="AA248" s="230">
        <f>Z248*K248</f>
        <v>0</v>
      </c>
      <c r="AR248" s="23" t="s">
        <v>178</v>
      </c>
      <c r="AT248" s="23" t="s">
        <v>174</v>
      </c>
      <c r="AU248" s="23" t="s">
        <v>126</v>
      </c>
      <c r="AY248" s="23" t="s">
        <v>173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87</v>
      </c>
      <c r="BK248" s="143">
        <f>ROUND(L248*K248,2)</f>
        <v>0</v>
      </c>
      <c r="BL248" s="23" t="s">
        <v>178</v>
      </c>
      <c r="BM248" s="23" t="s">
        <v>1041</v>
      </c>
    </row>
    <row r="249" spans="2:51" s="10" customFormat="1" ht="16.5" customHeight="1">
      <c r="B249" s="231"/>
      <c r="C249" s="232"/>
      <c r="D249" s="232"/>
      <c r="E249" s="233" t="s">
        <v>22</v>
      </c>
      <c r="F249" s="234" t="s">
        <v>1042</v>
      </c>
      <c r="G249" s="235"/>
      <c r="H249" s="235"/>
      <c r="I249" s="235"/>
      <c r="J249" s="232"/>
      <c r="K249" s="236">
        <v>14.2</v>
      </c>
      <c r="L249" s="232"/>
      <c r="M249" s="232"/>
      <c r="N249" s="232"/>
      <c r="O249" s="232"/>
      <c r="P249" s="232"/>
      <c r="Q249" s="232"/>
      <c r="R249" s="237"/>
      <c r="T249" s="238"/>
      <c r="U249" s="232"/>
      <c r="V249" s="232"/>
      <c r="W249" s="232"/>
      <c r="X249" s="232"/>
      <c r="Y249" s="232"/>
      <c r="Z249" s="232"/>
      <c r="AA249" s="239"/>
      <c r="AT249" s="240" t="s">
        <v>181</v>
      </c>
      <c r="AU249" s="240" t="s">
        <v>126</v>
      </c>
      <c r="AV249" s="10" t="s">
        <v>126</v>
      </c>
      <c r="AW249" s="10" t="s">
        <v>36</v>
      </c>
      <c r="AX249" s="10" t="s">
        <v>87</v>
      </c>
      <c r="AY249" s="240" t="s">
        <v>173</v>
      </c>
    </row>
    <row r="250" spans="2:65" s="1" customFormat="1" ht="25.5" customHeight="1">
      <c r="B250" s="47"/>
      <c r="C250" s="220" t="s">
        <v>434</v>
      </c>
      <c r="D250" s="220" t="s">
        <v>174</v>
      </c>
      <c r="E250" s="221" t="s">
        <v>906</v>
      </c>
      <c r="F250" s="222" t="s">
        <v>517</v>
      </c>
      <c r="G250" s="222"/>
      <c r="H250" s="222"/>
      <c r="I250" s="222"/>
      <c r="J250" s="223" t="s">
        <v>230</v>
      </c>
      <c r="K250" s="224">
        <v>14.945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44</v>
      </c>
      <c r="V250" s="48"/>
      <c r="W250" s="229">
        <f>V250*K250</f>
        <v>0</v>
      </c>
      <c r="X250" s="229">
        <v>0</v>
      </c>
      <c r="Y250" s="229">
        <f>X250*K250</f>
        <v>0</v>
      </c>
      <c r="Z250" s="229">
        <v>0</v>
      </c>
      <c r="AA250" s="230">
        <f>Z250*K250</f>
        <v>0</v>
      </c>
      <c r="AR250" s="23" t="s">
        <v>178</v>
      </c>
      <c r="AT250" s="23" t="s">
        <v>174</v>
      </c>
      <c r="AU250" s="23" t="s">
        <v>126</v>
      </c>
      <c r="AY250" s="23" t="s">
        <v>173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87</v>
      </c>
      <c r="BK250" s="143">
        <f>ROUND(L250*K250,2)</f>
        <v>0</v>
      </c>
      <c r="BL250" s="23" t="s">
        <v>178</v>
      </c>
      <c r="BM250" s="23" t="s">
        <v>907</v>
      </c>
    </row>
    <row r="251" spans="2:51" s="10" customFormat="1" ht="16.5" customHeight="1">
      <c r="B251" s="231"/>
      <c r="C251" s="232"/>
      <c r="D251" s="232"/>
      <c r="E251" s="233" t="s">
        <v>22</v>
      </c>
      <c r="F251" s="234" t="s">
        <v>1043</v>
      </c>
      <c r="G251" s="235"/>
      <c r="H251" s="235"/>
      <c r="I251" s="235"/>
      <c r="J251" s="232"/>
      <c r="K251" s="236">
        <v>14.945</v>
      </c>
      <c r="L251" s="232"/>
      <c r="M251" s="232"/>
      <c r="N251" s="232"/>
      <c r="O251" s="232"/>
      <c r="P251" s="232"/>
      <c r="Q251" s="232"/>
      <c r="R251" s="237"/>
      <c r="T251" s="238"/>
      <c r="U251" s="232"/>
      <c r="V251" s="232"/>
      <c r="W251" s="232"/>
      <c r="X251" s="232"/>
      <c r="Y251" s="232"/>
      <c r="Z251" s="232"/>
      <c r="AA251" s="239"/>
      <c r="AT251" s="240" t="s">
        <v>181</v>
      </c>
      <c r="AU251" s="240" t="s">
        <v>126</v>
      </c>
      <c r="AV251" s="10" t="s">
        <v>126</v>
      </c>
      <c r="AW251" s="10" t="s">
        <v>36</v>
      </c>
      <c r="AX251" s="10" t="s">
        <v>87</v>
      </c>
      <c r="AY251" s="240" t="s">
        <v>173</v>
      </c>
    </row>
    <row r="252" spans="2:65" s="1" customFormat="1" ht="25.5" customHeight="1">
      <c r="B252" s="47"/>
      <c r="C252" s="220" t="s">
        <v>438</v>
      </c>
      <c r="D252" s="220" t="s">
        <v>174</v>
      </c>
      <c r="E252" s="221" t="s">
        <v>520</v>
      </c>
      <c r="F252" s="222" t="s">
        <v>909</v>
      </c>
      <c r="G252" s="222"/>
      <c r="H252" s="222"/>
      <c r="I252" s="222"/>
      <c r="J252" s="223" t="s">
        <v>230</v>
      </c>
      <c r="K252" s="224">
        <v>8.323</v>
      </c>
      <c r="L252" s="225">
        <v>0</v>
      </c>
      <c r="M252" s="226"/>
      <c r="N252" s="227">
        <f>ROUND(L252*K252,2)</f>
        <v>0</v>
      </c>
      <c r="O252" s="227"/>
      <c r="P252" s="227"/>
      <c r="Q252" s="227"/>
      <c r="R252" s="49"/>
      <c r="T252" s="228" t="s">
        <v>22</v>
      </c>
      <c r="U252" s="57" t="s">
        <v>44</v>
      </c>
      <c r="V252" s="48"/>
      <c r="W252" s="229">
        <f>V252*K252</f>
        <v>0</v>
      </c>
      <c r="X252" s="229">
        <v>0</v>
      </c>
      <c r="Y252" s="229">
        <f>X252*K252</f>
        <v>0</v>
      </c>
      <c r="Z252" s="229">
        <v>0</v>
      </c>
      <c r="AA252" s="230">
        <f>Z252*K252</f>
        <v>0</v>
      </c>
      <c r="AR252" s="23" t="s">
        <v>178</v>
      </c>
      <c r="AT252" s="23" t="s">
        <v>174</v>
      </c>
      <c r="AU252" s="23" t="s">
        <v>126</v>
      </c>
      <c r="AY252" s="23" t="s">
        <v>173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23" t="s">
        <v>87</v>
      </c>
      <c r="BK252" s="143">
        <f>ROUND(L252*K252,2)</f>
        <v>0</v>
      </c>
      <c r="BL252" s="23" t="s">
        <v>178</v>
      </c>
      <c r="BM252" s="23" t="s">
        <v>910</v>
      </c>
    </row>
    <row r="253" spans="2:51" s="10" customFormat="1" ht="16.5" customHeight="1">
      <c r="B253" s="231"/>
      <c r="C253" s="232"/>
      <c r="D253" s="232"/>
      <c r="E253" s="233" t="s">
        <v>22</v>
      </c>
      <c r="F253" s="234" t="s">
        <v>1044</v>
      </c>
      <c r="G253" s="235"/>
      <c r="H253" s="235"/>
      <c r="I253" s="235"/>
      <c r="J253" s="232"/>
      <c r="K253" s="236">
        <v>8.323</v>
      </c>
      <c r="L253" s="232"/>
      <c r="M253" s="232"/>
      <c r="N253" s="232"/>
      <c r="O253" s="232"/>
      <c r="P253" s="232"/>
      <c r="Q253" s="232"/>
      <c r="R253" s="237"/>
      <c r="T253" s="238"/>
      <c r="U253" s="232"/>
      <c r="V253" s="232"/>
      <c r="W253" s="232"/>
      <c r="X253" s="232"/>
      <c r="Y253" s="232"/>
      <c r="Z253" s="232"/>
      <c r="AA253" s="239"/>
      <c r="AT253" s="240" t="s">
        <v>181</v>
      </c>
      <c r="AU253" s="240" t="s">
        <v>126</v>
      </c>
      <c r="AV253" s="10" t="s">
        <v>126</v>
      </c>
      <c r="AW253" s="10" t="s">
        <v>36</v>
      </c>
      <c r="AX253" s="10" t="s">
        <v>87</v>
      </c>
      <c r="AY253" s="240" t="s">
        <v>173</v>
      </c>
    </row>
    <row r="254" spans="2:63" s="9" customFormat="1" ht="29.85" customHeight="1">
      <c r="B254" s="206"/>
      <c r="C254" s="207"/>
      <c r="D254" s="217" t="s">
        <v>145</v>
      </c>
      <c r="E254" s="217"/>
      <c r="F254" s="217"/>
      <c r="G254" s="217"/>
      <c r="H254" s="217"/>
      <c r="I254" s="217"/>
      <c r="J254" s="217"/>
      <c r="K254" s="217"/>
      <c r="L254" s="217"/>
      <c r="M254" s="217"/>
      <c r="N254" s="218">
        <f>BK254</f>
        <v>0</v>
      </c>
      <c r="O254" s="219"/>
      <c r="P254" s="219"/>
      <c r="Q254" s="219"/>
      <c r="R254" s="210"/>
      <c r="T254" s="211"/>
      <c r="U254" s="207"/>
      <c r="V254" s="207"/>
      <c r="W254" s="212">
        <f>W255</f>
        <v>0</v>
      </c>
      <c r="X254" s="207"/>
      <c r="Y254" s="212">
        <f>Y255</f>
        <v>0</v>
      </c>
      <c r="Z254" s="207"/>
      <c r="AA254" s="213">
        <f>AA255</f>
        <v>0</v>
      </c>
      <c r="AR254" s="214" t="s">
        <v>87</v>
      </c>
      <c r="AT254" s="215" t="s">
        <v>78</v>
      </c>
      <c r="AU254" s="215" t="s">
        <v>87</v>
      </c>
      <c r="AY254" s="214" t="s">
        <v>173</v>
      </c>
      <c r="BK254" s="216">
        <f>BK255</f>
        <v>0</v>
      </c>
    </row>
    <row r="255" spans="2:65" s="1" customFormat="1" ht="25.5" customHeight="1">
      <c r="B255" s="47"/>
      <c r="C255" s="220" t="s">
        <v>443</v>
      </c>
      <c r="D255" s="220" t="s">
        <v>174</v>
      </c>
      <c r="E255" s="221" t="s">
        <v>524</v>
      </c>
      <c r="F255" s="222" t="s">
        <v>525</v>
      </c>
      <c r="G255" s="222"/>
      <c r="H255" s="222"/>
      <c r="I255" s="222"/>
      <c r="J255" s="223" t="s">
        <v>230</v>
      </c>
      <c r="K255" s="224">
        <v>65.614</v>
      </c>
      <c r="L255" s="225">
        <v>0</v>
      </c>
      <c r="M255" s="226"/>
      <c r="N255" s="227">
        <f>ROUND(L255*K255,2)</f>
        <v>0</v>
      </c>
      <c r="O255" s="227"/>
      <c r="P255" s="227"/>
      <c r="Q255" s="227"/>
      <c r="R255" s="49"/>
      <c r="T255" s="228" t="s">
        <v>22</v>
      </c>
      <c r="U255" s="57" t="s">
        <v>44</v>
      </c>
      <c r="V255" s="48"/>
      <c r="W255" s="229">
        <f>V255*K255</f>
        <v>0</v>
      </c>
      <c r="X255" s="229">
        <v>0</v>
      </c>
      <c r="Y255" s="229">
        <f>X255*K255</f>
        <v>0</v>
      </c>
      <c r="Z255" s="229">
        <v>0</v>
      </c>
      <c r="AA255" s="230">
        <f>Z255*K255</f>
        <v>0</v>
      </c>
      <c r="AR255" s="23" t="s">
        <v>178</v>
      </c>
      <c r="AT255" s="23" t="s">
        <v>174</v>
      </c>
      <c r="AU255" s="23" t="s">
        <v>126</v>
      </c>
      <c r="AY255" s="23" t="s">
        <v>173</v>
      </c>
      <c r="BE255" s="143">
        <f>IF(U255="základní",N255,0)</f>
        <v>0</v>
      </c>
      <c r="BF255" s="143">
        <f>IF(U255="snížená",N255,0)</f>
        <v>0</v>
      </c>
      <c r="BG255" s="143">
        <f>IF(U255="zákl. přenesená",N255,0)</f>
        <v>0</v>
      </c>
      <c r="BH255" s="143">
        <f>IF(U255="sníž. přenesená",N255,0)</f>
        <v>0</v>
      </c>
      <c r="BI255" s="143">
        <f>IF(U255="nulová",N255,0)</f>
        <v>0</v>
      </c>
      <c r="BJ255" s="23" t="s">
        <v>87</v>
      </c>
      <c r="BK255" s="143">
        <f>ROUND(L255*K255,2)</f>
        <v>0</v>
      </c>
      <c r="BL255" s="23" t="s">
        <v>178</v>
      </c>
      <c r="BM255" s="23" t="s">
        <v>526</v>
      </c>
    </row>
    <row r="256" spans="2:63" s="1" customFormat="1" ht="49.9" customHeight="1">
      <c r="B256" s="47"/>
      <c r="C256" s="48"/>
      <c r="D256" s="208" t="s">
        <v>590</v>
      </c>
      <c r="E256" s="48"/>
      <c r="F256" s="48"/>
      <c r="G256" s="48"/>
      <c r="H256" s="48"/>
      <c r="I256" s="48"/>
      <c r="J256" s="48"/>
      <c r="K256" s="48"/>
      <c r="L256" s="48"/>
      <c r="M256" s="48"/>
      <c r="N256" s="272">
        <f>BK256</f>
        <v>0</v>
      </c>
      <c r="O256" s="273"/>
      <c r="P256" s="273"/>
      <c r="Q256" s="273"/>
      <c r="R256" s="49"/>
      <c r="T256" s="194"/>
      <c r="U256" s="73"/>
      <c r="V256" s="73"/>
      <c r="W256" s="73"/>
      <c r="X256" s="73"/>
      <c r="Y256" s="73"/>
      <c r="Z256" s="73"/>
      <c r="AA256" s="75"/>
      <c r="AT256" s="23" t="s">
        <v>78</v>
      </c>
      <c r="AU256" s="23" t="s">
        <v>79</v>
      </c>
      <c r="AY256" s="23" t="s">
        <v>591</v>
      </c>
      <c r="BK256" s="143">
        <v>0</v>
      </c>
    </row>
    <row r="257" spans="2:18" s="1" customFormat="1" ht="6.95" customHeight="1">
      <c r="B257" s="76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8"/>
    </row>
  </sheetData>
  <sheetProtection password="CC35" sheet="1" objects="1" scenarios="1" formatColumns="0" formatRows="0"/>
  <mergeCells count="31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F213:I213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40:I240"/>
    <mergeCell ref="L240:M240"/>
    <mergeCell ref="N240:Q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5:I255"/>
    <mergeCell ref="L255:M255"/>
    <mergeCell ref="N255:Q255"/>
    <mergeCell ref="N123:Q123"/>
    <mergeCell ref="N124:Q124"/>
    <mergeCell ref="N125:Q125"/>
    <mergeCell ref="N171:Q171"/>
    <mergeCell ref="N179:Q179"/>
    <mergeCell ref="N210:Q210"/>
    <mergeCell ref="N214:Q214"/>
    <mergeCell ref="N239:Q239"/>
    <mergeCell ref="N254:Q254"/>
    <mergeCell ref="N256:Q256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5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98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Aktualizace - Novostavba chodníkového tělěsa na ul. Butovická II.etapa Chodníky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1045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20. 11. 2017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Project Work s.r.o.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N99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42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62" t="s">
        <v>45</v>
      </c>
      <c r="H32" s="163">
        <f>(SUM(BE99:BE106)+SUM(BE124:BE349))</f>
        <v>0</v>
      </c>
      <c r="I32" s="48"/>
      <c r="J32" s="48"/>
      <c r="K32" s="48"/>
      <c r="L32" s="48"/>
      <c r="M32" s="163">
        <f>ROUND((SUM(BE99:BE106)+SUM(BE124:BE349)),2)*F32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62" t="s">
        <v>45</v>
      </c>
      <c r="H33" s="163">
        <f>(SUM(BF99:BF106)+SUM(BF124:BF349))</f>
        <v>0</v>
      </c>
      <c r="I33" s="48"/>
      <c r="J33" s="48"/>
      <c r="K33" s="48"/>
      <c r="L33" s="48"/>
      <c r="M33" s="163">
        <f>ROUND((SUM(BF99:BF106)+SUM(BF124:BF349)),2)*F33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62" t="s">
        <v>45</v>
      </c>
      <c r="H34" s="163">
        <f>(SUM(BG99:BG106)+SUM(BG124:BG349))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62" t="s">
        <v>45</v>
      </c>
      <c r="H35" s="163">
        <f>(SUM(BH99:BH106)+SUM(BH124:BH349))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62" t="s">
        <v>45</v>
      </c>
      <c r="H36" s="163">
        <f>(SUM(BI99:BI106)+SUM(BI124:BI349))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50</v>
      </c>
      <c r="E38" s="104"/>
      <c r="F38" s="104"/>
      <c r="G38" s="165" t="s">
        <v>51</v>
      </c>
      <c r="H38" s="166" t="s">
        <v>52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Aktualizace - Novostavba chodníkového tělěsa na ul. Butovická II.etapa Chodníky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SO 04 N - Dešťová kanalizace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Studénka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20. 11. 2017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Město Studénka</v>
      </c>
      <c r="G83" s="48"/>
      <c r="H83" s="48"/>
      <c r="I83" s="48"/>
      <c r="J83" s="48"/>
      <c r="K83" s="39" t="s">
        <v>34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 xml:space="preserve">Project Work s.r.o.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N124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136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N125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137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N126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139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N242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140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N244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142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N257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143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N332</f>
        <v>0</v>
      </c>
      <c r="O94" s="183"/>
      <c r="P94" s="183"/>
      <c r="Q94" s="183"/>
      <c r="R94" s="184"/>
      <c r="T94" s="185"/>
      <c r="U94" s="185"/>
    </row>
    <row r="95" spans="2:21" s="7" customFormat="1" ht="19.9" customHeight="1">
      <c r="B95" s="182"/>
      <c r="C95" s="183"/>
      <c r="D95" s="137" t="s">
        <v>145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N339</f>
        <v>0</v>
      </c>
      <c r="O95" s="183"/>
      <c r="P95" s="183"/>
      <c r="Q95" s="183"/>
      <c r="R95" s="184"/>
      <c r="T95" s="185"/>
      <c r="U95" s="185"/>
    </row>
    <row r="96" spans="2:21" s="6" customFormat="1" ht="24.95" customHeight="1">
      <c r="B96" s="176"/>
      <c r="C96" s="177"/>
      <c r="D96" s="178" t="s">
        <v>1046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N341</f>
        <v>0</v>
      </c>
      <c r="O96" s="177"/>
      <c r="P96" s="177"/>
      <c r="Q96" s="177"/>
      <c r="R96" s="180"/>
      <c r="T96" s="181"/>
      <c r="U96" s="181"/>
    </row>
    <row r="97" spans="2:21" s="7" customFormat="1" ht="19.9" customHeight="1">
      <c r="B97" s="182"/>
      <c r="C97" s="183"/>
      <c r="D97" s="137" t="s">
        <v>1047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N342</f>
        <v>0</v>
      </c>
      <c r="O97" s="183"/>
      <c r="P97" s="183"/>
      <c r="Q97" s="183"/>
      <c r="R97" s="184"/>
      <c r="T97" s="185"/>
      <c r="U97" s="185"/>
    </row>
    <row r="98" spans="2:21" s="1" customFormat="1" ht="21.8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9"/>
      <c r="T98" s="172"/>
      <c r="U98" s="172"/>
    </row>
    <row r="99" spans="2:21" s="1" customFormat="1" ht="29.25" customHeight="1">
      <c r="B99" s="47"/>
      <c r="C99" s="174" t="s">
        <v>150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175">
        <f>ROUND(N100+N101+N102+N103+N104+N105,2)</f>
        <v>0</v>
      </c>
      <c r="O99" s="186"/>
      <c r="P99" s="186"/>
      <c r="Q99" s="186"/>
      <c r="R99" s="49"/>
      <c r="T99" s="187"/>
      <c r="U99" s="188" t="s">
        <v>43</v>
      </c>
    </row>
    <row r="100" spans="2:65" s="1" customFormat="1" ht="18" customHeight="1">
      <c r="B100" s="47"/>
      <c r="C100" s="48"/>
      <c r="D100" s="144" t="s">
        <v>151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0"/>
      <c r="U100" s="191" t="s">
        <v>44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152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87</v>
      </c>
      <c r="BK100" s="189"/>
      <c r="BL100" s="189"/>
      <c r="BM100" s="189"/>
    </row>
    <row r="101" spans="2:65" s="1" customFormat="1" ht="18" customHeight="1">
      <c r="B101" s="47"/>
      <c r="C101" s="48"/>
      <c r="D101" s="144" t="s">
        <v>153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44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152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87</v>
      </c>
      <c r="BK101" s="189"/>
      <c r="BL101" s="189"/>
      <c r="BM101" s="189"/>
    </row>
    <row r="102" spans="2:65" s="1" customFormat="1" ht="18" customHeight="1">
      <c r="B102" s="47"/>
      <c r="C102" s="48"/>
      <c r="D102" s="144" t="s">
        <v>154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44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152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87</v>
      </c>
      <c r="BK102" s="189"/>
      <c r="BL102" s="189"/>
      <c r="BM102" s="189"/>
    </row>
    <row r="103" spans="2:65" s="1" customFormat="1" ht="18" customHeight="1">
      <c r="B103" s="47"/>
      <c r="C103" s="48"/>
      <c r="D103" s="144" t="s">
        <v>155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44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152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87</v>
      </c>
      <c r="BK103" s="189"/>
      <c r="BL103" s="189"/>
      <c r="BM103" s="189"/>
    </row>
    <row r="104" spans="2:65" s="1" customFormat="1" ht="18" customHeight="1">
      <c r="B104" s="47"/>
      <c r="C104" s="48"/>
      <c r="D104" s="144" t="s">
        <v>156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0"/>
      <c r="U104" s="191" t="s">
        <v>44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152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87</v>
      </c>
      <c r="BK104" s="189"/>
      <c r="BL104" s="189"/>
      <c r="BM104" s="189"/>
    </row>
    <row r="105" spans="2:65" s="1" customFormat="1" ht="18" customHeight="1">
      <c r="B105" s="47"/>
      <c r="C105" s="48"/>
      <c r="D105" s="137" t="s">
        <v>157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4"/>
      <c r="U105" s="195" t="s">
        <v>44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158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87</v>
      </c>
      <c r="BK105" s="189"/>
      <c r="BL105" s="189"/>
      <c r="BM105" s="189"/>
    </row>
    <row r="106" spans="2:21" s="1" customFormat="1" ht="13.5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  <c r="T106" s="172"/>
      <c r="U106" s="172"/>
    </row>
    <row r="107" spans="2:21" s="1" customFormat="1" ht="29.25" customHeight="1">
      <c r="B107" s="47"/>
      <c r="C107" s="151" t="s">
        <v>120</v>
      </c>
      <c r="D107" s="152"/>
      <c r="E107" s="152"/>
      <c r="F107" s="152"/>
      <c r="G107" s="152"/>
      <c r="H107" s="152"/>
      <c r="I107" s="152"/>
      <c r="J107" s="152"/>
      <c r="K107" s="152"/>
      <c r="L107" s="153">
        <f>ROUND(SUM(N88+N99),2)</f>
        <v>0</v>
      </c>
      <c r="M107" s="153"/>
      <c r="N107" s="153"/>
      <c r="O107" s="153"/>
      <c r="P107" s="153"/>
      <c r="Q107" s="153"/>
      <c r="R107" s="49"/>
      <c r="T107" s="172"/>
      <c r="U107" s="172"/>
    </row>
    <row r="108" spans="2:21" s="1" customFormat="1" ht="6.95" customHeight="1">
      <c r="B108" s="7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8"/>
      <c r="T108" s="172"/>
      <c r="U108" s="172"/>
    </row>
    <row r="112" spans="2:18" s="1" customFormat="1" ht="6.95" customHeight="1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1"/>
    </row>
    <row r="113" spans="2:18" s="1" customFormat="1" ht="36.95" customHeight="1">
      <c r="B113" s="47"/>
      <c r="C113" s="28" t="s">
        <v>159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30" customHeight="1">
      <c r="B115" s="47"/>
      <c r="C115" s="39" t="s">
        <v>19</v>
      </c>
      <c r="D115" s="48"/>
      <c r="E115" s="48"/>
      <c r="F115" s="156" t="str">
        <f>F6</f>
        <v>Aktualizace - Novostavba chodníkového tělěsa na ul. Butovická II.etapa Chodníky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8"/>
      <c r="R115" s="49"/>
    </row>
    <row r="116" spans="2:18" s="1" customFormat="1" ht="36.95" customHeight="1">
      <c r="B116" s="47"/>
      <c r="C116" s="86" t="s">
        <v>128</v>
      </c>
      <c r="D116" s="48"/>
      <c r="E116" s="48"/>
      <c r="F116" s="88" t="str">
        <f>F7</f>
        <v>SO 04 N - Dešťová kanalizace</v>
      </c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6.95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1" customFormat="1" ht="18" customHeight="1">
      <c r="B118" s="47"/>
      <c r="C118" s="39" t="s">
        <v>24</v>
      </c>
      <c r="D118" s="48"/>
      <c r="E118" s="48"/>
      <c r="F118" s="34" t="str">
        <f>F9</f>
        <v>Studénka</v>
      </c>
      <c r="G118" s="48"/>
      <c r="H118" s="48"/>
      <c r="I118" s="48"/>
      <c r="J118" s="48"/>
      <c r="K118" s="39" t="s">
        <v>26</v>
      </c>
      <c r="L118" s="48"/>
      <c r="M118" s="91" t="str">
        <f>IF(O9="","",O9)</f>
        <v>20. 11. 2017</v>
      </c>
      <c r="N118" s="91"/>
      <c r="O118" s="91"/>
      <c r="P118" s="91"/>
      <c r="Q118" s="48"/>
      <c r="R118" s="49"/>
    </row>
    <row r="119" spans="2:18" s="1" customFormat="1" ht="6.95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18" s="1" customFormat="1" ht="13.5">
      <c r="B120" s="47"/>
      <c r="C120" s="39" t="s">
        <v>28</v>
      </c>
      <c r="D120" s="48"/>
      <c r="E120" s="48"/>
      <c r="F120" s="34" t="str">
        <f>E12</f>
        <v>Město Studénka</v>
      </c>
      <c r="G120" s="48"/>
      <c r="H120" s="48"/>
      <c r="I120" s="48"/>
      <c r="J120" s="48"/>
      <c r="K120" s="39" t="s">
        <v>34</v>
      </c>
      <c r="L120" s="48"/>
      <c r="M120" s="34" t="str">
        <f>E18</f>
        <v xml:space="preserve"> </v>
      </c>
      <c r="N120" s="34"/>
      <c r="O120" s="34"/>
      <c r="P120" s="34"/>
      <c r="Q120" s="34"/>
      <c r="R120" s="49"/>
    </row>
    <row r="121" spans="2:18" s="1" customFormat="1" ht="14.4" customHeight="1">
      <c r="B121" s="47"/>
      <c r="C121" s="39" t="s">
        <v>32</v>
      </c>
      <c r="D121" s="48"/>
      <c r="E121" s="48"/>
      <c r="F121" s="34" t="str">
        <f>IF(E15="","",E15)</f>
        <v>Vyplň údaj</v>
      </c>
      <c r="G121" s="48"/>
      <c r="H121" s="48"/>
      <c r="I121" s="48"/>
      <c r="J121" s="48"/>
      <c r="K121" s="39" t="s">
        <v>37</v>
      </c>
      <c r="L121" s="48"/>
      <c r="M121" s="34" t="str">
        <f>E21</f>
        <v xml:space="preserve">Project Work s.r.o. </v>
      </c>
      <c r="N121" s="34"/>
      <c r="O121" s="34"/>
      <c r="P121" s="34"/>
      <c r="Q121" s="34"/>
      <c r="R121" s="49"/>
    </row>
    <row r="122" spans="2:18" s="1" customFormat="1" ht="10.3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</row>
    <row r="123" spans="2:27" s="8" customFormat="1" ht="29.25" customHeight="1">
      <c r="B123" s="196"/>
      <c r="C123" s="197" t="s">
        <v>160</v>
      </c>
      <c r="D123" s="198" t="s">
        <v>161</v>
      </c>
      <c r="E123" s="198" t="s">
        <v>61</v>
      </c>
      <c r="F123" s="198" t="s">
        <v>162</v>
      </c>
      <c r="G123" s="198"/>
      <c r="H123" s="198"/>
      <c r="I123" s="198"/>
      <c r="J123" s="198" t="s">
        <v>163</v>
      </c>
      <c r="K123" s="198" t="s">
        <v>164</v>
      </c>
      <c r="L123" s="198" t="s">
        <v>165</v>
      </c>
      <c r="M123" s="198"/>
      <c r="N123" s="198" t="s">
        <v>133</v>
      </c>
      <c r="O123" s="198"/>
      <c r="P123" s="198"/>
      <c r="Q123" s="199"/>
      <c r="R123" s="200"/>
      <c r="T123" s="107" t="s">
        <v>166</v>
      </c>
      <c r="U123" s="108" t="s">
        <v>43</v>
      </c>
      <c r="V123" s="108" t="s">
        <v>167</v>
      </c>
      <c r="W123" s="108" t="s">
        <v>168</v>
      </c>
      <c r="X123" s="108" t="s">
        <v>169</v>
      </c>
      <c r="Y123" s="108" t="s">
        <v>170</v>
      </c>
      <c r="Z123" s="108" t="s">
        <v>171</v>
      </c>
      <c r="AA123" s="109" t="s">
        <v>172</v>
      </c>
    </row>
    <row r="124" spans="2:63" s="1" customFormat="1" ht="29.25" customHeight="1">
      <c r="B124" s="47"/>
      <c r="C124" s="111" t="s">
        <v>130</v>
      </c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201">
        <f>BK124</f>
        <v>0</v>
      </c>
      <c r="O124" s="202"/>
      <c r="P124" s="202"/>
      <c r="Q124" s="202"/>
      <c r="R124" s="49"/>
      <c r="T124" s="110"/>
      <c r="U124" s="68"/>
      <c r="V124" s="68"/>
      <c r="W124" s="203">
        <f>W125+W341+W350</f>
        <v>0</v>
      </c>
      <c r="X124" s="68"/>
      <c r="Y124" s="203">
        <f>Y125+Y341+Y350</f>
        <v>1577.4419435</v>
      </c>
      <c r="Z124" s="68"/>
      <c r="AA124" s="204">
        <f>AA125+AA341+AA350</f>
        <v>0</v>
      </c>
      <c r="AT124" s="23" t="s">
        <v>78</v>
      </c>
      <c r="AU124" s="23" t="s">
        <v>135</v>
      </c>
      <c r="BK124" s="205">
        <f>BK125+BK341+BK350</f>
        <v>0</v>
      </c>
    </row>
    <row r="125" spans="2:63" s="9" customFormat="1" ht="37.4" customHeight="1">
      <c r="B125" s="206"/>
      <c r="C125" s="207"/>
      <c r="D125" s="208" t="s">
        <v>136</v>
      </c>
      <c r="E125" s="208"/>
      <c r="F125" s="208"/>
      <c r="G125" s="208"/>
      <c r="H125" s="208"/>
      <c r="I125" s="208"/>
      <c r="J125" s="208"/>
      <c r="K125" s="208"/>
      <c r="L125" s="208"/>
      <c r="M125" s="208"/>
      <c r="N125" s="209">
        <f>BK125</f>
        <v>0</v>
      </c>
      <c r="O125" s="179"/>
      <c r="P125" s="179"/>
      <c r="Q125" s="179"/>
      <c r="R125" s="210"/>
      <c r="T125" s="211"/>
      <c r="U125" s="207"/>
      <c r="V125" s="207"/>
      <c r="W125" s="212">
        <f>W126+W242+W244+W257+W332+W339</f>
        <v>0</v>
      </c>
      <c r="X125" s="207"/>
      <c r="Y125" s="212">
        <f>Y126+Y242+Y244+Y257+Y332+Y339</f>
        <v>1576.7390435</v>
      </c>
      <c r="Z125" s="207"/>
      <c r="AA125" s="213">
        <f>AA126+AA242+AA244+AA257+AA332+AA339</f>
        <v>0</v>
      </c>
      <c r="AR125" s="214" t="s">
        <v>87</v>
      </c>
      <c r="AT125" s="215" t="s">
        <v>78</v>
      </c>
      <c r="AU125" s="215" t="s">
        <v>79</v>
      </c>
      <c r="AY125" s="214" t="s">
        <v>173</v>
      </c>
      <c r="BK125" s="216">
        <f>BK126+BK242+BK244+BK257+BK332+BK339</f>
        <v>0</v>
      </c>
    </row>
    <row r="126" spans="2:63" s="9" customFormat="1" ht="19.9" customHeight="1">
      <c r="B126" s="206"/>
      <c r="C126" s="207"/>
      <c r="D126" s="217" t="s">
        <v>137</v>
      </c>
      <c r="E126" s="217"/>
      <c r="F126" s="217"/>
      <c r="G126" s="217"/>
      <c r="H126" s="217"/>
      <c r="I126" s="217"/>
      <c r="J126" s="217"/>
      <c r="K126" s="217"/>
      <c r="L126" s="217"/>
      <c r="M126" s="217"/>
      <c r="N126" s="218">
        <f>BK126</f>
        <v>0</v>
      </c>
      <c r="O126" s="219"/>
      <c r="P126" s="219"/>
      <c r="Q126" s="219"/>
      <c r="R126" s="210"/>
      <c r="T126" s="211"/>
      <c r="U126" s="207"/>
      <c r="V126" s="207"/>
      <c r="W126" s="212">
        <f>SUM(W127:W241)</f>
        <v>0</v>
      </c>
      <c r="X126" s="207"/>
      <c r="Y126" s="212">
        <f>SUM(Y127:Y241)</f>
        <v>1491.0700029</v>
      </c>
      <c r="Z126" s="207"/>
      <c r="AA126" s="213">
        <f>SUM(AA127:AA241)</f>
        <v>0</v>
      </c>
      <c r="AR126" s="214" t="s">
        <v>87</v>
      </c>
      <c r="AT126" s="215" t="s">
        <v>78</v>
      </c>
      <c r="AU126" s="215" t="s">
        <v>87</v>
      </c>
      <c r="AY126" s="214" t="s">
        <v>173</v>
      </c>
      <c r="BK126" s="216">
        <f>SUM(BK127:BK241)</f>
        <v>0</v>
      </c>
    </row>
    <row r="127" spans="2:65" s="1" customFormat="1" ht="25.5" customHeight="1">
      <c r="B127" s="47"/>
      <c r="C127" s="220" t="s">
        <v>87</v>
      </c>
      <c r="D127" s="220" t="s">
        <v>174</v>
      </c>
      <c r="E127" s="221" t="s">
        <v>1048</v>
      </c>
      <c r="F127" s="222" t="s">
        <v>1049</v>
      </c>
      <c r="G127" s="222"/>
      <c r="H127" s="222"/>
      <c r="I127" s="222"/>
      <c r="J127" s="223" t="s">
        <v>209</v>
      </c>
      <c r="K127" s="224">
        <v>52.8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44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178</v>
      </c>
      <c r="AT127" s="23" t="s">
        <v>174</v>
      </c>
      <c r="AU127" s="23" t="s">
        <v>126</v>
      </c>
      <c r="AY127" s="23" t="s">
        <v>173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87</v>
      </c>
      <c r="BK127" s="143">
        <f>ROUND(L127*K127,2)</f>
        <v>0</v>
      </c>
      <c r="BL127" s="23" t="s">
        <v>178</v>
      </c>
      <c r="BM127" s="23" t="s">
        <v>1050</v>
      </c>
    </row>
    <row r="128" spans="2:51" s="10" customFormat="1" ht="16.5" customHeight="1">
      <c r="B128" s="231"/>
      <c r="C128" s="232"/>
      <c r="D128" s="232"/>
      <c r="E128" s="233" t="s">
        <v>22</v>
      </c>
      <c r="F128" s="234" t="s">
        <v>1051</v>
      </c>
      <c r="G128" s="235"/>
      <c r="H128" s="235"/>
      <c r="I128" s="235"/>
      <c r="J128" s="232"/>
      <c r="K128" s="236">
        <v>52.8</v>
      </c>
      <c r="L128" s="232"/>
      <c r="M128" s="232"/>
      <c r="N128" s="232"/>
      <c r="O128" s="232"/>
      <c r="P128" s="232"/>
      <c r="Q128" s="232"/>
      <c r="R128" s="237"/>
      <c r="T128" s="238"/>
      <c r="U128" s="232"/>
      <c r="V128" s="232"/>
      <c r="W128" s="232"/>
      <c r="X128" s="232"/>
      <c r="Y128" s="232"/>
      <c r="Z128" s="232"/>
      <c r="AA128" s="239"/>
      <c r="AT128" s="240" t="s">
        <v>181</v>
      </c>
      <c r="AU128" s="240" t="s">
        <v>126</v>
      </c>
      <c r="AV128" s="10" t="s">
        <v>126</v>
      </c>
      <c r="AW128" s="10" t="s">
        <v>36</v>
      </c>
      <c r="AX128" s="10" t="s">
        <v>87</v>
      </c>
      <c r="AY128" s="240" t="s">
        <v>173</v>
      </c>
    </row>
    <row r="129" spans="2:65" s="1" customFormat="1" ht="25.5" customHeight="1">
      <c r="B129" s="47"/>
      <c r="C129" s="220" t="s">
        <v>126</v>
      </c>
      <c r="D129" s="220" t="s">
        <v>174</v>
      </c>
      <c r="E129" s="221" t="s">
        <v>1052</v>
      </c>
      <c r="F129" s="222" t="s">
        <v>1053</v>
      </c>
      <c r="G129" s="222"/>
      <c r="H129" s="222"/>
      <c r="I129" s="222"/>
      <c r="J129" s="223" t="s">
        <v>209</v>
      </c>
      <c r="K129" s="224">
        <v>52.8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44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178</v>
      </c>
      <c r="AT129" s="23" t="s">
        <v>174</v>
      </c>
      <c r="AU129" s="23" t="s">
        <v>126</v>
      </c>
      <c r="AY129" s="23" t="s">
        <v>173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87</v>
      </c>
      <c r="BK129" s="143">
        <f>ROUND(L129*K129,2)</f>
        <v>0</v>
      </c>
      <c r="BL129" s="23" t="s">
        <v>178</v>
      </c>
      <c r="BM129" s="23" t="s">
        <v>1054</v>
      </c>
    </row>
    <row r="130" spans="2:65" s="1" customFormat="1" ht="38.25" customHeight="1">
      <c r="B130" s="47"/>
      <c r="C130" s="220" t="s">
        <v>188</v>
      </c>
      <c r="D130" s="220" t="s">
        <v>174</v>
      </c>
      <c r="E130" s="221" t="s">
        <v>1055</v>
      </c>
      <c r="F130" s="222" t="s">
        <v>1056</v>
      </c>
      <c r="G130" s="222"/>
      <c r="H130" s="222"/>
      <c r="I130" s="222"/>
      <c r="J130" s="223" t="s">
        <v>209</v>
      </c>
      <c r="K130" s="224">
        <v>12.8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44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178</v>
      </c>
      <c r="AT130" s="23" t="s">
        <v>174</v>
      </c>
      <c r="AU130" s="23" t="s">
        <v>126</v>
      </c>
      <c r="AY130" s="23" t="s">
        <v>173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87</v>
      </c>
      <c r="BK130" s="143">
        <f>ROUND(L130*K130,2)</f>
        <v>0</v>
      </c>
      <c r="BL130" s="23" t="s">
        <v>178</v>
      </c>
      <c r="BM130" s="23" t="s">
        <v>1057</v>
      </c>
    </row>
    <row r="131" spans="2:65" s="1" customFormat="1" ht="38.25" customHeight="1">
      <c r="B131" s="47"/>
      <c r="C131" s="220" t="s">
        <v>178</v>
      </c>
      <c r="D131" s="220" t="s">
        <v>174</v>
      </c>
      <c r="E131" s="221" t="s">
        <v>1058</v>
      </c>
      <c r="F131" s="222" t="s">
        <v>1059</v>
      </c>
      <c r="G131" s="222"/>
      <c r="H131" s="222"/>
      <c r="I131" s="222"/>
      <c r="J131" s="223" t="s">
        <v>209</v>
      </c>
      <c r="K131" s="224">
        <v>12.8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44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178</v>
      </c>
      <c r="AT131" s="23" t="s">
        <v>174</v>
      </c>
      <c r="AU131" s="23" t="s">
        <v>126</v>
      </c>
      <c r="AY131" s="23" t="s">
        <v>173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87</v>
      </c>
      <c r="BK131" s="143">
        <f>ROUND(L131*K131,2)</f>
        <v>0</v>
      </c>
      <c r="BL131" s="23" t="s">
        <v>178</v>
      </c>
      <c r="BM131" s="23" t="s">
        <v>1060</v>
      </c>
    </row>
    <row r="132" spans="2:51" s="10" customFormat="1" ht="16.5" customHeight="1">
      <c r="B132" s="231"/>
      <c r="C132" s="232"/>
      <c r="D132" s="232"/>
      <c r="E132" s="233" t="s">
        <v>22</v>
      </c>
      <c r="F132" s="234" t="s">
        <v>1061</v>
      </c>
      <c r="G132" s="235"/>
      <c r="H132" s="235"/>
      <c r="I132" s="235"/>
      <c r="J132" s="232"/>
      <c r="K132" s="236">
        <v>12.8</v>
      </c>
      <c r="L132" s="232"/>
      <c r="M132" s="232"/>
      <c r="N132" s="232"/>
      <c r="O132" s="232"/>
      <c r="P132" s="232"/>
      <c r="Q132" s="232"/>
      <c r="R132" s="237"/>
      <c r="T132" s="238"/>
      <c r="U132" s="232"/>
      <c r="V132" s="232"/>
      <c r="W132" s="232"/>
      <c r="X132" s="232"/>
      <c r="Y132" s="232"/>
      <c r="Z132" s="232"/>
      <c r="AA132" s="239"/>
      <c r="AT132" s="240" t="s">
        <v>181</v>
      </c>
      <c r="AU132" s="240" t="s">
        <v>126</v>
      </c>
      <c r="AV132" s="10" t="s">
        <v>126</v>
      </c>
      <c r="AW132" s="10" t="s">
        <v>36</v>
      </c>
      <c r="AX132" s="10" t="s">
        <v>87</v>
      </c>
      <c r="AY132" s="240" t="s">
        <v>173</v>
      </c>
    </row>
    <row r="133" spans="2:65" s="1" customFormat="1" ht="25.5" customHeight="1">
      <c r="B133" s="47"/>
      <c r="C133" s="220" t="s">
        <v>196</v>
      </c>
      <c r="D133" s="220" t="s">
        <v>174</v>
      </c>
      <c r="E133" s="221" t="s">
        <v>207</v>
      </c>
      <c r="F133" s="222" t="s">
        <v>208</v>
      </c>
      <c r="G133" s="222"/>
      <c r="H133" s="222"/>
      <c r="I133" s="222"/>
      <c r="J133" s="223" t="s">
        <v>209</v>
      </c>
      <c r="K133" s="224">
        <v>763.99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44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178</v>
      </c>
      <c r="AT133" s="23" t="s">
        <v>174</v>
      </c>
      <c r="AU133" s="23" t="s">
        <v>126</v>
      </c>
      <c r="AY133" s="23" t="s">
        <v>173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87</v>
      </c>
      <c r="BK133" s="143">
        <f>ROUND(L133*K133,2)</f>
        <v>0</v>
      </c>
      <c r="BL133" s="23" t="s">
        <v>178</v>
      </c>
      <c r="BM133" s="23" t="s">
        <v>1062</v>
      </c>
    </row>
    <row r="134" spans="2:51" s="10" customFormat="1" ht="38.25" customHeight="1">
      <c r="B134" s="231"/>
      <c r="C134" s="232"/>
      <c r="D134" s="232"/>
      <c r="E134" s="233" t="s">
        <v>22</v>
      </c>
      <c r="F134" s="234" t="s">
        <v>1063</v>
      </c>
      <c r="G134" s="235"/>
      <c r="H134" s="235"/>
      <c r="I134" s="235"/>
      <c r="J134" s="232"/>
      <c r="K134" s="236">
        <v>763.99</v>
      </c>
      <c r="L134" s="232"/>
      <c r="M134" s="232"/>
      <c r="N134" s="232"/>
      <c r="O134" s="232"/>
      <c r="P134" s="232"/>
      <c r="Q134" s="232"/>
      <c r="R134" s="237"/>
      <c r="T134" s="238"/>
      <c r="U134" s="232"/>
      <c r="V134" s="232"/>
      <c r="W134" s="232"/>
      <c r="X134" s="232"/>
      <c r="Y134" s="232"/>
      <c r="Z134" s="232"/>
      <c r="AA134" s="239"/>
      <c r="AT134" s="240" t="s">
        <v>181</v>
      </c>
      <c r="AU134" s="240" t="s">
        <v>126</v>
      </c>
      <c r="AV134" s="10" t="s">
        <v>126</v>
      </c>
      <c r="AW134" s="10" t="s">
        <v>36</v>
      </c>
      <c r="AX134" s="10" t="s">
        <v>87</v>
      </c>
      <c r="AY134" s="240" t="s">
        <v>173</v>
      </c>
    </row>
    <row r="135" spans="2:65" s="1" customFormat="1" ht="25.5" customHeight="1">
      <c r="B135" s="47"/>
      <c r="C135" s="220" t="s">
        <v>201</v>
      </c>
      <c r="D135" s="220" t="s">
        <v>174</v>
      </c>
      <c r="E135" s="221" t="s">
        <v>213</v>
      </c>
      <c r="F135" s="222" t="s">
        <v>214</v>
      </c>
      <c r="G135" s="222"/>
      <c r="H135" s="222"/>
      <c r="I135" s="222"/>
      <c r="J135" s="223" t="s">
        <v>209</v>
      </c>
      <c r="K135" s="224">
        <v>763.99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44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178</v>
      </c>
      <c r="AT135" s="23" t="s">
        <v>174</v>
      </c>
      <c r="AU135" s="23" t="s">
        <v>126</v>
      </c>
      <c r="AY135" s="23" t="s">
        <v>173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87</v>
      </c>
      <c r="BK135" s="143">
        <f>ROUND(L135*K135,2)</f>
        <v>0</v>
      </c>
      <c r="BL135" s="23" t="s">
        <v>178</v>
      </c>
      <c r="BM135" s="23" t="s">
        <v>1064</v>
      </c>
    </row>
    <row r="136" spans="2:51" s="10" customFormat="1" ht="38.25" customHeight="1">
      <c r="B136" s="231"/>
      <c r="C136" s="232"/>
      <c r="D136" s="232"/>
      <c r="E136" s="233" t="s">
        <v>22</v>
      </c>
      <c r="F136" s="234" t="s">
        <v>1063</v>
      </c>
      <c r="G136" s="235"/>
      <c r="H136" s="235"/>
      <c r="I136" s="235"/>
      <c r="J136" s="232"/>
      <c r="K136" s="236">
        <v>763.99</v>
      </c>
      <c r="L136" s="232"/>
      <c r="M136" s="232"/>
      <c r="N136" s="232"/>
      <c r="O136" s="232"/>
      <c r="P136" s="232"/>
      <c r="Q136" s="232"/>
      <c r="R136" s="237"/>
      <c r="T136" s="238"/>
      <c r="U136" s="232"/>
      <c r="V136" s="232"/>
      <c r="W136" s="232"/>
      <c r="X136" s="232"/>
      <c r="Y136" s="232"/>
      <c r="Z136" s="232"/>
      <c r="AA136" s="239"/>
      <c r="AT136" s="240" t="s">
        <v>181</v>
      </c>
      <c r="AU136" s="240" t="s">
        <v>126</v>
      </c>
      <c r="AV136" s="10" t="s">
        <v>126</v>
      </c>
      <c r="AW136" s="10" t="s">
        <v>36</v>
      </c>
      <c r="AX136" s="10" t="s">
        <v>87</v>
      </c>
      <c r="AY136" s="240" t="s">
        <v>173</v>
      </c>
    </row>
    <row r="137" spans="2:65" s="1" customFormat="1" ht="25.5" customHeight="1">
      <c r="B137" s="47"/>
      <c r="C137" s="220" t="s">
        <v>206</v>
      </c>
      <c r="D137" s="220" t="s">
        <v>174</v>
      </c>
      <c r="E137" s="221" t="s">
        <v>1065</v>
      </c>
      <c r="F137" s="222" t="s">
        <v>1066</v>
      </c>
      <c r="G137" s="222"/>
      <c r="H137" s="222"/>
      <c r="I137" s="222"/>
      <c r="J137" s="223" t="s">
        <v>209</v>
      </c>
      <c r="K137" s="224">
        <v>212.64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44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178</v>
      </c>
      <c r="AT137" s="23" t="s">
        <v>174</v>
      </c>
      <c r="AU137" s="23" t="s">
        <v>126</v>
      </c>
      <c r="AY137" s="23" t="s">
        <v>173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87</v>
      </c>
      <c r="BK137" s="143">
        <f>ROUND(L137*K137,2)</f>
        <v>0</v>
      </c>
      <c r="BL137" s="23" t="s">
        <v>178</v>
      </c>
      <c r="BM137" s="23" t="s">
        <v>1067</v>
      </c>
    </row>
    <row r="138" spans="2:51" s="10" customFormat="1" ht="16.5" customHeight="1">
      <c r="B138" s="231"/>
      <c r="C138" s="232"/>
      <c r="D138" s="232"/>
      <c r="E138" s="233" t="s">
        <v>22</v>
      </c>
      <c r="F138" s="234" t="s">
        <v>1068</v>
      </c>
      <c r="G138" s="235"/>
      <c r="H138" s="235"/>
      <c r="I138" s="235"/>
      <c r="J138" s="232"/>
      <c r="K138" s="236">
        <v>62.72</v>
      </c>
      <c r="L138" s="232"/>
      <c r="M138" s="232"/>
      <c r="N138" s="232"/>
      <c r="O138" s="232"/>
      <c r="P138" s="232"/>
      <c r="Q138" s="232"/>
      <c r="R138" s="237"/>
      <c r="T138" s="238"/>
      <c r="U138" s="232"/>
      <c r="V138" s="232"/>
      <c r="W138" s="232"/>
      <c r="X138" s="232"/>
      <c r="Y138" s="232"/>
      <c r="Z138" s="232"/>
      <c r="AA138" s="239"/>
      <c r="AT138" s="240" t="s">
        <v>181</v>
      </c>
      <c r="AU138" s="240" t="s">
        <v>126</v>
      </c>
      <c r="AV138" s="10" t="s">
        <v>126</v>
      </c>
      <c r="AW138" s="10" t="s">
        <v>36</v>
      </c>
      <c r="AX138" s="10" t="s">
        <v>79</v>
      </c>
      <c r="AY138" s="240" t="s">
        <v>173</v>
      </c>
    </row>
    <row r="139" spans="2:51" s="10" customFormat="1" ht="16.5" customHeight="1">
      <c r="B139" s="231"/>
      <c r="C139" s="232"/>
      <c r="D139" s="232"/>
      <c r="E139" s="233" t="s">
        <v>22</v>
      </c>
      <c r="F139" s="259" t="s">
        <v>1069</v>
      </c>
      <c r="G139" s="232"/>
      <c r="H139" s="232"/>
      <c r="I139" s="232"/>
      <c r="J139" s="232"/>
      <c r="K139" s="236">
        <v>74.8</v>
      </c>
      <c r="L139" s="232"/>
      <c r="M139" s="232"/>
      <c r="N139" s="232"/>
      <c r="O139" s="232"/>
      <c r="P139" s="232"/>
      <c r="Q139" s="232"/>
      <c r="R139" s="237"/>
      <c r="T139" s="238"/>
      <c r="U139" s="232"/>
      <c r="V139" s="232"/>
      <c r="W139" s="232"/>
      <c r="X139" s="232"/>
      <c r="Y139" s="232"/>
      <c r="Z139" s="232"/>
      <c r="AA139" s="239"/>
      <c r="AT139" s="240" t="s">
        <v>181</v>
      </c>
      <c r="AU139" s="240" t="s">
        <v>126</v>
      </c>
      <c r="AV139" s="10" t="s">
        <v>126</v>
      </c>
      <c r="AW139" s="10" t="s">
        <v>36</v>
      </c>
      <c r="AX139" s="10" t="s">
        <v>79</v>
      </c>
      <c r="AY139" s="240" t="s">
        <v>173</v>
      </c>
    </row>
    <row r="140" spans="2:51" s="10" customFormat="1" ht="16.5" customHeight="1">
      <c r="B140" s="231"/>
      <c r="C140" s="232"/>
      <c r="D140" s="232"/>
      <c r="E140" s="233" t="s">
        <v>22</v>
      </c>
      <c r="F140" s="259" t="s">
        <v>1070</v>
      </c>
      <c r="G140" s="232"/>
      <c r="H140" s="232"/>
      <c r="I140" s="232"/>
      <c r="J140" s="232"/>
      <c r="K140" s="236">
        <v>6</v>
      </c>
      <c r="L140" s="232"/>
      <c r="M140" s="232"/>
      <c r="N140" s="232"/>
      <c r="O140" s="232"/>
      <c r="P140" s="232"/>
      <c r="Q140" s="232"/>
      <c r="R140" s="237"/>
      <c r="T140" s="238"/>
      <c r="U140" s="232"/>
      <c r="V140" s="232"/>
      <c r="W140" s="232"/>
      <c r="X140" s="232"/>
      <c r="Y140" s="232"/>
      <c r="Z140" s="232"/>
      <c r="AA140" s="239"/>
      <c r="AT140" s="240" t="s">
        <v>181</v>
      </c>
      <c r="AU140" s="240" t="s">
        <v>126</v>
      </c>
      <c r="AV140" s="10" t="s">
        <v>126</v>
      </c>
      <c r="AW140" s="10" t="s">
        <v>36</v>
      </c>
      <c r="AX140" s="10" t="s">
        <v>79</v>
      </c>
      <c r="AY140" s="240" t="s">
        <v>173</v>
      </c>
    </row>
    <row r="141" spans="2:51" s="10" customFormat="1" ht="16.5" customHeight="1">
      <c r="B141" s="231"/>
      <c r="C141" s="232"/>
      <c r="D141" s="232"/>
      <c r="E141" s="233" t="s">
        <v>22</v>
      </c>
      <c r="F141" s="259" t="s">
        <v>1071</v>
      </c>
      <c r="G141" s="232"/>
      <c r="H141" s="232"/>
      <c r="I141" s="232"/>
      <c r="J141" s="232"/>
      <c r="K141" s="236">
        <v>69.12</v>
      </c>
      <c r="L141" s="232"/>
      <c r="M141" s="232"/>
      <c r="N141" s="232"/>
      <c r="O141" s="232"/>
      <c r="P141" s="232"/>
      <c r="Q141" s="232"/>
      <c r="R141" s="237"/>
      <c r="T141" s="238"/>
      <c r="U141" s="232"/>
      <c r="V141" s="232"/>
      <c r="W141" s="232"/>
      <c r="X141" s="232"/>
      <c r="Y141" s="232"/>
      <c r="Z141" s="232"/>
      <c r="AA141" s="239"/>
      <c r="AT141" s="240" t="s">
        <v>181</v>
      </c>
      <c r="AU141" s="240" t="s">
        <v>126</v>
      </c>
      <c r="AV141" s="10" t="s">
        <v>126</v>
      </c>
      <c r="AW141" s="10" t="s">
        <v>36</v>
      </c>
      <c r="AX141" s="10" t="s">
        <v>79</v>
      </c>
      <c r="AY141" s="240" t="s">
        <v>173</v>
      </c>
    </row>
    <row r="142" spans="2:51" s="11" customFormat="1" ht="16.5" customHeight="1">
      <c r="B142" s="241"/>
      <c r="C142" s="242"/>
      <c r="D142" s="242"/>
      <c r="E142" s="243" t="s">
        <v>22</v>
      </c>
      <c r="F142" s="244" t="s">
        <v>182</v>
      </c>
      <c r="G142" s="242"/>
      <c r="H142" s="242"/>
      <c r="I142" s="242"/>
      <c r="J142" s="242"/>
      <c r="K142" s="245">
        <v>212.64</v>
      </c>
      <c r="L142" s="242"/>
      <c r="M142" s="242"/>
      <c r="N142" s="242"/>
      <c r="O142" s="242"/>
      <c r="P142" s="242"/>
      <c r="Q142" s="242"/>
      <c r="R142" s="246"/>
      <c r="T142" s="247"/>
      <c r="U142" s="242"/>
      <c r="V142" s="242"/>
      <c r="W142" s="242"/>
      <c r="X142" s="242"/>
      <c r="Y142" s="242"/>
      <c r="Z142" s="242"/>
      <c r="AA142" s="248"/>
      <c r="AT142" s="249" t="s">
        <v>181</v>
      </c>
      <c r="AU142" s="249" t="s">
        <v>126</v>
      </c>
      <c r="AV142" s="11" t="s">
        <v>178</v>
      </c>
      <c r="AW142" s="11" t="s">
        <v>36</v>
      </c>
      <c r="AX142" s="11" t="s">
        <v>87</v>
      </c>
      <c r="AY142" s="249" t="s">
        <v>173</v>
      </c>
    </row>
    <row r="143" spans="2:65" s="1" customFormat="1" ht="25.5" customHeight="1">
      <c r="B143" s="47"/>
      <c r="C143" s="220" t="s">
        <v>212</v>
      </c>
      <c r="D143" s="220" t="s">
        <v>174</v>
      </c>
      <c r="E143" s="221" t="s">
        <v>621</v>
      </c>
      <c r="F143" s="222" t="s">
        <v>622</v>
      </c>
      <c r="G143" s="222"/>
      <c r="H143" s="222"/>
      <c r="I143" s="222"/>
      <c r="J143" s="223" t="s">
        <v>209</v>
      </c>
      <c r="K143" s="224">
        <v>212.64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44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178</v>
      </c>
      <c r="AT143" s="23" t="s">
        <v>174</v>
      </c>
      <c r="AU143" s="23" t="s">
        <v>126</v>
      </c>
      <c r="AY143" s="23" t="s">
        <v>173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87</v>
      </c>
      <c r="BK143" s="143">
        <f>ROUND(L143*K143,2)</f>
        <v>0</v>
      </c>
      <c r="BL143" s="23" t="s">
        <v>178</v>
      </c>
      <c r="BM143" s="23" t="s">
        <v>1072</v>
      </c>
    </row>
    <row r="144" spans="2:51" s="10" customFormat="1" ht="16.5" customHeight="1">
      <c r="B144" s="231"/>
      <c r="C144" s="232"/>
      <c r="D144" s="232"/>
      <c r="E144" s="233" t="s">
        <v>22</v>
      </c>
      <c r="F144" s="234" t="s">
        <v>1068</v>
      </c>
      <c r="G144" s="235"/>
      <c r="H144" s="235"/>
      <c r="I144" s="235"/>
      <c r="J144" s="232"/>
      <c r="K144" s="236">
        <v>62.72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181</v>
      </c>
      <c r="AU144" s="240" t="s">
        <v>126</v>
      </c>
      <c r="AV144" s="10" t="s">
        <v>126</v>
      </c>
      <c r="AW144" s="10" t="s">
        <v>36</v>
      </c>
      <c r="AX144" s="10" t="s">
        <v>79</v>
      </c>
      <c r="AY144" s="240" t="s">
        <v>173</v>
      </c>
    </row>
    <row r="145" spans="2:51" s="10" customFormat="1" ht="16.5" customHeight="1">
      <c r="B145" s="231"/>
      <c r="C145" s="232"/>
      <c r="D145" s="232"/>
      <c r="E145" s="233" t="s">
        <v>22</v>
      </c>
      <c r="F145" s="259" t="s">
        <v>1069</v>
      </c>
      <c r="G145" s="232"/>
      <c r="H145" s="232"/>
      <c r="I145" s="232"/>
      <c r="J145" s="232"/>
      <c r="K145" s="236">
        <v>74.8</v>
      </c>
      <c r="L145" s="232"/>
      <c r="M145" s="232"/>
      <c r="N145" s="232"/>
      <c r="O145" s="232"/>
      <c r="P145" s="232"/>
      <c r="Q145" s="232"/>
      <c r="R145" s="237"/>
      <c r="T145" s="238"/>
      <c r="U145" s="232"/>
      <c r="V145" s="232"/>
      <c r="W145" s="232"/>
      <c r="X145" s="232"/>
      <c r="Y145" s="232"/>
      <c r="Z145" s="232"/>
      <c r="AA145" s="239"/>
      <c r="AT145" s="240" t="s">
        <v>181</v>
      </c>
      <c r="AU145" s="240" t="s">
        <v>126</v>
      </c>
      <c r="AV145" s="10" t="s">
        <v>126</v>
      </c>
      <c r="AW145" s="10" t="s">
        <v>36</v>
      </c>
      <c r="AX145" s="10" t="s">
        <v>79</v>
      </c>
      <c r="AY145" s="240" t="s">
        <v>173</v>
      </c>
    </row>
    <row r="146" spans="2:51" s="10" customFormat="1" ht="16.5" customHeight="1">
      <c r="B146" s="231"/>
      <c r="C146" s="232"/>
      <c r="D146" s="232"/>
      <c r="E146" s="233" t="s">
        <v>22</v>
      </c>
      <c r="F146" s="259" t="s">
        <v>1070</v>
      </c>
      <c r="G146" s="232"/>
      <c r="H146" s="232"/>
      <c r="I146" s="232"/>
      <c r="J146" s="232"/>
      <c r="K146" s="236">
        <v>6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181</v>
      </c>
      <c r="AU146" s="240" t="s">
        <v>126</v>
      </c>
      <c r="AV146" s="10" t="s">
        <v>126</v>
      </c>
      <c r="AW146" s="10" t="s">
        <v>36</v>
      </c>
      <c r="AX146" s="10" t="s">
        <v>79</v>
      </c>
      <c r="AY146" s="240" t="s">
        <v>173</v>
      </c>
    </row>
    <row r="147" spans="2:51" s="10" customFormat="1" ht="16.5" customHeight="1">
      <c r="B147" s="231"/>
      <c r="C147" s="232"/>
      <c r="D147" s="232"/>
      <c r="E147" s="233" t="s">
        <v>22</v>
      </c>
      <c r="F147" s="259" t="s">
        <v>1071</v>
      </c>
      <c r="G147" s="232"/>
      <c r="H147" s="232"/>
      <c r="I147" s="232"/>
      <c r="J147" s="232"/>
      <c r="K147" s="236">
        <v>69.12</v>
      </c>
      <c r="L147" s="232"/>
      <c r="M147" s="232"/>
      <c r="N147" s="232"/>
      <c r="O147" s="232"/>
      <c r="P147" s="232"/>
      <c r="Q147" s="232"/>
      <c r="R147" s="237"/>
      <c r="T147" s="238"/>
      <c r="U147" s="232"/>
      <c r="V147" s="232"/>
      <c r="W147" s="232"/>
      <c r="X147" s="232"/>
      <c r="Y147" s="232"/>
      <c r="Z147" s="232"/>
      <c r="AA147" s="239"/>
      <c r="AT147" s="240" t="s">
        <v>181</v>
      </c>
      <c r="AU147" s="240" t="s">
        <v>126</v>
      </c>
      <c r="AV147" s="10" t="s">
        <v>126</v>
      </c>
      <c r="AW147" s="10" t="s">
        <v>36</v>
      </c>
      <c r="AX147" s="10" t="s">
        <v>79</v>
      </c>
      <c r="AY147" s="240" t="s">
        <v>173</v>
      </c>
    </row>
    <row r="148" spans="2:51" s="11" customFormat="1" ht="16.5" customHeight="1">
      <c r="B148" s="241"/>
      <c r="C148" s="242"/>
      <c r="D148" s="242"/>
      <c r="E148" s="243" t="s">
        <v>22</v>
      </c>
      <c r="F148" s="244" t="s">
        <v>182</v>
      </c>
      <c r="G148" s="242"/>
      <c r="H148" s="242"/>
      <c r="I148" s="242"/>
      <c r="J148" s="242"/>
      <c r="K148" s="245">
        <v>212.64</v>
      </c>
      <c r="L148" s="242"/>
      <c r="M148" s="242"/>
      <c r="N148" s="242"/>
      <c r="O148" s="242"/>
      <c r="P148" s="242"/>
      <c r="Q148" s="242"/>
      <c r="R148" s="246"/>
      <c r="T148" s="247"/>
      <c r="U148" s="242"/>
      <c r="V148" s="242"/>
      <c r="W148" s="242"/>
      <c r="X148" s="242"/>
      <c r="Y148" s="242"/>
      <c r="Z148" s="242"/>
      <c r="AA148" s="248"/>
      <c r="AT148" s="249" t="s">
        <v>181</v>
      </c>
      <c r="AU148" s="249" t="s">
        <v>126</v>
      </c>
      <c r="AV148" s="11" t="s">
        <v>178</v>
      </c>
      <c r="AW148" s="11" t="s">
        <v>36</v>
      </c>
      <c r="AX148" s="11" t="s">
        <v>87</v>
      </c>
      <c r="AY148" s="249" t="s">
        <v>173</v>
      </c>
    </row>
    <row r="149" spans="2:65" s="1" customFormat="1" ht="25.5" customHeight="1">
      <c r="B149" s="47"/>
      <c r="C149" s="220" t="s">
        <v>217</v>
      </c>
      <c r="D149" s="220" t="s">
        <v>174</v>
      </c>
      <c r="E149" s="221" t="s">
        <v>1073</v>
      </c>
      <c r="F149" s="222" t="s">
        <v>1074</v>
      </c>
      <c r="G149" s="222"/>
      <c r="H149" s="222"/>
      <c r="I149" s="222"/>
      <c r="J149" s="223" t="s">
        <v>177</v>
      </c>
      <c r="K149" s="224">
        <v>1112.51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44</v>
      </c>
      <c r="V149" s="48"/>
      <c r="W149" s="229">
        <f>V149*K149</f>
        <v>0</v>
      </c>
      <c r="X149" s="229">
        <v>0.00084</v>
      </c>
      <c r="Y149" s="229">
        <f>X149*K149</f>
        <v>0.9345084</v>
      </c>
      <c r="Z149" s="229">
        <v>0</v>
      </c>
      <c r="AA149" s="230">
        <f>Z149*K149</f>
        <v>0</v>
      </c>
      <c r="AR149" s="23" t="s">
        <v>178</v>
      </c>
      <c r="AT149" s="23" t="s">
        <v>174</v>
      </c>
      <c r="AU149" s="23" t="s">
        <v>126</v>
      </c>
      <c r="AY149" s="23" t="s">
        <v>173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87</v>
      </c>
      <c r="BK149" s="143">
        <f>ROUND(L149*K149,2)</f>
        <v>0</v>
      </c>
      <c r="BL149" s="23" t="s">
        <v>178</v>
      </c>
      <c r="BM149" s="23" t="s">
        <v>1075</v>
      </c>
    </row>
    <row r="150" spans="2:51" s="12" customFormat="1" ht="16.5" customHeight="1">
      <c r="B150" s="250"/>
      <c r="C150" s="251"/>
      <c r="D150" s="251"/>
      <c r="E150" s="252" t="s">
        <v>22</v>
      </c>
      <c r="F150" s="253" t="s">
        <v>1076</v>
      </c>
      <c r="G150" s="254"/>
      <c r="H150" s="254"/>
      <c r="I150" s="254"/>
      <c r="J150" s="251"/>
      <c r="K150" s="252" t="s">
        <v>22</v>
      </c>
      <c r="L150" s="251"/>
      <c r="M150" s="251"/>
      <c r="N150" s="251"/>
      <c r="O150" s="251"/>
      <c r="P150" s="251"/>
      <c r="Q150" s="251"/>
      <c r="R150" s="255"/>
      <c r="T150" s="256"/>
      <c r="U150" s="251"/>
      <c r="V150" s="251"/>
      <c r="W150" s="251"/>
      <c r="X150" s="251"/>
      <c r="Y150" s="251"/>
      <c r="Z150" s="251"/>
      <c r="AA150" s="257"/>
      <c r="AT150" s="258" t="s">
        <v>181</v>
      </c>
      <c r="AU150" s="258" t="s">
        <v>126</v>
      </c>
      <c r="AV150" s="12" t="s">
        <v>87</v>
      </c>
      <c r="AW150" s="12" t="s">
        <v>36</v>
      </c>
      <c r="AX150" s="12" t="s">
        <v>79</v>
      </c>
      <c r="AY150" s="258" t="s">
        <v>173</v>
      </c>
    </row>
    <row r="151" spans="2:51" s="10" customFormat="1" ht="38.25" customHeight="1">
      <c r="B151" s="231"/>
      <c r="C151" s="232"/>
      <c r="D151" s="232"/>
      <c r="E151" s="233" t="s">
        <v>22</v>
      </c>
      <c r="F151" s="259" t="s">
        <v>1077</v>
      </c>
      <c r="G151" s="232"/>
      <c r="H151" s="232"/>
      <c r="I151" s="232"/>
      <c r="J151" s="232"/>
      <c r="K151" s="236">
        <v>980.59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181</v>
      </c>
      <c r="AU151" s="240" t="s">
        <v>126</v>
      </c>
      <c r="AV151" s="10" t="s">
        <v>126</v>
      </c>
      <c r="AW151" s="10" t="s">
        <v>36</v>
      </c>
      <c r="AX151" s="10" t="s">
        <v>79</v>
      </c>
      <c r="AY151" s="240" t="s">
        <v>173</v>
      </c>
    </row>
    <row r="152" spans="2:51" s="10" customFormat="1" ht="16.5" customHeight="1">
      <c r="B152" s="231"/>
      <c r="C152" s="232"/>
      <c r="D152" s="232"/>
      <c r="E152" s="233" t="s">
        <v>22</v>
      </c>
      <c r="F152" s="259" t="s">
        <v>1078</v>
      </c>
      <c r="G152" s="232"/>
      <c r="H152" s="232"/>
      <c r="I152" s="232"/>
      <c r="J152" s="232"/>
      <c r="K152" s="236">
        <v>31.36</v>
      </c>
      <c r="L152" s="232"/>
      <c r="M152" s="232"/>
      <c r="N152" s="232"/>
      <c r="O152" s="232"/>
      <c r="P152" s="232"/>
      <c r="Q152" s="232"/>
      <c r="R152" s="237"/>
      <c r="T152" s="238"/>
      <c r="U152" s="232"/>
      <c r="V152" s="232"/>
      <c r="W152" s="232"/>
      <c r="X152" s="232"/>
      <c r="Y152" s="232"/>
      <c r="Z152" s="232"/>
      <c r="AA152" s="239"/>
      <c r="AT152" s="240" t="s">
        <v>181</v>
      </c>
      <c r="AU152" s="240" t="s">
        <v>126</v>
      </c>
      <c r="AV152" s="10" t="s">
        <v>126</v>
      </c>
      <c r="AW152" s="10" t="s">
        <v>36</v>
      </c>
      <c r="AX152" s="10" t="s">
        <v>79</v>
      </c>
      <c r="AY152" s="240" t="s">
        <v>173</v>
      </c>
    </row>
    <row r="153" spans="2:51" s="10" customFormat="1" ht="16.5" customHeight="1">
      <c r="B153" s="231"/>
      <c r="C153" s="232"/>
      <c r="D153" s="232"/>
      <c r="E153" s="233" t="s">
        <v>22</v>
      </c>
      <c r="F153" s="259" t="s">
        <v>1079</v>
      </c>
      <c r="G153" s="232"/>
      <c r="H153" s="232"/>
      <c r="I153" s="232"/>
      <c r="J153" s="232"/>
      <c r="K153" s="236">
        <v>37.4</v>
      </c>
      <c r="L153" s="232"/>
      <c r="M153" s="232"/>
      <c r="N153" s="232"/>
      <c r="O153" s="232"/>
      <c r="P153" s="232"/>
      <c r="Q153" s="232"/>
      <c r="R153" s="237"/>
      <c r="T153" s="238"/>
      <c r="U153" s="232"/>
      <c r="V153" s="232"/>
      <c r="W153" s="232"/>
      <c r="X153" s="232"/>
      <c r="Y153" s="232"/>
      <c r="Z153" s="232"/>
      <c r="AA153" s="239"/>
      <c r="AT153" s="240" t="s">
        <v>181</v>
      </c>
      <c r="AU153" s="240" t="s">
        <v>126</v>
      </c>
      <c r="AV153" s="10" t="s">
        <v>126</v>
      </c>
      <c r="AW153" s="10" t="s">
        <v>36</v>
      </c>
      <c r="AX153" s="10" t="s">
        <v>79</v>
      </c>
      <c r="AY153" s="240" t="s">
        <v>173</v>
      </c>
    </row>
    <row r="154" spans="2:51" s="10" customFormat="1" ht="16.5" customHeight="1">
      <c r="B154" s="231"/>
      <c r="C154" s="232"/>
      <c r="D154" s="232"/>
      <c r="E154" s="233" t="s">
        <v>22</v>
      </c>
      <c r="F154" s="259" t="s">
        <v>1080</v>
      </c>
      <c r="G154" s="232"/>
      <c r="H154" s="232"/>
      <c r="I154" s="232"/>
      <c r="J154" s="232"/>
      <c r="K154" s="236">
        <v>3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181</v>
      </c>
      <c r="AU154" s="240" t="s">
        <v>126</v>
      </c>
      <c r="AV154" s="10" t="s">
        <v>126</v>
      </c>
      <c r="AW154" s="10" t="s">
        <v>36</v>
      </c>
      <c r="AX154" s="10" t="s">
        <v>79</v>
      </c>
      <c r="AY154" s="240" t="s">
        <v>173</v>
      </c>
    </row>
    <row r="155" spans="2:51" s="10" customFormat="1" ht="16.5" customHeight="1">
      <c r="B155" s="231"/>
      <c r="C155" s="232"/>
      <c r="D155" s="232"/>
      <c r="E155" s="233" t="s">
        <v>22</v>
      </c>
      <c r="F155" s="259" t="s">
        <v>1081</v>
      </c>
      <c r="G155" s="232"/>
      <c r="H155" s="232"/>
      <c r="I155" s="232"/>
      <c r="J155" s="232"/>
      <c r="K155" s="236">
        <v>34.56</v>
      </c>
      <c r="L155" s="232"/>
      <c r="M155" s="232"/>
      <c r="N155" s="232"/>
      <c r="O155" s="232"/>
      <c r="P155" s="232"/>
      <c r="Q155" s="232"/>
      <c r="R155" s="237"/>
      <c r="T155" s="238"/>
      <c r="U155" s="232"/>
      <c r="V155" s="232"/>
      <c r="W155" s="232"/>
      <c r="X155" s="232"/>
      <c r="Y155" s="232"/>
      <c r="Z155" s="232"/>
      <c r="AA155" s="239"/>
      <c r="AT155" s="240" t="s">
        <v>181</v>
      </c>
      <c r="AU155" s="240" t="s">
        <v>126</v>
      </c>
      <c r="AV155" s="10" t="s">
        <v>126</v>
      </c>
      <c r="AW155" s="10" t="s">
        <v>36</v>
      </c>
      <c r="AX155" s="10" t="s">
        <v>79</v>
      </c>
      <c r="AY155" s="240" t="s">
        <v>173</v>
      </c>
    </row>
    <row r="156" spans="2:51" s="10" customFormat="1" ht="16.5" customHeight="1">
      <c r="B156" s="231"/>
      <c r="C156" s="232"/>
      <c r="D156" s="232"/>
      <c r="E156" s="233" t="s">
        <v>22</v>
      </c>
      <c r="F156" s="259" t="s">
        <v>1082</v>
      </c>
      <c r="G156" s="232"/>
      <c r="H156" s="232"/>
      <c r="I156" s="232"/>
      <c r="J156" s="232"/>
      <c r="K156" s="236">
        <v>25.6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181</v>
      </c>
      <c r="AU156" s="240" t="s">
        <v>126</v>
      </c>
      <c r="AV156" s="10" t="s">
        <v>126</v>
      </c>
      <c r="AW156" s="10" t="s">
        <v>36</v>
      </c>
      <c r="AX156" s="10" t="s">
        <v>79</v>
      </c>
      <c r="AY156" s="240" t="s">
        <v>173</v>
      </c>
    </row>
    <row r="157" spans="2:51" s="11" customFormat="1" ht="16.5" customHeight="1">
      <c r="B157" s="241"/>
      <c r="C157" s="242"/>
      <c r="D157" s="242"/>
      <c r="E157" s="243" t="s">
        <v>22</v>
      </c>
      <c r="F157" s="244" t="s">
        <v>182</v>
      </c>
      <c r="G157" s="242"/>
      <c r="H157" s="242"/>
      <c r="I157" s="242"/>
      <c r="J157" s="242"/>
      <c r="K157" s="245">
        <v>1112.51</v>
      </c>
      <c r="L157" s="242"/>
      <c r="M157" s="242"/>
      <c r="N157" s="242"/>
      <c r="O157" s="242"/>
      <c r="P157" s="242"/>
      <c r="Q157" s="242"/>
      <c r="R157" s="246"/>
      <c r="T157" s="247"/>
      <c r="U157" s="242"/>
      <c r="V157" s="242"/>
      <c r="W157" s="242"/>
      <c r="X157" s="242"/>
      <c r="Y157" s="242"/>
      <c r="Z157" s="242"/>
      <c r="AA157" s="248"/>
      <c r="AT157" s="249" t="s">
        <v>181</v>
      </c>
      <c r="AU157" s="249" t="s">
        <v>126</v>
      </c>
      <c r="AV157" s="11" t="s">
        <v>178</v>
      </c>
      <c r="AW157" s="11" t="s">
        <v>36</v>
      </c>
      <c r="AX157" s="11" t="s">
        <v>87</v>
      </c>
      <c r="AY157" s="249" t="s">
        <v>173</v>
      </c>
    </row>
    <row r="158" spans="2:65" s="1" customFormat="1" ht="25.5" customHeight="1">
      <c r="B158" s="47"/>
      <c r="C158" s="220" t="s">
        <v>221</v>
      </c>
      <c r="D158" s="220" t="s">
        <v>174</v>
      </c>
      <c r="E158" s="221" t="s">
        <v>1083</v>
      </c>
      <c r="F158" s="222" t="s">
        <v>1084</v>
      </c>
      <c r="G158" s="222"/>
      <c r="H158" s="222"/>
      <c r="I158" s="222"/>
      <c r="J158" s="223" t="s">
        <v>177</v>
      </c>
      <c r="K158" s="224">
        <v>1151.17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44</v>
      </c>
      <c r="V158" s="48"/>
      <c r="W158" s="229">
        <f>V158*K158</f>
        <v>0</v>
      </c>
      <c r="X158" s="229">
        <v>0.00085</v>
      </c>
      <c r="Y158" s="229">
        <f>X158*K158</f>
        <v>0.9784945</v>
      </c>
      <c r="Z158" s="229">
        <v>0</v>
      </c>
      <c r="AA158" s="230">
        <f>Z158*K158</f>
        <v>0</v>
      </c>
      <c r="AR158" s="23" t="s">
        <v>178</v>
      </c>
      <c r="AT158" s="23" t="s">
        <v>174</v>
      </c>
      <c r="AU158" s="23" t="s">
        <v>126</v>
      </c>
      <c r="AY158" s="23" t="s">
        <v>173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87</v>
      </c>
      <c r="BK158" s="143">
        <f>ROUND(L158*K158,2)</f>
        <v>0</v>
      </c>
      <c r="BL158" s="23" t="s">
        <v>178</v>
      </c>
      <c r="BM158" s="23" t="s">
        <v>1085</v>
      </c>
    </row>
    <row r="159" spans="2:51" s="12" customFormat="1" ht="16.5" customHeight="1">
      <c r="B159" s="250"/>
      <c r="C159" s="251"/>
      <c r="D159" s="251"/>
      <c r="E159" s="252" t="s">
        <v>22</v>
      </c>
      <c r="F159" s="253" t="s">
        <v>1076</v>
      </c>
      <c r="G159" s="254"/>
      <c r="H159" s="254"/>
      <c r="I159" s="254"/>
      <c r="J159" s="251"/>
      <c r="K159" s="252" t="s">
        <v>22</v>
      </c>
      <c r="L159" s="251"/>
      <c r="M159" s="251"/>
      <c r="N159" s="251"/>
      <c r="O159" s="251"/>
      <c r="P159" s="251"/>
      <c r="Q159" s="251"/>
      <c r="R159" s="255"/>
      <c r="T159" s="256"/>
      <c r="U159" s="251"/>
      <c r="V159" s="251"/>
      <c r="W159" s="251"/>
      <c r="X159" s="251"/>
      <c r="Y159" s="251"/>
      <c r="Z159" s="251"/>
      <c r="AA159" s="257"/>
      <c r="AT159" s="258" t="s">
        <v>181</v>
      </c>
      <c r="AU159" s="258" t="s">
        <v>126</v>
      </c>
      <c r="AV159" s="12" t="s">
        <v>87</v>
      </c>
      <c r="AW159" s="12" t="s">
        <v>36</v>
      </c>
      <c r="AX159" s="12" t="s">
        <v>79</v>
      </c>
      <c r="AY159" s="258" t="s">
        <v>173</v>
      </c>
    </row>
    <row r="160" spans="2:51" s="10" customFormat="1" ht="38.25" customHeight="1">
      <c r="B160" s="231"/>
      <c r="C160" s="232"/>
      <c r="D160" s="232"/>
      <c r="E160" s="233" t="s">
        <v>22</v>
      </c>
      <c r="F160" s="259" t="s">
        <v>1086</v>
      </c>
      <c r="G160" s="232"/>
      <c r="H160" s="232"/>
      <c r="I160" s="232"/>
      <c r="J160" s="232"/>
      <c r="K160" s="236">
        <v>1045.57</v>
      </c>
      <c r="L160" s="232"/>
      <c r="M160" s="232"/>
      <c r="N160" s="232"/>
      <c r="O160" s="232"/>
      <c r="P160" s="232"/>
      <c r="Q160" s="232"/>
      <c r="R160" s="237"/>
      <c r="T160" s="238"/>
      <c r="U160" s="232"/>
      <c r="V160" s="232"/>
      <c r="W160" s="232"/>
      <c r="X160" s="232"/>
      <c r="Y160" s="232"/>
      <c r="Z160" s="232"/>
      <c r="AA160" s="239"/>
      <c r="AT160" s="240" t="s">
        <v>181</v>
      </c>
      <c r="AU160" s="240" t="s">
        <v>126</v>
      </c>
      <c r="AV160" s="10" t="s">
        <v>126</v>
      </c>
      <c r="AW160" s="10" t="s">
        <v>36</v>
      </c>
      <c r="AX160" s="10" t="s">
        <v>79</v>
      </c>
      <c r="AY160" s="240" t="s">
        <v>173</v>
      </c>
    </row>
    <row r="161" spans="2:51" s="10" customFormat="1" ht="16.5" customHeight="1">
      <c r="B161" s="231"/>
      <c r="C161" s="232"/>
      <c r="D161" s="232"/>
      <c r="E161" s="233" t="s">
        <v>22</v>
      </c>
      <c r="F161" s="259" t="s">
        <v>1087</v>
      </c>
      <c r="G161" s="232"/>
      <c r="H161" s="232"/>
      <c r="I161" s="232"/>
      <c r="J161" s="232"/>
      <c r="K161" s="236">
        <v>105.6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181</v>
      </c>
      <c r="AU161" s="240" t="s">
        <v>126</v>
      </c>
      <c r="AV161" s="10" t="s">
        <v>126</v>
      </c>
      <c r="AW161" s="10" t="s">
        <v>36</v>
      </c>
      <c r="AX161" s="10" t="s">
        <v>79</v>
      </c>
      <c r="AY161" s="240" t="s">
        <v>173</v>
      </c>
    </row>
    <row r="162" spans="2:51" s="11" customFormat="1" ht="16.5" customHeight="1">
      <c r="B162" s="241"/>
      <c r="C162" s="242"/>
      <c r="D162" s="242"/>
      <c r="E162" s="243" t="s">
        <v>22</v>
      </c>
      <c r="F162" s="244" t="s">
        <v>182</v>
      </c>
      <c r="G162" s="242"/>
      <c r="H162" s="242"/>
      <c r="I162" s="242"/>
      <c r="J162" s="242"/>
      <c r="K162" s="245">
        <v>1151.17</v>
      </c>
      <c r="L162" s="242"/>
      <c r="M162" s="242"/>
      <c r="N162" s="242"/>
      <c r="O162" s="242"/>
      <c r="P162" s="242"/>
      <c r="Q162" s="242"/>
      <c r="R162" s="246"/>
      <c r="T162" s="247"/>
      <c r="U162" s="242"/>
      <c r="V162" s="242"/>
      <c r="W162" s="242"/>
      <c r="X162" s="242"/>
      <c r="Y162" s="242"/>
      <c r="Z162" s="242"/>
      <c r="AA162" s="248"/>
      <c r="AT162" s="249" t="s">
        <v>181</v>
      </c>
      <c r="AU162" s="249" t="s">
        <v>126</v>
      </c>
      <c r="AV162" s="11" t="s">
        <v>178</v>
      </c>
      <c r="AW162" s="11" t="s">
        <v>36</v>
      </c>
      <c r="AX162" s="11" t="s">
        <v>87</v>
      </c>
      <c r="AY162" s="249" t="s">
        <v>173</v>
      </c>
    </row>
    <row r="163" spans="2:65" s="1" customFormat="1" ht="25.5" customHeight="1">
      <c r="B163" s="47"/>
      <c r="C163" s="220" t="s">
        <v>227</v>
      </c>
      <c r="D163" s="220" t="s">
        <v>174</v>
      </c>
      <c r="E163" s="221" t="s">
        <v>1088</v>
      </c>
      <c r="F163" s="222" t="s">
        <v>1089</v>
      </c>
      <c r="G163" s="222"/>
      <c r="H163" s="222"/>
      <c r="I163" s="222"/>
      <c r="J163" s="223" t="s">
        <v>177</v>
      </c>
      <c r="K163" s="224">
        <v>1112.51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44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178</v>
      </c>
      <c r="AT163" s="23" t="s">
        <v>174</v>
      </c>
      <c r="AU163" s="23" t="s">
        <v>126</v>
      </c>
      <c r="AY163" s="23" t="s">
        <v>173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87</v>
      </c>
      <c r="BK163" s="143">
        <f>ROUND(L163*K163,2)</f>
        <v>0</v>
      </c>
      <c r="BL163" s="23" t="s">
        <v>178</v>
      </c>
      <c r="BM163" s="23" t="s">
        <v>1090</v>
      </c>
    </row>
    <row r="164" spans="2:51" s="12" customFormat="1" ht="16.5" customHeight="1">
      <c r="B164" s="250"/>
      <c r="C164" s="251"/>
      <c r="D164" s="251"/>
      <c r="E164" s="252" t="s">
        <v>22</v>
      </c>
      <c r="F164" s="253" t="s">
        <v>1076</v>
      </c>
      <c r="G164" s="254"/>
      <c r="H164" s="254"/>
      <c r="I164" s="254"/>
      <c r="J164" s="251"/>
      <c r="K164" s="252" t="s">
        <v>22</v>
      </c>
      <c r="L164" s="251"/>
      <c r="M164" s="251"/>
      <c r="N164" s="251"/>
      <c r="O164" s="251"/>
      <c r="P164" s="251"/>
      <c r="Q164" s="251"/>
      <c r="R164" s="255"/>
      <c r="T164" s="256"/>
      <c r="U164" s="251"/>
      <c r="V164" s="251"/>
      <c r="W164" s="251"/>
      <c r="X164" s="251"/>
      <c r="Y164" s="251"/>
      <c r="Z164" s="251"/>
      <c r="AA164" s="257"/>
      <c r="AT164" s="258" t="s">
        <v>181</v>
      </c>
      <c r="AU164" s="258" t="s">
        <v>126</v>
      </c>
      <c r="AV164" s="12" t="s">
        <v>87</v>
      </c>
      <c r="AW164" s="12" t="s">
        <v>36</v>
      </c>
      <c r="AX164" s="12" t="s">
        <v>79</v>
      </c>
      <c r="AY164" s="258" t="s">
        <v>173</v>
      </c>
    </row>
    <row r="165" spans="2:51" s="10" customFormat="1" ht="38.25" customHeight="1">
      <c r="B165" s="231"/>
      <c r="C165" s="232"/>
      <c r="D165" s="232"/>
      <c r="E165" s="233" t="s">
        <v>22</v>
      </c>
      <c r="F165" s="259" t="s">
        <v>1077</v>
      </c>
      <c r="G165" s="232"/>
      <c r="H165" s="232"/>
      <c r="I165" s="232"/>
      <c r="J165" s="232"/>
      <c r="K165" s="236">
        <v>980.59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181</v>
      </c>
      <c r="AU165" s="240" t="s">
        <v>126</v>
      </c>
      <c r="AV165" s="10" t="s">
        <v>126</v>
      </c>
      <c r="AW165" s="10" t="s">
        <v>36</v>
      </c>
      <c r="AX165" s="10" t="s">
        <v>79</v>
      </c>
      <c r="AY165" s="240" t="s">
        <v>173</v>
      </c>
    </row>
    <row r="166" spans="2:51" s="10" customFormat="1" ht="16.5" customHeight="1">
      <c r="B166" s="231"/>
      <c r="C166" s="232"/>
      <c r="D166" s="232"/>
      <c r="E166" s="233" t="s">
        <v>22</v>
      </c>
      <c r="F166" s="259" t="s">
        <v>1078</v>
      </c>
      <c r="G166" s="232"/>
      <c r="H166" s="232"/>
      <c r="I166" s="232"/>
      <c r="J166" s="232"/>
      <c r="K166" s="236">
        <v>31.36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181</v>
      </c>
      <c r="AU166" s="240" t="s">
        <v>126</v>
      </c>
      <c r="AV166" s="10" t="s">
        <v>126</v>
      </c>
      <c r="AW166" s="10" t="s">
        <v>36</v>
      </c>
      <c r="AX166" s="10" t="s">
        <v>79</v>
      </c>
      <c r="AY166" s="240" t="s">
        <v>173</v>
      </c>
    </row>
    <row r="167" spans="2:51" s="10" customFormat="1" ht="16.5" customHeight="1">
      <c r="B167" s="231"/>
      <c r="C167" s="232"/>
      <c r="D167" s="232"/>
      <c r="E167" s="233" t="s">
        <v>22</v>
      </c>
      <c r="F167" s="259" t="s">
        <v>1079</v>
      </c>
      <c r="G167" s="232"/>
      <c r="H167" s="232"/>
      <c r="I167" s="232"/>
      <c r="J167" s="232"/>
      <c r="K167" s="236">
        <v>37.4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181</v>
      </c>
      <c r="AU167" s="240" t="s">
        <v>126</v>
      </c>
      <c r="AV167" s="10" t="s">
        <v>126</v>
      </c>
      <c r="AW167" s="10" t="s">
        <v>36</v>
      </c>
      <c r="AX167" s="10" t="s">
        <v>79</v>
      </c>
      <c r="AY167" s="240" t="s">
        <v>173</v>
      </c>
    </row>
    <row r="168" spans="2:51" s="10" customFormat="1" ht="16.5" customHeight="1">
      <c r="B168" s="231"/>
      <c r="C168" s="232"/>
      <c r="D168" s="232"/>
      <c r="E168" s="233" t="s">
        <v>22</v>
      </c>
      <c r="F168" s="259" t="s">
        <v>1080</v>
      </c>
      <c r="G168" s="232"/>
      <c r="H168" s="232"/>
      <c r="I168" s="232"/>
      <c r="J168" s="232"/>
      <c r="K168" s="236">
        <v>3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181</v>
      </c>
      <c r="AU168" s="240" t="s">
        <v>126</v>
      </c>
      <c r="AV168" s="10" t="s">
        <v>126</v>
      </c>
      <c r="AW168" s="10" t="s">
        <v>36</v>
      </c>
      <c r="AX168" s="10" t="s">
        <v>79</v>
      </c>
      <c r="AY168" s="240" t="s">
        <v>173</v>
      </c>
    </row>
    <row r="169" spans="2:51" s="10" customFormat="1" ht="16.5" customHeight="1">
      <c r="B169" s="231"/>
      <c r="C169" s="232"/>
      <c r="D169" s="232"/>
      <c r="E169" s="233" t="s">
        <v>22</v>
      </c>
      <c r="F169" s="259" t="s">
        <v>1081</v>
      </c>
      <c r="G169" s="232"/>
      <c r="H169" s="232"/>
      <c r="I169" s="232"/>
      <c r="J169" s="232"/>
      <c r="K169" s="236">
        <v>34.56</v>
      </c>
      <c r="L169" s="232"/>
      <c r="M169" s="232"/>
      <c r="N169" s="232"/>
      <c r="O169" s="232"/>
      <c r="P169" s="232"/>
      <c r="Q169" s="232"/>
      <c r="R169" s="237"/>
      <c r="T169" s="238"/>
      <c r="U169" s="232"/>
      <c r="V169" s="232"/>
      <c r="W169" s="232"/>
      <c r="X169" s="232"/>
      <c r="Y169" s="232"/>
      <c r="Z169" s="232"/>
      <c r="AA169" s="239"/>
      <c r="AT169" s="240" t="s">
        <v>181</v>
      </c>
      <c r="AU169" s="240" t="s">
        <v>126</v>
      </c>
      <c r="AV169" s="10" t="s">
        <v>126</v>
      </c>
      <c r="AW169" s="10" t="s">
        <v>36</v>
      </c>
      <c r="AX169" s="10" t="s">
        <v>79</v>
      </c>
      <c r="AY169" s="240" t="s">
        <v>173</v>
      </c>
    </row>
    <row r="170" spans="2:51" s="10" customFormat="1" ht="16.5" customHeight="1">
      <c r="B170" s="231"/>
      <c r="C170" s="232"/>
      <c r="D170" s="232"/>
      <c r="E170" s="233" t="s">
        <v>22</v>
      </c>
      <c r="F170" s="259" t="s">
        <v>1082</v>
      </c>
      <c r="G170" s="232"/>
      <c r="H170" s="232"/>
      <c r="I170" s="232"/>
      <c r="J170" s="232"/>
      <c r="K170" s="236">
        <v>25.6</v>
      </c>
      <c r="L170" s="232"/>
      <c r="M170" s="232"/>
      <c r="N170" s="232"/>
      <c r="O170" s="232"/>
      <c r="P170" s="232"/>
      <c r="Q170" s="232"/>
      <c r="R170" s="237"/>
      <c r="T170" s="238"/>
      <c r="U170" s="232"/>
      <c r="V170" s="232"/>
      <c r="W170" s="232"/>
      <c r="X170" s="232"/>
      <c r="Y170" s="232"/>
      <c r="Z170" s="232"/>
      <c r="AA170" s="239"/>
      <c r="AT170" s="240" t="s">
        <v>181</v>
      </c>
      <c r="AU170" s="240" t="s">
        <v>126</v>
      </c>
      <c r="AV170" s="10" t="s">
        <v>126</v>
      </c>
      <c r="AW170" s="10" t="s">
        <v>36</v>
      </c>
      <c r="AX170" s="10" t="s">
        <v>79</v>
      </c>
      <c r="AY170" s="240" t="s">
        <v>173</v>
      </c>
    </row>
    <row r="171" spans="2:51" s="11" customFormat="1" ht="16.5" customHeight="1">
      <c r="B171" s="241"/>
      <c r="C171" s="242"/>
      <c r="D171" s="242"/>
      <c r="E171" s="243" t="s">
        <v>22</v>
      </c>
      <c r="F171" s="244" t="s">
        <v>182</v>
      </c>
      <c r="G171" s="242"/>
      <c r="H171" s="242"/>
      <c r="I171" s="242"/>
      <c r="J171" s="242"/>
      <c r="K171" s="245">
        <v>1112.51</v>
      </c>
      <c r="L171" s="242"/>
      <c r="M171" s="242"/>
      <c r="N171" s="242"/>
      <c r="O171" s="242"/>
      <c r="P171" s="242"/>
      <c r="Q171" s="242"/>
      <c r="R171" s="246"/>
      <c r="T171" s="247"/>
      <c r="U171" s="242"/>
      <c r="V171" s="242"/>
      <c r="W171" s="242"/>
      <c r="X171" s="242"/>
      <c r="Y171" s="242"/>
      <c r="Z171" s="242"/>
      <c r="AA171" s="248"/>
      <c r="AT171" s="249" t="s">
        <v>181</v>
      </c>
      <c r="AU171" s="249" t="s">
        <v>126</v>
      </c>
      <c r="AV171" s="11" t="s">
        <v>178</v>
      </c>
      <c r="AW171" s="11" t="s">
        <v>36</v>
      </c>
      <c r="AX171" s="11" t="s">
        <v>87</v>
      </c>
      <c r="AY171" s="249" t="s">
        <v>173</v>
      </c>
    </row>
    <row r="172" spans="2:65" s="1" customFormat="1" ht="25.5" customHeight="1">
      <c r="B172" s="47"/>
      <c r="C172" s="220" t="s">
        <v>233</v>
      </c>
      <c r="D172" s="220" t="s">
        <v>174</v>
      </c>
      <c r="E172" s="221" t="s">
        <v>1091</v>
      </c>
      <c r="F172" s="222" t="s">
        <v>1092</v>
      </c>
      <c r="G172" s="222"/>
      <c r="H172" s="222"/>
      <c r="I172" s="222"/>
      <c r="J172" s="223" t="s">
        <v>177</v>
      </c>
      <c r="K172" s="224">
        <v>1151.17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44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178</v>
      </c>
      <c r="AT172" s="23" t="s">
        <v>174</v>
      </c>
      <c r="AU172" s="23" t="s">
        <v>126</v>
      </c>
      <c r="AY172" s="23" t="s">
        <v>173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87</v>
      </c>
      <c r="BK172" s="143">
        <f>ROUND(L172*K172,2)</f>
        <v>0</v>
      </c>
      <c r="BL172" s="23" t="s">
        <v>178</v>
      </c>
      <c r="BM172" s="23" t="s">
        <v>1093</v>
      </c>
    </row>
    <row r="173" spans="2:51" s="12" customFormat="1" ht="16.5" customHeight="1">
      <c r="B173" s="250"/>
      <c r="C173" s="251"/>
      <c r="D173" s="251"/>
      <c r="E173" s="252" t="s">
        <v>22</v>
      </c>
      <c r="F173" s="253" t="s">
        <v>1076</v>
      </c>
      <c r="G173" s="254"/>
      <c r="H173" s="254"/>
      <c r="I173" s="254"/>
      <c r="J173" s="251"/>
      <c r="K173" s="252" t="s">
        <v>22</v>
      </c>
      <c r="L173" s="251"/>
      <c r="M173" s="251"/>
      <c r="N173" s="251"/>
      <c r="O173" s="251"/>
      <c r="P173" s="251"/>
      <c r="Q173" s="251"/>
      <c r="R173" s="255"/>
      <c r="T173" s="256"/>
      <c r="U173" s="251"/>
      <c r="V173" s="251"/>
      <c r="W173" s="251"/>
      <c r="X173" s="251"/>
      <c r="Y173" s="251"/>
      <c r="Z173" s="251"/>
      <c r="AA173" s="257"/>
      <c r="AT173" s="258" t="s">
        <v>181</v>
      </c>
      <c r="AU173" s="258" t="s">
        <v>126</v>
      </c>
      <c r="AV173" s="12" t="s">
        <v>87</v>
      </c>
      <c r="AW173" s="12" t="s">
        <v>36</v>
      </c>
      <c r="AX173" s="12" t="s">
        <v>79</v>
      </c>
      <c r="AY173" s="258" t="s">
        <v>173</v>
      </c>
    </row>
    <row r="174" spans="2:51" s="10" customFormat="1" ht="38.25" customHeight="1">
      <c r="B174" s="231"/>
      <c r="C174" s="232"/>
      <c r="D174" s="232"/>
      <c r="E174" s="233" t="s">
        <v>22</v>
      </c>
      <c r="F174" s="259" t="s">
        <v>1086</v>
      </c>
      <c r="G174" s="232"/>
      <c r="H174" s="232"/>
      <c r="I174" s="232"/>
      <c r="J174" s="232"/>
      <c r="K174" s="236">
        <v>1045.57</v>
      </c>
      <c r="L174" s="232"/>
      <c r="M174" s="232"/>
      <c r="N174" s="232"/>
      <c r="O174" s="232"/>
      <c r="P174" s="232"/>
      <c r="Q174" s="232"/>
      <c r="R174" s="237"/>
      <c r="T174" s="238"/>
      <c r="U174" s="232"/>
      <c r="V174" s="232"/>
      <c r="W174" s="232"/>
      <c r="X174" s="232"/>
      <c r="Y174" s="232"/>
      <c r="Z174" s="232"/>
      <c r="AA174" s="239"/>
      <c r="AT174" s="240" t="s">
        <v>181</v>
      </c>
      <c r="AU174" s="240" t="s">
        <v>126</v>
      </c>
      <c r="AV174" s="10" t="s">
        <v>126</v>
      </c>
      <c r="AW174" s="10" t="s">
        <v>36</v>
      </c>
      <c r="AX174" s="10" t="s">
        <v>79</v>
      </c>
      <c r="AY174" s="240" t="s">
        <v>173</v>
      </c>
    </row>
    <row r="175" spans="2:51" s="10" customFormat="1" ht="16.5" customHeight="1">
      <c r="B175" s="231"/>
      <c r="C175" s="232"/>
      <c r="D175" s="232"/>
      <c r="E175" s="233" t="s">
        <v>22</v>
      </c>
      <c r="F175" s="259" t="s">
        <v>1087</v>
      </c>
      <c r="G175" s="232"/>
      <c r="H175" s="232"/>
      <c r="I175" s="232"/>
      <c r="J175" s="232"/>
      <c r="K175" s="236">
        <v>105.6</v>
      </c>
      <c r="L175" s="232"/>
      <c r="M175" s="232"/>
      <c r="N175" s="232"/>
      <c r="O175" s="232"/>
      <c r="P175" s="232"/>
      <c r="Q175" s="232"/>
      <c r="R175" s="237"/>
      <c r="T175" s="238"/>
      <c r="U175" s="232"/>
      <c r="V175" s="232"/>
      <c r="W175" s="232"/>
      <c r="X175" s="232"/>
      <c r="Y175" s="232"/>
      <c r="Z175" s="232"/>
      <c r="AA175" s="239"/>
      <c r="AT175" s="240" t="s">
        <v>181</v>
      </c>
      <c r="AU175" s="240" t="s">
        <v>126</v>
      </c>
      <c r="AV175" s="10" t="s">
        <v>126</v>
      </c>
      <c r="AW175" s="10" t="s">
        <v>36</v>
      </c>
      <c r="AX175" s="10" t="s">
        <v>79</v>
      </c>
      <c r="AY175" s="240" t="s">
        <v>173</v>
      </c>
    </row>
    <row r="176" spans="2:51" s="11" customFormat="1" ht="16.5" customHeight="1">
      <c r="B176" s="241"/>
      <c r="C176" s="242"/>
      <c r="D176" s="242"/>
      <c r="E176" s="243" t="s">
        <v>22</v>
      </c>
      <c r="F176" s="244" t="s">
        <v>182</v>
      </c>
      <c r="G176" s="242"/>
      <c r="H176" s="242"/>
      <c r="I176" s="242"/>
      <c r="J176" s="242"/>
      <c r="K176" s="245">
        <v>1151.17</v>
      </c>
      <c r="L176" s="242"/>
      <c r="M176" s="242"/>
      <c r="N176" s="242"/>
      <c r="O176" s="242"/>
      <c r="P176" s="242"/>
      <c r="Q176" s="242"/>
      <c r="R176" s="246"/>
      <c r="T176" s="247"/>
      <c r="U176" s="242"/>
      <c r="V176" s="242"/>
      <c r="W176" s="242"/>
      <c r="X176" s="242"/>
      <c r="Y176" s="242"/>
      <c r="Z176" s="242"/>
      <c r="AA176" s="248"/>
      <c r="AT176" s="249" t="s">
        <v>181</v>
      </c>
      <c r="AU176" s="249" t="s">
        <v>126</v>
      </c>
      <c r="AV176" s="11" t="s">
        <v>178</v>
      </c>
      <c r="AW176" s="11" t="s">
        <v>36</v>
      </c>
      <c r="AX176" s="11" t="s">
        <v>87</v>
      </c>
      <c r="AY176" s="249" t="s">
        <v>173</v>
      </c>
    </row>
    <row r="177" spans="2:65" s="1" customFormat="1" ht="25.5" customHeight="1">
      <c r="B177" s="47"/>
      <c r="C177" s="220" t="s">
        <v>240</v>
      </c>
      <c r="D177" s="220" t="s">
        <v>174</v>
      </c>
      <c r="E177" s="221" t="s">
        <v>1094</v>
      </c>
      <c r="F177" s="222" t="s">
        <v>1095</v>
      </c>
      <c r="G177" s="222"/>
      <c r="H177" s="222"/>
      <c r="I177" s="222"/>
      <c r="J177" s="223" t="s">
        <v>209</v>
      </c>
      <c r="K177" s="224">
        <v>1033.37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44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178</v>
      </c>
      <c r="AT177" s="23" t="s">
        <v>174</v>
      </c>
      <c r="AU177" s="23" t="s">
        <v>126</v>
      </c>
      <c r="AY177" s="23" t="s">
        <v>173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87</v>
      </c>
      <c r="BK177" s="143">
        <f>ROUND(L177*K177,2)</f>
        <v>0</v>
      </c>
      <c r="BL177" s="23" t="s">
        <v>178</v>
      </c>
      <c r="BM177" s="23" t="s">
        <v>1096</v>
      </c>
    </row>
    <row r="178" spans="2:51" s="10" customFormat="1" ht="38.25" customHeight="1">
      <c r="B178" s="231"/>
      <c r="C178" s="232"/>
      <c r="D178" s="232"/>
      <c r="E178" s="233" t="s">
        <v>22</v>
      </c>
      <c r="F178" s="234" t="s">
        <v>1097</v>
      </c>
      <c r="G178" s="235"/>
      <c r="H178" s="235"/>
      <c r="I178" s="235"/>
      <c r="J178" s="232"/>
      <c r="K178" s="236">
        <v>742.33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181</v>
      </c>
      <c r="AU178" s="240" t="s">
        <v>126</v>
      </c>
      <c r="AV178" s="10" t="s">
        <v>126</v>
      </c>
      <c r="AW178" s="10" t="s">
        <v>36</v>
      </c>
      <c r="AX178" s="10" t="s">
        <v>79</v>
      </c>
      <c r="AY178" s="240" t="s">
        <v>173</v>
      </c>
    </row>
    <row r="179" spans="2:51" s="10" customFormat="1" ht="16.5" customHeight="1">
      <c r="B179" s="231"/>
      <c r="C179" s="232"/>
      <c r="D179" s="232"/>
      <c r="E179" s="233" t="s">
        <v>22</v>
      </c>
      <c r="F179" s="259" t="s">
        <v>1068</v>
      </c>
      <c r="G179" s="232"/>
      <c r="H179" s="232"/>
      <c r="I179" s="232"/>
      <c r="J179" s="232"/>
      <c r="K179" s="236">
        <v>62.72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181</v>
      </c>
      <c r="AU179" s="240" t="s">
        <v>126</v>
      </c>
      <c r="AV179" s="10" t="s">
        <v>126</v>
      </c>
      <c r="AW179" s="10" t="s">
        <v>36</v>
      </c>
      <c r="AX179" s="10" t="s">
        <v>79</v>
      </c>
      <c r="AY179" s="240" t="s">
        <v>173</v>
      </c>
    </row>
    <row r="180" spans="2:51" s="10" customFormat="1" ht="16.5" customHeight="1">
      <c r="B180" s="231"/>
      <c r="C180" s="232"/>
      <c r="D180" s="232"/>
      <c r="E180" s="233" t="s">
        <v>22</v>
      </c>
      <c r="F180" s="259" t="s">
        <v>1069</v>
      </c>
      <c r="G180" s="232"/>
      <c r="H180" s="232"/>
      <c r="I180" s="232"/>
      <c r="J180" s="232"/>
      <c r="K180" s="236">
        <v>74.8</v>
      </c>
      <c r="L180" s="232"/>
      <c r="M180" s="232"/>
      <c r="N180" s="232"/>
      <c r="O180" s="232"/>
      <c r="P180" s="232"/>
      <c r="Q180" s="232"/>
      <c r="R180" s="237"/>
      <c r="T180" s="238"/>
      <c r="U180" s="232"/>
      <c r="V180" s="232"/>
      <c r="W180" s="232"/>
      <c r="X180" s="232"/>
      <c r="Y180" s="232"/>
      <c r="Z180" s="232"/>
      <c r="AA180" s="239"/>
      <c r="AT180" s="240" t="s">
        <v>181</v>
      </c>
      <c r="AU180" s="240" t="s">
        <v>126</v>
      </c>
      <c r="AV180" s="10" t="s">
        <v>126</v>
      </c>
      <c r="AW180" s="10" t="s">
        <v>36</v>
      </c>
      <c r="AX180" s="10" t="s">
        <v>79</v>
      </c>
      <c r="AY180" s="240" t="s">
        <v>173</v>
      </c>
    </row>
    <row r="181" spans="2:51" s="10" customFormat="1" ht="16.5" customHeight="1">
      <c r="B181" s="231"/>
      <c r="C181" s="232"/>
      <c r="D181" s="232"/>
      <c r="E181" s="233" t="s">
        <v>22</v>
      </c>
      <c r="F181" s="259" t="s">
        <v>1070</v>
      </c>
      <c r="G181" s="232"/>
      <c r="H181" s="232"/>
      <c r="I181" s="232"/>
      <c r="J181" s="232"/>
      <c r="K181" s="236">
        <v>6</v>
      </c>
      <c r="L181" s="232"/>
      <c r="M181" s="232"/>
      <c r="N181" s="232"/>
      <c r="O181" s="232"/>
      <c r="P181" s="232"/>
      <c r="Q181" s="232"/>
      <c r="R181" s="237"/>
      <c r="T181" s="238"/>
      <c r="U181" s="232"/>
      <c r="V181" s="232"/>
      <c r="W181" s="232"/>
      <c r="X181" s="232"/>
      <c r="Y181" s="232"/>
      <c r="Z181" s="232"/>
      <c r="AA181" s="239"/>
      <c r="AT181" s="240" t="s">
        <v>181</v>
      </c>
      <c r="AU181" s="240" t="s">
        <v>126</v>
      </c>
      <c r="AV181" s="10" t="s">
        <v>126</v>
      </c>
      <c r="AW181" s="10" t="s">
        <v>36</v>
      </c>
      <c r="AX181" s="10" t="s">
        <v>79</v>
      </c>
      <c r="AY181" s="240" t="s">
        <v>173</v>
      </c>
    </row>
    <row r="182" spans="2:51" s="10" customFormat="1" ht="16.5" customHeight="1">
      <c r="B182" s="231"/>
      <c r="C182" s="232"/>
      <c r="D182" s="232"/>
      <c r="E182" s="233" t="s">
        <v>22</v>
      </c>
      <c r="F182" s="259" t="s">
        <v>1071</v>
      </c>
      <c r="G182" s="232"/>
      <c r="H182" s="232"/>
      <c r="I182" s="232"/>
      <c r="J182" s="232"/>
      <c r="K182" s="236">
        <v>69.12</v>
      </c>
      <c r="L182" s="232"/>
      <c r="M182" s="232"/>
      <c r="N182" s="232"/>
      <c r="O182" s="232"/>
      <c r="P182" s="232"/>
      <c r="Q182" s="232"/>
      <c r="R182" s="237"/>
      <c r="T182" s="238"/>
      <c r="U182" s="232"/>
      <c r="V182" s="232"/>
      <c r="W182" s="232"/>
      <c r="X182" s="232"/>
      <c r="Y182" s="232"/>
      <c r="Z182" s="232"/>
      <c r="AA182" s="239"/>
      <c r="AT182" s="240" t="s">
        <v>181</v>
      </c>
      <c r="AU182" s="240" t="s">
        <v>126</v>
      </c>
      <c r="AV182" s="10" t="s">
        <v>126</v>
      </c>
      <c r="AW182" s="10" t="s">
        <v>36</v>
      </c>
      <c r="AX182" s="10" t="s">
        <v>79</v>
      </c>
      <c r="AY182" s="240" t="s">
        <v>173</v>
      </c>
    </row>
    <row r="183" spans="2:51" s="10" customFormat="1" ht="16.5" customHeight="1">
      <c r="B183" s="231"/>
      <c r="C183" s="232"/>
      <c r="D183" s="232"/>
      <c r="E183" s="233" t="s">
        <v>22</v>
      </c>
      <c r="F183" s="259" t="s">
        <v>1082</v>
      </c>
      <c r="G183" s="232"/>
      <c r="H183" s="232"/>
      <c r="I183" s="232"/>
      <c r="J183" s="232"/>
      <c r="K183" s="236">
        <v>25.6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181</v>
      </c>
      <c r="AU183" s="240" t="s">
        <v>126</v>
      </c>
      <c r="AV183" s="10" t="s">
        <v>126</v>
      </c>
      <c r="AW183" s="10" t="s">
        <v>36</v>
      </c>
      <c r="AX183" s="10" t="s">
        <v>79</v>
      </c>
      <c r="AY183" s="240" t="s">
        <v>173</v>
      </c>
    </row>
    <row r="184" spans="2:51" s="10" customFormat="1" ht="16.5" customHeight="1">
      <c r="B184" s="231"/>
      <c r="C184" s="232"/>
      <c r="D184" s="232"/>
      <c r="E184" s="233" t="s">
        <v>22</v>
      </c>
      <c r="F184" s="259" t="s">
        <v>1051</v>
      </c>
      <c r="G184" s="232"/>
      <c r="H184" s="232"/>
      <c r="I184" s="232"/>
      <c r="J184" s="232"/>
      <c r="K184" s="236">
        <v>52.8</v>
      </c>
      <c r="L184" s="232"/>
      <c r="M184" s="232"/>
      <c r="N184" s="232"/>
      <c r="O184" s="232"/>
      <c r="P184" s="232"/>
      <c r="Q184" s="232"/>
      <c r="R184" s="237"/>
      <c r="T184" s="238"/>
      <c r="U184" s="232"/>
      <c r="V184" s="232"/>
      <c r="W184" s="232"/>
      <c r="X184" s="232"/>
      <c r="Y184" s="232"/>
      <c r="Z184" s="232"/>
      <c r="AA184" s="239"/>
      <c r="AT184" s="240" t="s">
        <v>181</v>
      </c>
      <c r="AU184" s="240" t="s">
        <v>126</v>
      </c>
      <c r="AV184" s="10" t="s">
        <v>126</v>
      </c>
      <c r="AW184" s="10" t="s">
        <v>36</v>
      </c>
      <c r="AX184" s="10" t="s">
        <v>79</v>
      </c>
      <c r="AY184" s="240" t="s">
        <v>173</v>
      </c>
    </row>
    <row r="185" spans="2:51" s="11" customFormat="1" ht="16.5" customHeight="1">
      <c r="B185" s="241"/>
      <c r="C185" s="242"/>
      <c r="D185" s="242"/>
      <c r="E185" s="243" t="s">
        <v>22</v>
      </c>
      <c r="F185" s="244" t="s">
        <v>182</v>
      </c>
      <c r="G185" s="242"/>
      <c r="H185" s="242"/>
      <c r="I185" s="242"/>
      <c r="J185" s="242"/>
      <c r="K185" s="245">
        <v>1033.37</v>
      </c>
      <c r="L185" s="242"/>
      <c r="M185" s="242"/>
      <c r="N185" s="242"/>
      <c r="O185" s="242"/>
      <c r="P185" s="242"/>
      <c r="Q185" s="242"/>
      <c r="R185" s="246"/>
      <c r="T185" s="247"/>
      <c r="U185" s="242"/>
      <c r="V185" s="242"/>
      <c r="W185" s="242"/>
      <c r="X185" s="242"/>
      <c r="Y185" s="242"/>
      <c r="Z185" s="242"/>
      <c r="AA185" s="248"/>
      <c r="AT185" s="249" t="s">
        <v>181</v>
      </c>
      <c r="AU185" s="249" t="s">
        <v>126</v>
      </c>
      <c r="AV185" s="11" t="s">
        <v>178</v>
      </c>
      <c r="AW185" s="11" t="s">
        <v>36</v>
      </c>
      <c r="AX185" s="11" t="s">
        <v>87</v>
      </c>
      <c r="AY185" s="249" t="s">
        <v>173</v>
      </c>
    </row>
    <row r="186" spans="2:65" s="1" customFormat="1" ht="25.5" customHeight="1">
      <c r="B186" s="47"/>
      <c r="C186" s="220" t="s">
        <v>244</v>
      </c>
      <c r="D186" s="220" t="s">
        <v>174</v>
      </c>
      <c r="E186" s="221" t="s">
        <v>1098</v>
      </c>
      <c r="F186" s="222" t="s">
        <v>1099</v>
      </c>
      <c r="G186" s="222"/>
      <c r="H186" s="222"/>
      <c r="I186" s="222"/>
      <c r="J186" s="223" t="s">
        <v>209</v>
      </c>
      <c r="K186" s="224">
        <v>580.17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44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178</v>
      </c>
      <c r="AT186" s="23" t="s">
        <v>174</v>
      </c>
      <c r="AU186" s="23" t="s">
        <v>126</v>
      </c>
      <c r="AY186" s="23" t="s">
        <v>173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87</v>
      </c>
      <c r="BK186" s="143">
        <f>ROUND(L186*K186,2)</f>
        <v>0</v>
      </c>
      <c r="BL186" s="23" t="s">
        <v>178</v>
      </c>
      <c r="BM186" s="23" t="s">
        <v>1100</v>
      </c>
    </row>
    <row r="187" spans="2:51" s="10" customFormat="1" ht="38.25" customHeight="1">
      <c r="B187" s="231"/>
      <c r="C187" s="232"/>
      <c r="D187" s="232"/>
      <c r="E187" s="233" t="s">
        <v>22</v>
      </c>
      <c r="F187" s="234" t="s">
        <v>1101</v>
      </c>
      <c r="G187" s="235"/>
      <c r="H187" s="235"/>
      <c r="I187" s="235"/>
      <c r="J187" s="232"/>
      <c r="K187" s="236">
        <v>569.05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181</v>
      </c>
      <c r="AU187" s="240" t="s">
        <v>126</v>
      </c>
      <c r="AV187" s="10" t="s">
        <v>126</v>
      </c>
      <c r="AW187" s="10" t="s">
        <v>36</v>
      </c>
      <c r="AX187" s="10" t="s">
        <v>79</v>
      </c>
      <c r="AY187" s="240" t="s">
        <v>173</v>
      </c>
    </row>
    <row r="188" spans="2:51" s="10" customFormat="1" ht="16.5" customHeight="1">
      <c r="B188" s="231"/>
      <c r="C188" s="232"/>
      <c r="D188" s="232"/>
      <c r="E188" s="233" t="s">
        <v>22</v>
      </c>
      <c r="F188" s="259" t="s">
        <v>1102</v>
      </c>
      <c r="G188" s="232"/>
      <c r="H188" s="232"/>
      <c r="I188" s="232"/>
      <c r="J188" s="232"/>
      <c r="K188" s="236">
        <v>11.12</v>
      </c>
      <c r="L188" s="232"/>
      <c r="M188" s="232"/>
      <c r="N188" s="232"/>
      <c r="O188" s="232"/>
      <c r="P188" s="232"/>
      <c r="Q188" s="232"/>
      <c r="R188" s="237"/>
      <c r="T188" s="238"/>
      <c r="U188" s="232"/>
      <c r="V188" s="232"/>
      <c r="W188" s="232"/>
      <c r="X188" s="232"/>
      <c r="Y188" s="232"/>
      <c r="Z188" s="232"/>
      <c r="AA188" s="239"/>
      <c r="AT188" s="240" t="s">
        <v>181</v>
      </c>
      <c r="AU188" s="240" t="s">
        <v>126</v>
      </c>
      <c r="AV188" s="10" t="s">
        <v>126</v>
      </c>
      <c r="AW188" s="10" t="s">
        <v>36</v>
      </c>
      <c r="AX188" s="10" t="s">
        <v>79</v>
      </c>
      <c r="AY188" s="240" t="s">
        <v>173</v>
      </c>
    </row>
    <row r="189" spans="2:51" s="11" customFormat="1" ht="16.5" customHeight="1">
      <c r="B189" s="241"/>
      <c r="C189" s="242"/>
      <c r="D189" s="242"/>
      <c r="E189" s="243" t="s">
        <v>22</v>
      </c>
      <c r="F189" s="244" t="s">
        <v>182</v>
      </c>
      <c r="G189" s="242"/>
      <c r="H189" s="242"/>
      <c r="I189" s="242"/>
      <c r="J189" s="242"/>
      <c r="K189" s="245">
        <v>580.17</v>
      </c>
      <c r="L189" s="242"/>
      <c r="M189" s="242"/>
      <c r="N189" s="242"/>
      <c r="O189" s="242"/>
      <c r="P189" s="242"/>
      <c r="Q189" s="242"/>
      <c r="R189" s="246"/>
      <c r="T189" s="247"/>
      <c r="U189" s="242"/>
      <c r="V189" s="242"/>
      <c r="W189" s="242"/>
      <c r="X189" s="242"/>
      <c r="Y189" s="242"/>
      <c r="Z189" s="242"/>
      <c r="AA189" s="248"/>
      <c r="AT189" s="249" t="s">
        <v>181</v>
      </c>
      <c r="AU189" s="249" t="s">
        <v>126</v>
      </c>
      <c r="AV189" s="11" t="s">
        <v>178</v>
      </c>
      <c r="AW189" s="11" t="s">
        <v>36</v>
      </c>
      <c r="AX189" s="11" t="s">
        <v>87</v>
      </c>
      <c r="AY189" s="249" t="s">
        <v>173</v>
      </c>
    </row>
    <row r="190" spans="2:65" s="1" customFormat="1" ht="25.5" customHeight="1">
      <c r="B190" s="47"/>
      <c r="C190" s="220" t="s">
        <v>11</v>
      </c>
      <c r="D190" s="220" t="s">
        <v>174</v>
      </c>
      <c r="E190" s="221" t="s">
        <v>218</v>
      </c>
      <c r="F190" s="222" t="s">
        <v>219</v>
      </c>
      <c r="G190" s="222"/>
      <c r="H190" s="222"/>
      <c r="I190" s="222"/>
      <c r="J190" s="223" t="s">
        <v>209</v>
      </c>
      <c r="K190" s="224">
        <v>661.1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44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178</v>
      </c>
      <c r="AT190" s="23" t="s">
        <v>174</v>
      </c>
      <c r="AU190" s="23" t="s">
        <v>126</v>
      </c>
      <c r="AY190" s="23" t="s">
        <v>173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87</v>
      </c>
      <c r="BK190" s="143">
        <f>ROUND(L190*K190,2)</f>
        <v>0</v>
      </c>
      <c r="BL190" s="23" t="s">
        <v>178</v>
      </c>
      <c r="BM190" s="23" t="s">
        <v>1103</v>
      </c>
    </row>
    <row r="191" spans="2:51" s="10" customFormat="1" ht="38.25" customHeight="1">
      <c r="B191" s="231"/>
      <c r="C191" s="232"/>
      <c r="D191" s="232"/>
      <c r="E191" s="233" t="s">
        <v>22</v>
      </c>
      <c r="F191" s="234" t="s">
        <v>1104</v>
      </c>
      <c r="G191" s="235"/>
      <c r="H191" s="235"/>
      <c r="I191" s="235"/>
      <c r="J191" s="232"/>
      <c r="K191" s="236">
        <v>601.54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181</v>
      </c>
      <c r="AU191" s="240" t="s">
        <v>126</v>
      </c>
      <c r="AV191" s="10" t="s">
        <v>126</v>
      </c>
      <c r="AW191" s="10" t="s">
        <v>36</v>
      </c>
      <c r="AX191" s="10" t="s">
        <v>79</v>
      </c>
      <c r="AY191" s="240" t="s">
        <v>173</v>
      </c>
    </row>
    <row r="192" spans="2:51" s="10" customFormat="1" ht="16.5" customHeight="1">
      <c r="B192" s="231"/>
      <c r="C192" s="232"/>
      <c r="D192" s="232"/>
      <c r="E192" s="233" t="s">
        <v>22</v>
      </c>
      <c r="F192" s="259" t="s">
        <v>1105</v>
      </c>
      <c r="G192" s="232"/>
      <c r="H192" s="232"/>
      <c r="I192" s="232"/>
      <c r="J192" s="232"/>
      <c r="K192" s="236">
        <v>15.68</v>
      </c>
      <c r="L192" s="232"/>
      <c r="M192" s="232"/>
      <c r="N192" s="232"/>
      <c r="O192" s="232"/>
      <c r="P192" s="232"/>
      <c r="Q192" s="232"/>
      <c r="R192" s="237"/>
      <c r="T192" s="238"/>
      <c r="U192" s="232"/>
      <c r="V192" s="232"/>
      <c r="W192" s="232"/>
      <c r="X192" s="232"/>
      <c r="Y192" s="232"/>
      <c r="Z192" s="232"/>
      <c r="AA192" s="239"/>
      <c r="AT192" s="240" t="s">
        <v>181</v>
      </c>
      <c r="AU192" s="240" t="s">
        <v>126</v>
      </c>
      <c r="AV192" s="10" t="s">
        <v>126</v>
      </c>
      <c r="AW192" s="10" t="s">
        <v>36</v>
      </c>
      <c r="AX192" s="10" t="s">
        <v>79</v>
      </c>
      <c r="AY192" s="240" t="s">
        <v>173</v>
      </c>
    </row>
    <row r="193" spans="2:51" s="10" customFormat="1" ht="16.5" customHeight="1">
      <c r="B193" s="231"/>
      <c r="C193" s="232"/>
      <c r="D193" s="232"/>
      <c r="E193" s="233" t="s">
        <v>22</v>
      </c>
      <c r="F193" s="259" t="s">
        <v>1106</v>
      </c>
      <c r="G193" s="232"/>
      <c r="H193" s="232"/>
      <c r="I193" s="232"/>
      <c r="J193" s="232"/>
      <c r="K193" s="236">
        <v>18.7</v>
      </c>
      <c r="L193" s="232"/>
      <c r="M193" s="232"/>
      <c r="N193" s="232"/>
      <c r="O193" s="232"/>
      <c r="P193" s="232"/>
      <c r="Q193" s="232"/>
      <c r="R193" s="237"/>
      <c r="T193" s="238"/>
      <c r="U193" s="232"/>
      <c r="V193" s="232"/>
      <c r="W193" s="232"/>
      <c r="X193" s="232"/>
      <c r="Y193" s="232"/>
      <c r="Z193" s="232"/>
      <c r="AA193" s="239"/>
      <c r="AT193" s="240" t="s">
        <v>181</v>
      </c>
      <c r="AU193" s="240" t="s">
        <v>126</v>
      </c>
      <c r="AV193" s="10" t="s">
        <v>126</v>
      </c>
      <c r="AW193" s="10" t="s">
        <v>36</v>
      </c>
      <c r="AX193" s="10" t="s">
        <v>79</v>
      </c>
      <c r="AY193" s="240" t="s">
        <v>173</v>
      </c>
    </row>
    <row r="194" spans="2:51" s="10" customFormat="1" ht="16.5" customHeight="1">
      <c r="B194" s="231"/>
      <c r="C194" s="232"/>
      <c r="D194" s="232"/>
      <c r="E194" s="233" t="s">
        <v>22</v>
      </c>
      <c r="F194" s="259" t="s">
        <v>1107</v>
      </c>
      <c r="G194" s="232"/>
      <c r="H194" s="232"/>
      <c r="I194" s="232"/>
      <c r="J194" s="232"/>
      <c r="K194" s="236">
        <v>1.5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181</v>
      </c>
      <c r="AU194" s="240" t="s">
        <v>126</v>
      </c>
      <c r="AV194" s="10" t="s">
        <v>126</v>
      </c>
      <c r="AW194" s="10" t="s">
        <v>36</v>
      </c>
      <c r="AX194" s="10" t="s">
        <v>79</v>
      </c>
      <c r="AY194" s="240" t="s">
        <v>173</v>
      </c>
    </row>
    <row r="195" spans="2:51" s="10" customFormat="1" ht="16.5" customHeight="1">
      <c r="B195" s="231"/>
      <c r="C195" s="232"/>
      <c r="D195" s="232"/>
      <c r="E195" s="233" t="s">
        <v>22</v>
      </c>
      <c r="F195" s="259" t="s">
        <v>1108</v>
      </c>
      <c r="G195" s="232"/>
      <c r="H195" s="232"/>
      <c r="I195" s="232"/>
      <c r="J195" s="232"/>
      <c r="K195" s="236">
        <v>17.28</v>
      </c>
      <c r="L195" s="232"/>
      <c r="M195" s="232"/>
      <c r="N195" s="232"/>
      <c r="O195" s="232"/>
      <c r="P195" s="232"/>
      <c r="Q195" s="232"/>
      <c r="R195" s="237"/>
      <c r="T195" s="238"/>
      <c r="U195" s="232"/>
      <c r="V195" s="232"/>
      <c r="W195" s="232"/>
      <c r="X195" s="232"/>
      <c r="Y195" s="232"/>
      <c r="Z195" s="232"/>
      <c r="AA195" s="239"/>
      <c r="AT195" s="240" t="s">
        <v>181</v>
      </c>
      <c r="AU195" s="240" t="s">
        <v>126</v>
      </c>
      <c r="AV195" s="10" t="s">
        <v>126</v>
      </c>
      <c r="AW195" s="10" t="s">
        <v>36</v>
      </c>
      <c r="AX195" s="10" t="s">
        <v>79</v>
      </c>
      <c r="AY195" s="240" t="s">
        <v>173</v>
      </c>
    </row>
    <row r="196" spans="2:51" s="10" customFormat="1" ht="16.5" customHeight="1">
      <c r="B196" s="231"/>
      <c r="C196" s="232"/>
      <c r="D196" s="232"/>
      <c r="E196" s="233" t="s">
        <v>22</v>
      </c>
      <c r="F196" s="259" t="s">
        <v>1109</v>
      </c>
      <c r="G196" s="232"/>
      <c r="H196" s="232"/>
      <c r="I196" s="232"/>
      <c r="J196" s="232"/>
      <c r="K196" s="236">
        <v>6.4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181</v>
      </c>
      <c r="AU196" s="240" t="s">
        <v>126</v>
      </c>
      <c r="AV196" s="10" t="s">
        <v>126</v>
      </c>
      <c r="AW196" s="10" t="s">
        <v>36</v>
      </c>
      <c r="AX196" s="10" t="s">
        <v>79</v>
      </c>
      <c r="AY196" s="240" t="s">
        <v>173</v>
      </c>
    </row>
    <row r="197" spans="2:51" s="11" customFormat="1" ht="16.5" customHeight="1">
      <c r="B197" s="241"/>
      <c r="C197" s="242"/>
      <c r="D197" s="242"/>
      <c r="E197" s="243" t="s">
        <v>22</v>
      </c>
      <c r="F197" s="244" t="s">
        <v>182</v>
      </c>
      <c r="G197" s="242"/>
      <c r="H197" s="242"/>
      <c r="I197" s="242"/>
      <c r="J197" s="242"/>
      <c r="K197" s="245">
        <v>661.1</v>
      </c>
      <c r="L197" s="242"/>
      <c r="M197" s="242"/>
      <c r="N197" s="242"/>
      <c r="O197" s="242"/>
      <c r="P197" s="242"/>
      <c r="Q197" s="242"/>
      <c r="R197" s="246"/>
      <c r="T197" s="247"/>
      <c r="U197" s="242"/>
      <c r="V197" s="242"/>
      <c r="W197" s="242"/>
      <c r="X197" s="242"/>
      <c r="Y197" s="242"/>
      <c r="Z197" s="242"/>
      <c r="AA197" s="248"/>
      <c r="AT197" s="249" t="s">
        <v>181</v>
      </c>
      <c r="AU197" s="249" t="s">
        <v>126</v>
      </c>
      <c r="AV197" s="11" t="s">
        <v>178</v>
      </c>
      <c r="AW197" s="11" t="s">
        <v>36</v>
      </c>
      <c r="AX197" s="11" t="s">
        <v>87</v>
      </c>
      <c r="AY197" s="249" t="s">
        <v>173</v>
      </c>
    </row>
    <row r="198" spans="2:65" s="1" customFormat="1" ht="38.25" customHeight="1">
      <c r="B198" s="47"/>
      <c r="C198" s="220" t="s">
        <v>253</v>
      </c>
      <c r="D198" s="220" t="s">
        <v>174</v>
      </c>
      <c r="E198" s="221" t="s">
        <v>222</v>
      </c>
      <c r="F198" s="222" t="s">
        <v>223</v>
      </c>
      <c r="G198" s="222"/>
      <c r="H198" s="222"/>
      <c r="I198" s="222"/>
      <c r="J198" s="223" t="s">
        <v>209</v>
      </c>
      <c r="K198" s="224">
        <v>6611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44</v>
      </c>
      <c r="V198" s="48"/>
      <c r="W198" s="229">
        <f>V198*K198</f>
        <v>0</v>
      </c>
      <c r="X198" s="229">
        <v>0</v>
      </c>
      <c r="Y198" s="229">
        <f>X198*K198</f>
        <v>0</v>
      </c>
      <c r="Z198" s="229">
        <v>0</v>
      </c>
      <c r="AA198" s="230">
        <f>Z198*K198</f>
        <v>0</v>
      </c>
      <c r="AR198" s="23" t="s">
        <v>178</v>
      </c>
      <c r="AT198" s="23" t="s">
        <v>174</v>
      </c>
      <c r="AU198" s="23" t="s">
        <v>126</v>
      </c>
      <c r="AY198" s="23" t="s">
        <v>173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87</v>
      </c>
      <c r="BK198" s="143">
        <f>ROUND(L198*K198,2)</f>
        <v>0</v>
      </c>
      <c r="BL198" s="23" t="s">
        <v>178</v>
      </c>
      <c r="BM198" s="23" t="s">
        <v>1110</v>
      </c>
    </row>
    <row r="199" spans="2:51" s="10" customFormat="1" ht="38.25" customHeight="1">
      <c r="B199" s="231"/>
      <c r="C199" s="232"/>
      <c r="D199" s="232"/>
      <c r="E199" s="233" t="s">
        <v>22</v>
      </c>
      <c r="F199" s="234" t="s">
        <v>1104</v>
      </c>
      <c r="G199" s="235"/>
      <c r="H199" s="235"/>
      <c r="I199" s="235"/>
      <c r="J199" s="232"/>
      <c r="K199" s="236">
        <v>601.54</v>
      </c>
      <c r="L199" s="232"/>
      <c r="M199" s="232"/>
      <c r="N199" s="232"/>
      <c r="O199" s="232"/>
      <c r="P199" s="232"/>
      <c r="Q199" s="232"/>
      <c r="R199" s="237"/>
      <c r="T199" s="238"/>
      <c r="U199" s="232"/>
      <c r="V199" s="232"/>
      <c r="W199" s="232"/>
      <c r="X199" s="232"/>
      <c r="Y199" s="232"/>
      <c r="Z199" s="232"/>
      <c r="AA199" s="239"/>
      <c r="AT199" s="240" t="s">
        <v>181</v>
      </c>
      <c r="AU199" s="240" t="s">
        <v>126</v>
      </c>
      <c r="AV199" s="10" t="s">
        <v>126</v>
      </c>
      <c r="AW199" s="10" t="s">
        <v>36</v>
      </c>
      <c r="AX199" s="10" t="s">
        <v>79</v>
      </c>
      <c r="AY199" s="240" t="s">
        <v>173</v>
      </c>
    </row>
    <row r="200" spans="2:51" s="10" customFormat="1" ht="16.5" customHeight="1">
      <c r="B200" s="231"/>
      <c r="C200" s="232"/>
      <c r="D200" s="232"/>
      <c r="E200" s="233" t="s">
        <v>22</v>
      </c>
      <c r="F200" s="259" t="s">
        <v>1105</v>
      </c>
      <c r="G200" s="232"/>
      <c r="H200" s="232"/>
      <c r="I200" s="232"/>
      <c r="J200" s="232"/>
      <c r="K200" s="236">
        <v>15.68</v>
      </c>
      <c r="L200" s="232"/>
      <c r="M200" s="232"/>
      <c r="N200" s="232"/>
      <c r="O200" s="232"/>
      <c r="P200" s="232"/>
      <c r="Q200" s="232"/>
      <c r="R200" s="237"/>
      <c r="T200" s="238"/>
      <c r="U200" s="232"/>
      <c r="V200" s="232"/>
      <c r="W200" s="232"/>
      <c r="X200" s="232"/>
      <c r="Y200" s="232"/>
      <c r="Z200" s="232"/>
      <c r="AA200" s="239"/>
      <c r="AT200" s="240" t="s">
        <v>181</v>
      </c>
      <c r="AU200" s="240" t="s">
        <v>126</v>
      </c>
      <c r="AV200" s="10" t="s">
        <v>126</v>
      </c>
      <c r="AW200" s="10" t="s">
        <v>36</v>
      </c>
      <c r="AX200" s="10" t="s">
        <v>79</v>
      </c>
      <c r="AY200" s="240" t="s">
        <v>173</v>
      </c>
    </row>
    <row r="201" spans="2:51" s="10" customFormat="1" ht="16.5" customHeight="1">
      <c r="B201" s="231"/>
      <c r="C201" s="232"/>
      <c r="D201" s="232"/>
      <c r="E201" s="233" t="s">
        <v>22</v>
      </c>
      <c r="F201" s="259" t="s">
        <v>1106</v>
      </c>
      <c r="G201" s="232"/>
      <c r="H201" s="232"/>
      <c r="I201" s="232"/>
      <c r="J201" s="232"/>
      <c r="K201" s="236">
        <v>18.7</v>
      </c>
      <c r="L201" s="232"/>
      <c r="M201" s="232"/>
      <c r="N201" s="232"/>
      <c r="O201" s="232"/>
      <c r="P201" s="232"/>
      <c r="Q201" s="232"/>
      <c r="R201" s="237"/>
      <c r="T201" s="238"/>
      <c r="U201" s="232"/>
      <c r="V201" s="232"/>
      <c r="W201" s="232"/>
      <c r="X201" s="232"/>
      <c r="Y201" s="232"/>
      <c r="Z201" s="232"/>
      <c r="AA201" s="239"/>
      <c r="AT201" s="240" t="s">
        <v>181</v>
      </c>
      <c r="AU201" s="240" t="s">
        <v>126</v>
      </c>
      <c r="AV201" s="10" t="s">
        <v>126</v>
      </c>
      <c r="AW201" s="10" t="s">
        <v>36</v>
      </c>
      <c r="AX201" s="10" t="s">
        <v>79</v>
      </c>
      <c r="AY201" s="240" t="s">
        <v>173</v>
      </c>
    </row>
    <row r="202" spans="2:51" s="10" customFormat="1" ht="16.5" customHeight="1">
      <c r="B202" s="231"/>
      <c r="C202" s="232"/>
      <c r="D202" s="232"/>
      <c r="E202" s="233" t="s">
        <v>22</v>
      </c>
      <c r="F202" s="259" t="s">
        <v>1107</v>
      </c>
      <c r="G202" s="232"/>
      <c r="H202" s="232"/>
      <c r="I202" s="232"/>
      <c r="J202" s="232"/>
      <c r="K202" s="236">
        <v>1.5</v>
      </c>
      <c r="L202" s="232"/>
      <c r="M202" s="232"/>
      <c r="N202" s="232"/>
      <c r="O202" s="232"/>
      <c r="P202" s="232"/>
      <c r="Q202" s="232"/>
      <c r="R202" s="237"/>
      <c r="T202" s="238"/>
      <c r="U202" s="232"/>
      <c r="V202" s="232"/>
      <c r="W202" s="232"/>
      <c r="X202" s="232"/>
      <c r="Y202" s="232"/>
      <c r="Z202" s="232"/>
      <c r="AA202" s="239"/>
      <c r="AT202" s="240" t="s">
        <v>181</v>
      </c>
      <c r="AU202" s="240" t="s">
        <v>126</v>
      </c>
      <c r="AV202" s="10" t="s">
        <v>126</v>
      </c>
      <c r="AW202" s="10" t="s">
        <v>36</v>
      </c>
      <c r="AX202" s="10" t="s">
        <v>79</v>
      </c>
      <c r="AY202" s="240" t="s">
        <v>173</v>
      </c>
    </row>
    <row r="203" spans="2:51" s="10" customFormat="1" ht="16.5" customHeight="1">
      <c r="B203" s="231"/>
      <c r="C203" s="232"/>
      <c r="D203" s="232"/>
      <c r="E203" s="233" t="s">
        <v>22</v>
      </c>
      <c r="F203" s="259" t="s">
        <v>1108</v>
      </c>
      <c r="G203" s="232"/>
      <c r="H203" s="232"/>
      <c r="I203" s="232"/>
      <c r="J203" s="232"/>
      <c r="K203" s="236">
        <v>17.28</v>
      </c>
      <c r="L203" s="232"/>
      <c r="M203" s="232"/>
      <c r="N203" s="232"/>
      <c r="O203" s="232"/>
      <c r="P203" s="232"/>
      <c r="Q203" s="232"/>
      <c r="R203" s="237"/>
      <c r="T203" s="238"/>
      <c r="U203" s="232"/>
      <c r="V203" s="232"/>
      <c r="W203" s="232"/>
      <c r="X203" s="232"/>
      <c r="Y203" s="232"/>
      <c r="Z203" s="232"/>
      <c r="AA203" s="239"/>
      <c r="AT203" s="240" t="s">
        <v>181</v>
      </c>
      <c r="AU203" s="240" t="s">
        <v>126</v>
      </c>
      <c r="AV203" s="10" t="s">
        <v>126</v>
      </c>
      <c r="AW203" s="10" t="s">
        <v>36</v>
      </c>
      <c r="AX203" s="10" t="s">
        <v>79</v>
      </c>
      <c r="AY203" s="240" t="s">
        <v>173</v>
      </c>
    </row>
    <row r="204" spans="2:51" s="10" customFormat="1" ht="16.5" customHeight="1">
      <c r="B204" s="231"/>
      <c r="C204" s="232"/>
      <c r="D204" s="232"/>
      <c r="E204" s="233" t="s">
        <v>22</v>
      </c>
      <c r="F204" s="259" t="s">
        <v>1109</v>
      </c>
      <c r="G204" s="232"/>
      <c r="H204" s="232"/>
      <c r="I204" s="232"/>
      <c r="J204" s="232"/>
      <c r="K204" s="236">
        <v>6.4</v>
      </c>
      <c r="L204" s="232"/>
      <c r="M204" s="232"/>
      <c r="N204" s="232"/>
      <c r="O204" s="232"/>
      <c r="P204" s="232"/>
      <c r="Q204" s="232"/>
      <c r="R204" s="237"/>
      <c r="T204" s="238"/>
      <c r="U204" s="232"/>
      <c r="V204" s="232"/>
      <c r="W204" s="232"/>
      <c r="X204" s="232"/>
      <c r="Y204" s="232"/>
      <c r="Z204" s="232"/>
      <c r="AA204" s="239"/>
      <c r="AT204" s="240" t="s">
        <v>181</v>
      </c>
      <c r="AU204" s="240" t="s">
        <v>126</v>
      </c>
      <c r="AV204" s="10" t="s">
        <v>126</v>
      </c>
      <c r="AW204" s="10" t="s">
        <v>36</v>
      </c>
      <c r="AX204" s="10" t="s">
        <v>79</v>
      </c>
      <c r="AY204" s="240" t="s">
        <v>173</v>
      </c>
    </row>
    <row r="205" spans="2:51" s="11" customFormat="1" ht="16.5" customHeight="1">
      <c r="B205" s="241"/>
      <c r="C205" s="242"/>
      <c r="D205" s="242"/>
      <c r="E205" s="243" t="s">
        <v>22</v>
      </c>
      <c r="F205" s="244" t="s">
        <v>182</v>
      </c>
      <c r="G205" s="242"/>
      <c r="H205" s="242"/>
      <c r="I205" s="242"/>
      <c r="J205" s="242"/>
      <c r="K205" s="245">
        <v>661.1</v>
      </c>
      <c r="L205" s="242"/>
      <c r="M205" s="242"/>
      <c r="N205" s="242"/>
      <c r="O205" s="242"/>
      <c r="P205" s="242"/>
      <c r="Q205" s="242"/>
      <c r="R205" s="246"/>
      <c r="T205" s="247"/>
      <c r="U205" s="242"/>
      <c r="V205" s="242"/>
      <c r="W205" s="242"/>
      <c r="X205" s="242"/>
      <c r="Y205" s="242"/>
      <c r="Z205" s="242"/>
      <c r="AA205" s="248"/>
      <c r="AT205" s="249" t="s">
        <v>181</v>
      </c>
      <c r="AU205" s="249" t="s">
        <v>126</v>
      </c>
      <c r="AV205" s="11" t="s">
        <v>178</v>
      </c>
      <c r="AW205" s="11" t="s">
        <v>36</v>
      </c>
      <c r="AX205" s="11" t="s">
        <v>87</v>
      </c>
      <c r="AY205" s="249" t="s">
        <v>173</v>
      </c>
    </row>
    <row r="206" spans="2:65" s="1" customFormat="1" ht="25.5" customHeight="1">
      <c r="B206" s="47"/>
      <c r="C206" s="220" t="s">
        <v>259</v>
      </c>
      <c r="D206" s="220" t="s">
        <v>174</v>
      </c>
      <c r="E206" s="221" t="s">
        <v>1111</v>
      </c>
      <c r="F206" s="222" t="s">
        <v>1112</v>
      </c>
      <c r="G206" s="222"/>
      <c r="H206" s="222"/>
      <c r="I206" s="222"/>
      <c r="J206" s="223" t="s">
        <v>209</v>
      </c>
      <c r="K206" s="224">
        <v>661.1</v>
      </c>
      <c r="L206" s="225">
        <v>0</v>
      </c>
      <c r="M206" s="226"/>
      <c r="N206" s="22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44</v>
      </c>
      <c r="V206" s="48"/>
      <c r="W206" s="229">
        <f>V206*K206</f>
        <v>0</v>
      </c>
      <c r="X206" s="229">
        <v>0</v>
      </c>
      <c r="Y206" s="229">
        <f>X206*K206</f>
        <v>0</v>
      </c>
      <c r="Z206" s="229">
        <v>0</v>
      </c>
      <c r="AA206" s="230">
        <f>Z206*K206</f>
        <v>0</v>
      </c>
      <c r="AR206" s="23" t="s">
        <v>178</v>
      </c>
      <c r="AT206" s="23" t="s">
        <v>174</v>
      </c>
      <c r="AU206" s="23" t="s">
        <v>126</v>
      </c>
      <c r="AY206" s="23" t="s">
        <v>173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87</v>
      </c>
      <c r="BK206" s="143">
        <f>ROUND(L206*K206,2)</f>
        <v>0</v>
      </c>
      <c r="BL206" s="23" t="s">
        <v>178</v>
      </c>
      <c r="BM206" s="23" t="s">
        <v>1113</v>
      </c>
    </row>
    <row r="207" spans="2:51" s="10" customFormat="1" ht="38.25" customHeight="1">
      <c r="B207" s="231"/>
      <c r="C207" s="232"/>
      <c r="D207" s="232"/>
      <c r="E207" s="233" t="s">
        <v>22</v>
      </c>
      <c r="F207" s="234" t="s">
        <v>1104</v>
      </c>
      <c r="G207" s="235"/>
      <c r="H207" s="235"/>
      <c r="I207" s="235"/>
      <c r="J207" s="232"/>
      <c r="K207" s="236">
        <v>601.54</v>
      </c>
      <c r="L207" s="232"/>
      <c r="M207" s="232"/>
      <c r="N207" s="232"/>
      <c r="O207" s="232"/>
      <c r="P207" s="232"/>
      <c r="Q207" s="232"/>
      <c r="R207" s="237"/>
      <c r="T207" s="238"/>
      <c r="U207" s="232"/>
      <c r="V207" s="232"/>
      <c r="W207" s="232"/>
      <c r="X207" s="232"/>
      <c r="Y207" s="232"/>
      <c r="Z207" s="232"/>
      <c r="AA207" s="239"/>
      <c r="AT207" s="240" t="s">
        <v>181</v>
      </c>
      <c r="AU207" s="240" t="s">
        <v>126</v>
      </c>
      <c r="AV207" s="10" t="s">
        <v>126</v>
      </c>
      <c r="AW207" s="10" t="s">
        <v>36</v>
      </c>
      <c r="AX207" s="10" t="s">
        <v>79</v>
      </c>
      <c r="AY207" s="240" t="s">
        <v>173</v>
      </c>
    </row>
    <row r="208" spans="2:51" s="10" customFormat="1" ht="16.5" customHeight="1">
      <c r="B208" s="231"/>
      <c r="C208" s="232"/>
      <c r="D208" s="232"/>
      <c r="E208" s="233" t="s">
        <v>22</v>
      </c>
      <c r="F208" s="259" t="s">
        <v>1105</v>
      </c>
      <c r="G208" s="232"/>
      <c r="H208" s="232"/>
      <c r="I208" s="232"/>
      <c r="J208" s="232"/>
      <c r="K208" s="236">
        <v>15.68</v>
      </c>
      <c r="L208" s="232"/>
      <c r="M208" s="232"/>
      <c r="N208" s="232"/>
      <c r="O208" s="232"/>
      <c r="P208" s="232"/>
      <c r="Q208" s="232"/>
      <c r="R208" s="237"/>
      <c r="T208" s="238"/>
      <c r="U208" s="232"/>
      <c r="V208" s="232"/>
      <c r="W208" s="232"/>
      <c r="X208" s="232"/>
      <c r="Y208" s="232"/>
      <c r="Z208" s="232"/>
      <c r="AA208" s="239"/>
      <c r="AT208" s="240" t="s">
        <v>181</v>
      </c>
      <c r="AU208" s="240" t="s">
        <v>126</v>
      </c>
      <c r="AV208" s="10" t="s">
        <v>126</v>
      </c>
      <c r="AW208" s="10" t="s">
        <v>36</v>
      </c>
      <c r="AX208" s="10" t="s">
        <v>79</v>
      </c>
      <c r="AY208" s="240" t="s">
        <v>173</v>
      </c>
    </row>
    <row r="209" spans="2:51" s="10" customFormat="1" ht="16.5" customHeight="1">
      <c r="B209" s="231"/>
      <c r="C209" s="232"/>
      <c r="D209" s="232"/>
      <c r="E209" s="233" t="s">
        <v>22</v>
      </c>
      <c r="F209" s="259" t="s">
        <v>1106</v>
      </c>
      <c r="G209" s="232"/>
      <c r="H209" s="232"/>
      <c r="I209" s="232"/>
      <c r="J209" s="232"/>
      <c r="K209" s="236">
        <v>18.7</v>
      </c>
      <c r="L209" s="232"/>
      <c r="M209" s="232"/>
      <c r="N209" s="232"/>
      <c r="O209" s="232"/>
      <c r="P209" s="232"/>
      <c r="Q209" s="232"/>
      <c r="R209" s="237"/>
      <c r="T209" s="238"/>
      <c r="U209" s="232"/>
      <c r="V209" s="232"/>
      <c r="W209" s="232"/>
      <c r="X209" s="232"/>
      <c r="Y209" s="232"/>
      <c r="Z209" s="232"/>
      <c r="AA209" s="239"/>
      <c r="AT209" s="240" t="s">
        <v>181</v>
      </c>
      <c r="AU209" s="240" t="s">
        <v>126</v>
      </c>
      <c r="AV209" s="10" t="s">
        <v>126</v>
      </c>
      <c r="AW209" s="10" t="s">
        <v>36</v>
      </c>
      <c r="AX209" s="10" t="s">
        <v>79</v>
      </c>
      <c r="AY209" s="240" t="s">
        <v>173</v>
      </c>
    </row>
    <row r="210" spans="2:51" s="10" customFormat="1" ht="16.5" customHeight="1">
      <c r="B210" s="231"/>
      <c r="C210" s="232"/>
      <c r="D210" s="232"/>
      <c r="E210" s="233" t="s">
        <v>22</v>
      </c>
      <c r="F210" s="259" t="s">
        <v>1107</v>
      </c>
      <c r="G210" s="232"/>
      <c r="H210" s="232"/>
      <c r="I210" s="232"/>
      <c r="J210" s="232"/>
      <c r="K210" s="236">
        <v>1.5</v>
      </c>
      <c r="L210" s="232"/>
      <c r="M210" s="232"/>
      <c r="N210" s="232"/>
      <c r="O210" s="232"/>
      <c r="P210" s="232"/>
      <c r="Q210" s="232"/>
      <c r="R210" s="237"/>
      <c r="T210" s="238"/>
      <c r="U210" s="232"/>
      <c r="V210" s="232"/>
      <c r="W210" s="232"/>
      <c r="X210" s="232"/>
      <c r="Y210" s="232"/>
      <c r="Z210" s="232"/>
      <c r="AA210" s="239"/>
      <c r="AT210" s="240" t="s">
        <v>181</v>
      </c>
      <c r="AU210" s="240" t="s">
        <v>126</v>
      </c>
      <c r="AV210" s="10" t="s">
        <v>126</v>
      </c>
      <c r="AW210" s="10" t="s">
        <v>36</v>
      </c>
      <c r="AX210" s="10" t="s">
        <v>79</v>
      </c>
      <c r="AY210" s="240" t="s">
        <v>173</v>
      </c>
    </row>
    <row r="211" spans="2:51" s="10" customFormat="1" ht="16.5" customHeight="1">
      <c r="B211" s="231"/>
      <c r="C211" s="232"/>
      <c r="D211" s="232"/>
      <c r="E211" s="233" t="s">
        <v>22</v>
      </c>
      <c r="F211" s="259" t="s">
        <v>1108</v>
      </c>
      <c r="G211" s="232"/>
      <c r="H211" s="232"/>
      <c r="I211" s="232"/>
      <c r="J211" s="232"/>
      <c r="K211" s="236">
        <v>17.28</v>
      </c>
      <c r="L211" s="232"/>
      <c r="M211" s="232"/>
      <c r="N211" s="232"/>
      <c r="O211" s="232"/>
      <c r="P211" s="232"/>
      <c r="Q211" s="232"/>
      <c r="R211" s="237"/>
      <c r="T211" s="238"/>
      <c r="U211" s="232"/>
      <c r="V211" s="232"/>
      <c r="W211" s="232"/>
      <c r="X211" s="232"/>
      <c r="Y211" s="232"/>
      <c r="Z211" s="232"/>
      <c r="AA211" s="239"/>
      <c r="AT211" s="240" t="s">
        <v>181</v>
      </c>
      <c r="AU211" s="240" t="s">
        <v>126</v>
      </c>
      <c r="AV211" s="10" t="s">
        <v>126</v>
      </c>
      <c r="AW211" s="10" t="s">
        <v>36</v>
      </c>
      <c r="AX211" s="10" t="s">
        <v>79</v>
      </c>
      <c r="AY211" s="240" t="s">
        <v>173</v>
      </c>
    </row>
    <row r="212" spans="2:51" s="10" customFormat="1" ht="16.5" customHeight="1">
      <c r="B212" s="231"/>
      <c r="C212" s="232"/>
      <c r="D212" s="232"/>
      <c r="E212" s="233" t="s">
        <v>22</v>
      </c>
      <c r="F212" s="259" t="s">
        <v>1109</v>
      </c>
      <c r="G212" s="232"/>
      <c r="H212" s="232"/>
      <c r="I212" s="232"/>
      <c r="J212" s="232"/>
      <c r="K212" s="236">
        <v>6.4</v>
      </c>
      <c r="L212" s="232"/>
      <c r="M212" s="232"/>
      <c r="N212" s="232"/>
      <c r="O212" s="232"/>
      <c r="P212" s="232"/>
      <c r="Q212" s="232"/>
      <c r="R212" s="237"/>
      <c r="T212" s="238"/>
      <c r="U212" s="232"/>
      <c r="V212" s="232"/>
      <c r="W212" s="232"/>
      <c r="X212" s="232"/>
      <c r="Y212" s="232"/>
      <c r="Z212" s="232"/>
      <c r="AA212" s="239"/>
      <c r="AT212" s="240" t="s">
        <v>181</v>
      </c>
      <c r="AU212" s="240" t="s">
        <v>126</v>
      </c>
      <c r="AV212" s="10" t="s">
        <v>126</v>
      </c>
      <c r="AW212" s="10" t="s">
        <v>36</v>
      </c>
      <c r="AX212" s="10" t="s">
        <v>79</v>
      </c>
      <c r="AY212" s="240" t="s">
        <v>173</v>
      </c>
    </row>
    <row r="213" spans="2:51" s="11" customFormat="1" ht="16.5" customHeight="1">
      <c r="B213" s="241"/>
      <c r="C213" s="242"/>
      <c r="D213" s="242"/>
      <c r="E213" s="243" t="s">
        <v>22</v>
      </c>
      <c r="F213" s="244" t="s">
        <v>182</v>
      </c>
      <c r="G213" s="242"/>
      <c r="H213" s="242"/>
      <c r="I213" s="242"/>
      <c r="J213" s="242"/>
      <c r="K213" s="245">
        <v>661.1</v>
      </c>
      <c r="L213" s="242"/>
      <c r="M213" s="242"/>
      <c r="N213" s="242"/>
      <c r="O213" s="242"/>
      <c r="P213" s="242"/>
      <c r="Q213" s="242"/>
      <c r="R213" s="246"/>
      <c r="T213" s="247"/>
      <c r="U213" s="242"/>
      <c r="V213" s="242"/>
      <c r="W213" s="242"/>
      <c r="X213" s="242"/>
      <c r="Y213" s="242"/>
      <c r="Z213" s="242"/>
      <c r="AA213" s="248"/>
      <c r="AT213" s="249" t="s">
        <v>181</v>
      </c>
      <c r="AU213" s="249" t="s">
        <v>126</v>
      </c>
      <c r="AV213" s="11" t="s">
        <v>178</v>
      </c>
      <c r="AW213" s="11" t="s">
        <v>36</v>
      </c>
      <c r="AX213" s="11" t="s">
        <v>87</v>
      </c>
      <c r="AY213" s="249" t="s">
        <v>173</v>
      </c>
    </row>
    <row r="214" spans="2:65" s="1" customFormat="1" ht="16.5" customHeight="1">
      <c r="B214" s="47"/>
      <c r="C214" s="220" t="s">
        <v>265</v>
      </c>
      <c r="D214" s="220" t="s">
        <v>174</v>
      </c>
      <c r="E214" s="221" t="s">
        <v>1114</v>
      </c>
      <c r="F214" s="222" t="s">
        <v>1115</v>
      </c>
      <c r="G214" s="222"/>
      <c r="H214" s="222"/>
      <c r="I214" s="222"/>
      <c r="J214" s="223" t="s">
        <v>209</v>
      </c>
      <c r="K214" s="224">
        <v>661.1</v>
      </c>
      <c r="L214" s="225">
        <v>0</v>
      </c>
      <c r="M214" s="226"/>
      <c r="N214" s="227">
        <f>ROUND(L214*K214,2)</f>
        <v>0</v>
      </c>
      <c r="O214" s="227"/>
      <c r="P214" s="227"/>
      <c r="Q214" s="227"/>
      <c r="R214" s="49"/>
      <c r="T214" s="228" t="s">
        <v>22</v>
      </c>
      <c r="U214" s="57" t="s">
        <v>44</v>
      </c>
      <c r="V214" s="48"/>
      <c r="W214" s="229">
        <f>V214*K214</f>
        <v>0</v>
      </c>
      <c r="X214" s="229">
        <v>0</v>
      </c>
      <c r="Y214" s="229">
        <f>X214*K214</f>
        <v>0</v>
      </c>
      <c r="Z214" s="229">
        <v>0</v>
      </c>
      <c r="AA214" s="230">
        <f>Z214*K214</f>
        <v>0</v>
      </c>
      <c r="AR214" s="23" t="s">
        <v>178</v>
      </c>
      <c r="AT214" s="23" t="s">
        <v>174</v>
      </c>
      <c r="AU214" s="23" t="s">
        <v>126</v>
      </c>
      <c r="AY214" s="23" t="s">
        <v>173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87</v>
      </c>
      <c r="BK214" s="143">
        <f>ROUND(L214*K214,2)</f>
        <v>0</v>
      </c>
      <c r="BL214" s="23" t="s">
        <v>178</v>
      </c>
      <c r="BM214" s="23" t="s">
        <v>1116</v>
      </c>
    </row>
    <row r="215" spans="2:65" s="1" customFormat="1" ht="25.5" customHeight="1">
      <c r="B215" s="47"/>
      <c r="C215" s="220" t="s">
        <v>270</v>
      </c>
      <c r="D215" s="220" t="s">
        <v>174</v>
      </c>
      <c r="E215" s="221" t="s">
        <v>228</v>
      </c>
      <c r="F215" s="222" t="s">
        <v>641</v>
      </c>
      <c r="G215" s="222"/>
      <c r="H215" s="222"/>
      <c r="I215" s="222"/>
      <c r="J215" s="223" t="s">
        <v>230</v>
      </c>
      <c r="K215" s="224">
        <v>1189.98</v>
      </c>
      <c r="L215" s="225">
        <v>0</v>
      </c>
      <c r="M215" s="226"/>
      <c r="N215" s="227">
        <f>ROUND(L215*K215,2)</f>
        <v>0</v>
      </c>
      <c r="O215" s="227"/>
      <c r="P215" s="227"/>
      <c r="Q215" s="227"/>
      <c r="R215" s="49"/>
      <c r="T215" s="228" t="s">
        <v>22</v>
      </c>
      <c r="U215" s="57" t="s">
        <v>44</v>
      </c>
      <c r="V215" s="48"/>
      <c r="W215" s="229">
        <f>V215*K215</f>
        <v>0</v>
      </c>
      <c r="X215" s="229">
        <v>0</v>
      </c>
      <c r="Y215" s="229">
        <f>X215*K215</f>
        <v>0</v>
      </c>
      <c r="Z215" s="229">
        <v>0</v>
      </c>
      <c r="AA215" s="230">
        <f>Z215*K215</f>
        <v>0</v>
      </c>
      <c r="AR215" s="23" t="s">
        <v>178</v>
      </c>
      <c r="AT215" s="23" t="s">
        <v>174</v>
      </c>
      <c r="AU215" s="23" t="s">
        <v>126</v>
      </c>
      <c r="AY215" s="23" t="s">
        <v>173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87</v>
      </c>
      <c r="BK215" s="143">
        <f>ROUND(L215*K215,2)</f>
        <v>0</v>
      </c>
      <c r="BL215" s="23" t="s">
        <v>178</v>
      </c>
      <c r="BM215" s="23" t="s">
        <v>1117</v>
      </c>
    </row>
    <row r="216" spans="2:51" s="10" customFormat="1" ht="16.5" customHeight="1">
      <c r="B216" s="231"/>
      <c r="C216" s="232"/>
      <c r="D216" s="232"/>
      <c r="E216" s="233" t="s">
        <v>22</v>
      </c>
      <c r="F216" s="234" t="s">
        <v>1118</v>
      </c>
      <c r="G216" s="235"/>
      <c r="H216" s="235"/>
      <c r="I216" s="235"/>
      <c r="J216" s="232"/>
      <c r="K216" s="236">
        <v>1189.98</v>
      </c>
      <c r="L216" s="232"/>
      <c r="M216" s="232"/>
      <c r="N216" s="232"/>
      <c r="O216" s="232"/>
      <c r="P216" s="232"/>
      <c r="Q216" s="232"/>
      <c r="R216" s="237"/>
      <c r="T216" s="238"/>
      <c r="U216" s="232"/>
      <c r="V216" s="232"/>
      <c r="W216" s="232"/>
      <c r="X216" s="232"/>
      <c r="Y216" s="232"/>
      <c r="Z216" s="232"/>
      <c r="AA216" s="239"/>
      <c r="AT216" s="240" t="s">
        <v>181</v>
      </c>
      <c r="AU216" s="240" t="s">
        <v>126</v>
      </c>
      <c r="AV216" s="10" t="s">
        <v>126</v>
      </c>
      <c r="AW216" s="10" t="s">
        <v>36</v>
      </c>
      <c r="AX216" s="10" t="s">
        <v>87</v>
      </c>
      <c r="AY216" s="240" t="s">
        <v>173</v>
      </c>
    </row>
    <row r="217" spans="2:65" s="1" customFormat="1" ht="25.5" customHeight="1">
      <c r="B217" s="47"/>
      <c r="C217" s="220" t="s">
        <v>275</v>
      </c>
      <c r="D217" s="220" t="s">
        <v>174</v>
      </c>
      <c r="E217" s="221" t="s">
        <v>1119</v>
      </c>
      <c r="F217" s="222" t="s">
        <v>1120</v>
      </c>
      <c r="G217" s="222"/>
      <c r="H217" s="222"/>
      <c r="I217" s="222"/>
      <c r="J217" s="223" t="s">
        <v>209</v>
      </c>
      <c r="K217" s="224">
        <v>52.8</v>
      </c>
      <c r="L217" s="225">
        <v>0</v>
      </c>
      <c r="M217" s="226"/>
      <c r="N217" s="227">
        <f>ROUND(L217*K217,2)</f>
        <v>0</v>
      </c>
      <c r="O217" s="227"/>
      <c r="P217" s="227"/>
      <c r="Q217" s="227"/>
      <c r="R217" s="49"/>
      <c r="T217" s="228" t="s">
        <v>22</v>
      </c>
      <c r="U217" s="57" t="s">
        <v>44</v>
      </c>
      <c r="V217" s="48"/>
      <c r="W217" s="229">
        <f>V217*K217</f>
        <v>0</v>
      </c>
      <c r="X217" s="229">
        <v>0</v>
      </c>
      <c r="Y217" s="229">
        <f>X217*K217</f>
        <v>0</v>
      </c>
      <c r="Z217" s="229">
        <v>0</v>
      </c>
      <c r="AA217" s="230">
        <f>Z217*K217</f>
        <v>0</v>
      </c>
      <c r="AR217" s="23" t="s">
        <v>178</v>
      </c>
      <c r="AT217" s="23" t="s">
        <v>174</v>
      </c>
      <c r="AU217" s="23" t="s">
        <v>126</v>
      </c>
      <c r="AY217" s="23" t="s">
        <v>173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23" t="s">
        <v>87</v>
      </c>
      <c r="BK217" s="143">
        <f>ROUND(L217*K217,2)</f>
        <v>0</v>
      </c>
      <c r="BL217" s="23" t="s">
        <v>178</v>
      </c>
      <c r="BM217" s="23" t="s">
        <v>1121</v>
      </c>
    </row>
    <row r="218" spans="2:51" s="10" customFormat="1" ht="16.5" customHeight="1">
      <c r="B218" s="231"/>
      <c r="C218" s="232"/>
      <c r="D218" s="232"/>
      <c r="E218" s="233" t="s">
        <v>22</v>
      </c>
      <c r="F218" s="234" t="s">
        <v>1122</v>
      </c>
      <c r="G218" s="235"/>
      <c r="H218" s="235"/>
      <c r="I218" s="235"/>
      <c r="J218" s="232"/>
      <c r="K218" s="236">
        <v>52.8</v>
      </c>
      <c r="L218" s="232"/>
      <c r="M218" s="232"/>
      <c r="N218" s="232"/>
      <c r="O218" s="232"/>
      <c r="P218" s="232"/>
      <c r="Q218" s="232"/>
      <c r="R218" s="237"/>
      <c r="T218" s="238"/>
      <c r="U218" s="232"/>
      <c r="V218" s="232"/>
      <c r="W218" s="232"/>
      <c r="X218" s="232"/>
      <c r="Y218" s="232"/>
      <c r="Z218" s="232"/>
      <c r="AA218" s="239"/>
      <c r="AT218" s="240" t="s">
        <v>181</v>
      </c>
      <c r="AU218" s="240" t="s">
        <v>126</v>
      </c>
      <c r="AV218" s="10" t="s">
        <v>126</v>
      </c>
      <c r="AW218" s="10" t="s">
        <v>36</v>
      </c>
      <c r="AX218" s="10" t="s">
        <v>87</v>
      </c>
      <c r="AY218" s="240" t="s">
        <v>173</v>
      </c>
    </row>
    <row r="219" spans="2:65" s="1" customFormat="1" ht="25.5" customHeight="1">
      <c r="B219" s="47"/>
      <c r="C219" s="220" t="s">
        <v>10</v>
      </c>
      <c r="D219" s="220" t="s">
        <v>174</v>
      </c>
      <c r="E219" s="221" t="s">
        <v>1123</v>
      </c>
      <c r="F219" s="222" t="s">
        <v>1124</v>
      </c>
      <c r="G219" s="222"/>
      <c r="H219" s="222"/>
      <c r="I219" s="222"/>
      <c r="J219" s="223" t="s">
        <v>209</v>
      </c>
      <c r="K219" s="224">
        <v>893.295</v>
      </c>
      <c r="L219" s="225">
        <v>0</v>
      </c>
      <c r="M219" s="226"/>
      <c r="N219" s="227">
        <f>ROUND(L219*K219,2)</f>
        <v>0</v>
      </c>
      <c r="O219" s="227"/>
      <c r="P219" s="227"/>
      <c r="Q219" s="227"/>
      <c r="R219" s="49"/>
      <c r="T219" s="228" t="s">
        <v>22</v>
      </c>
      <c r="U219" s="57" t="s">
        <v>44</v>
      </c>
      <c r="V219" s="48"/>
      <c r="W219" s="229">
        <f>V219*K219</f>
        <v>0</v>
      </c>
      <c r="X219" s="229">
        <v>0</v>
      </c>
      <c r="Y219" s="229">
        <f>X219*K219</f>
        <v>0</v>
      </c>
      <c r="Z219" s="229">
        <v>0</v>
      </c>
      <c r="AA219" s="230">
        <f>Z219*K219</f>
        <v>0</v>
      </c>
      <c r="AR219" s="23" t="s">
        <v>178</v>
      </c>
      <c r="AT219" s="23" t="s">
        <v>174</v>
      </c>
      <c r="AU219" s="23" t="s">
        <v>126</v>
      </c>
      <c r="AY219" s="23" t="s">
        <v>173</v>
      </c>
      <c r="BE219" s="143">
        <f>IF(U219="základní",N219,0)</f>
        <v>0</v>
      </c>
      <c r="BF219" s="143">
        <f>IF(U219="snížená",N219,0)</f>
        <v>0</v>
      </c>
      <c r="BG219" s="143">
        <f>IF(U219="zákl. přenesená",N219,0)</f>
        <v>0</v>
      </c>
      <c r="BH219" s="143">
        <f>IF(U219="sníž. přenesená",N219,0)</f>
        <v>0</v>
      </c>
      <c r="BI219" s="143">
        <f>IF(U219="nulová",N219,0)</f>
        <v>0</v>
      </c>
      <c r="BJ219" s="23" t="s">
        <v>87</v>
      </c>
      <c r="BK219" s="143">
        <f>ROUND(L219*K219,2)</f>
        <v>0</v>
      </c>
      <c r="BL219" s="23" t="s">
        <v>178</v>
      </c>
      <c r="BM219" s="23" t="s">
        <v>1125</v>
      </c>
    </row>
    <row r="220" spans="2:51" s="10" customFormat="1" ht="38.25" customHeight="1">
      <c r="B220" s="231"/>
      <c r="C220" s="232"/>
      <c r="D220" s="232"/>
      <c r="E220" s="233" t="s">
        <v>22</v>
      </c>
      <c r="F220" s="234" t="s">
        <v>1063</v>
      </c>
      <c r="G220" s="235"/>
      <c r="H220" s="235"/>
      <c r="I220" s="235"/>
      <c r="J220" s="232"/>
      <c r="K220" s="236">
        <v>763.99</v>
      </c>
      <c r="L220" s="232"/>
      <c r="M220" s="232"/>
      <c r="N220" s="232"/>
      <c r="O220" s="232"/>
      <c r="P220" s="232"/>
      <c r="Q220" s="232"/>
      <c r="R220" s="237"/>
      <c r="T220" s="238"/>
      <c r="U220" s="232"/>
      <c r="V220" s="232"/>
      <c r="W220" s="232"/>
      <c r="X220" s="232"/>
      <c r="Y220" s="232"/>
      <c r="Z220" s="232"/>
      <c r="AA220" s="239"/>
      <c r="AT220" s="240" t="s">
        <v>181</v>
      </c>
      <c r="AU220" s="240" t="s">
        <v>126</v>
      </c>
      <c r="AV220" s="10" t="s">
        <v>126</v>
      </c>
      <c r="AW220" s="10" t="s">
        <v>36</v>
      </c>
      <c r="AX220" s="10" t="s">
        <v>79</v>
      </c>
      <c r="AY220" s="240" t="s">
        <v>173</v>
      </c>
    </row>
    <row r="221" spans="2:51" s="10" customFormat="1" ht="16.5" customHeight="1">
      <c r="B221" s="231"/>
      <c r="C221" s="232"/>
      <c r="D221" s="232"/>
      <c r="E221" s="233" t="s">
        <v>22</v>
      </c>
      <c r="F221" s="259" t="s">
        <v>1126</v>
      </c>
      <c r="G221" s="232"/>
      <c r="H221" s="232"/>
      <c r="I221" s="232"/>
      <c r="J221" s="232"/>
      <c r="K221" s="236">
        <v>43.904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181</v>
      </c>
      <c r="AU221" s="240" t="s">
        <v>126</v>
      </c>
      <c r="AV221" s="10" t="s">
        <v>126</v>
      </c>
      <c r="AW221" s="10" t="s">
        <v>36</v>
      </c>
      <c r="AX221" s="10" t="s">
        <v>79</v>
      </c>
      <c r="AY221" s="240" t="s">
        <v>173</v>
      </c>
    </row>
    <row r="222" spans="2:51" s="10" customFormat="1" ht="16.5" customHeight="1">
      <c r="B222" s="231"/>
      <c r="C222" s="232"/>
      <c r="D222" s="232"/>
      <c r="E222" s="233" t="s">
        <v>22</v>
      </c>
      <c r="F222" s="259" t="s">
        <v>1127</v>
      </c>
      <c r="G222" s="232"/>
      <c r="H222" s="232"/>
      <c r="I222" s="232"/>
      <c r="J222" s="232"/>
      <c r="K222" s="236">
        <v>46.283</v>
      </c>
      <c r="L222" s="232"/>
      <c r="M222" s="232"/>
      <c r="N222" s="232"/>
      <c r="O222" s="232"/>
      <c r="P222" s="232"/>
      <c r="Q222" s="232"/>
      <c r="R222" s="237"/>
      <c r="T222" s="238"/>
      <c r="U222" s="232"/>
      <c r="V222" s="232"/>
      <c r="W222" s="232"/>
      <c r="X222" s="232"/>
      <c r="Y222" s="232"/>
      <c r="Z222" s="232"/>
      <c r="AA222" s="239"/>
      <c r="AT222" s="240" t="s">
        <v>181</v>
      </c>
      <c r="AU222" s="240" t="s">
        <v>126</v>
      </c>
      <c r="AV222" s="10" t="s">
        <v>126</v>
      </c>
      <c r="AW222" s="10" t="s">
        <v>36</v>
      </c>
      <c r="AX222" s="10" t="s">
        <v>79</v>
      </c>
      <c r="AY222" s="240" t="s">
        <v>173</v>
      </c>
    </row>
    <row r="223" spans="2:51" s="10" customFormat="1" ht="16.5" customHeight="1">
      <c r="B223" s="231"/>
      <c r="C223" s="232"/>
      <c r="D223" s="232"/>
      <c r="E223" s="233" t="s">
        <v>22</v>
      </c>
      <c r="F223" s="259" t="s">
        <v>1128</v>
      </c>
      <c r="G223" s="232"/>
      <c r="H223" s="232"/>
      <c r="I223" s="232"/>
      <c r="J223" s="232"/>
      <c r="K223" s="236">
        <v>4.718</v>
      </c>
      <c r="L223" s="232"/>
      <c r="M223" s="232"/>
      <c r="N223" s="232"/>
      <c r="O223" s="232"/>
      <c r="P223" s="232"/>
      <c r="Q223" s="232"/>
      <c r="R223" s="237"/>
      <c r="T223" s="238"/>
      <c r="U223" s="232"/>
      <c r="V223" s="232"/>
      <c r="W223" s="232"/>
      <c r="X223" s="232"/>
      <c r="Y223" s="232"/>
      <c r="Z223" s="232"/>
      <c r="AA223" s="239"/>
      <c r="AT223" s="240" t="s">
        <v>181</v>
      </c>
      <c r="AU223" s="240" t="s">
        <v>126</v>
      </c>
      <c r="AV223" s="10" t="s">
        <v>126</v>
      </c>
      <c r="AW223" s="10" t="s">
        <v>36</v>
      </c>
      <c r="AX223" s="10" t="s">
        <v>79</v>
      </c>
      <c r="AY223" s="240" t="s">
        <v>173</v>
      </c>
    </row>
    <row r="224" spans="2:51" s="10" customFormat="1" ht="16.5" customHeight="1">
      <c r="B224" s="231"/>
      <c r="C224" s="232"/>
      <c r="D224" s="232"/>
      <c r="E224" s="233" t="s">
        <v>22</v>
      </c>
      <c r="F224" s="259" t="s">
        <v>1129</v>
      </c>
      <c r="G224" s="232"/>
      <c r="H224" s="232"/>
      <c r="I224" s="232"/>
      <c r="J224" s="232"/>
      <c r="K224" s="236">
        <v>21.6</v>
      </c>
      <c r="L224" s="232"/>
      <c r="M224" s="232"/>
      <c r="N224" s="232"/>
      <c r="O224" s="232"/>
      <c r="P224" s="232"/>
      <c r="Q224" s="232"/>
      <c r="R224" s="237"/>
      <c r="T224" s="238"/>
      <c r="U224" s="232"/>
      <c r="V224" s="232"/>
      <c r="W224" s="232"/>
      <c r="X224" s="232"/>
      <c r="Y224" s="232"/>
      <c r="Z224" s="232"/>
      <c r="AA224" s="239"/>
      <c r="AT224" s="240" t="s">
        <v>181</v>
      </c>
      <c r="AU224" s="240" t="s">
        <v>126</v>
      </c>
      <c r="AV224" s="10" t="s">
        <v>126</v>
      </c>
      <c r="AW224" s="10" t="s">
        <v>36</v>
      </c>
      <c r="AX224" s="10" t="s">
        <v>79</v>
      </c>
      <c r="AY224" s="240" t="s">
        <v>173</v>
      </c>
    </row>
    <row r="225" spans="2:51" s="10" customFormat="1" ht="16.5" customHeight="1">
      <c r="B225" s="231"/>
      <c r="C225" s="232"/>
      <c r="D225" s="232"/>
      <c r="E225" s="233" t="s">
        <v>22</v>
      </c>
      <c r="F225" s="259" t="s">
        <v>1130</v>
      </c>
      <c r="G225" s="232"/>
      <c r="H225" s="232"/>
      <c r="I225" s="232"/>
      <c r="J225" s="232"/>
      <c r="K225" s="236">
        <v>12.8</v>
      </c>
      <c r="L225" s="232"/>
      <c r="M225" s="232"/>
      <c r="N225" s="232"/>
      <c r="O225" s="232"/>
      <c r="P225" s="232"/>
      <c r="Q225" s="232"/>
      <c r="R225" s="237"/>
      <c r="T225" s="238"/>
      <c r="U225" s="232"/>
      <c r="V225" s="232"/>
      <c r="W225" s="232"/>
      <c r="X225" s="232"/>
      <c r="Y225" s="232"/>
      <c r="Z225" s="232"/>
      <c r="AA225" s="239"/>
      <c r="AT225" s="240" t="s">
        <v>181</v>
      </c>
      <c r="AU225" s="240" t="s">
        <v>126</v>
      </c>
      <c r="AV225" s="10" t="s">
        <v>126</v>
      </c>
      <c r="AW225" s="10" t="s">
        <v>36</v>
      </c>
      <c r="AX225" s="10" t="s">
        <v>79</v>
      </c>
      <c r="AY225" s="240" t="s">
        <v>173</v>
      </c>
    </row>
    <row r="226" spans="2:51" s="11" customFormat="1" ht="16.5" customHeight="1">
      <c r="B226" s="241"/>
      <c r="C226" s="242"/>
      <c r="D226" s="242"/>
      <c r="E226" s="243" t="s">
        <v>22</v>
      </c>
      <c r="F226" s="244" t="s">
        <v>182</v>
      </c>
      <c r="G226" s="242"/>
      <c r="H226" s="242"/>
      <c r="I226" s="242"/>
      <c r="J226" s="242"/>
      <c r="K226" s="245">
        <v>893.295</v>
      </c>
      <c r="L226" s="242"/>
      <c r="M226" s="242"/>
      <c r="N226" s="242"/>
      <c r="O226" s="242"/>
      <c r="P226" s="242"/>
      <c r="Q226" s="242"/>
      <c r="R226" s="246"/>
      <c r="T226" s="247"/>
      <c r="U226" s="242"/>
      <c r="V226" s="242"/>
      <c r="W226" s="242"/>
      <c r="X226" s="242"/>
      <c r="Y226" s="242"/>
      <c r="Z226" s="242"/>
      <c r="AA226" s="248"/>
      <c r="AT226" s="249" t="s">
        <v>181</v>
      </c>
      <c r="AU226" s="249" t="s">
        <v>126</v>
      </c>
      <c r="AV226" s="11" t="s">
        <v>178</v>
      </c>
      <c r="AW226" s="11" t="s">
        <v>36</v>
      </c>
      <c r="AX226" s="11" t="s">
        <v>87</v>
      </c>
      <c r="AY226" s="249" t="s">
        <v>173</v>
      </c>
    </row>
    <row r="227" spans="2:65" s="1" customFormat="1" ht="25.5" customHeight="1">
      <c r="B227" s="47"/>
      <c r="C227" s="220" t="s">
        <v>284</v>
      </c>
      <c r="D227" s="220" t="s">
        <v>174</v>
      </c>
      <c r="E227" s="221" t="s">
        <v>1131</v>
      </c>
      <c r="F227" s="222" t="s">
        <v>1132</v>
      </c>
      <c r="G227" s="222"/>
      <c r="H227" s="222"/>
      <c r="I227" s="222"/>
      <c r="J227" s="223" t="s">
        <v>209</v>
      </c>
      <c r="K227" s="224">
        <v>893.295</v>
      </c>
      <c r="L227" s="225">
        <v>0</v>
      </c>
      <c r="M227" s="226"/>
      <c r="N227" s="227">
        <f>ROUND(L227*K227,2)</f>
        <v>0</v>
      </c>
      <c r="O227" s="227"/>
      <c r="P227" s="227"/>
      <c r="Q227" s="227"/>
      <c r="R227" s="49"/>
      <c r="T227" s="228" t="s">
        <v>22</v>
      </c>
      <c r="U227" s="57" t="s">
        <v>44</v>
      </c>
      <c r="V227" s="48"/>
      <c r="W227" s="229">
        <f>V227*K227</f>
        <v>0</v>
      </c>
      <c r="X227" s="229">
        <v>0</v>
      </c>
      <c r="Y227" s="229">
        <f>X227*K227</f>
        <v>0</v>
      </c>
      <c r="Z227" s="229">
        <v>0</v>
      </c>
      <c r="AA227" s="230">
        <f>Z227*K227</f>
        <v>0</v>
      </c>
      <c r="AR227" s="23" t="s">
        <v>178</v>
      </c>
      <c r="AT227" s="23" t="s">
        <v>174</v>
      </c>
      <c r="AU227" s="23" t="s">
        <v>126</v>
      </c>
      <c r="AY227" s="23" t="s">
        <v>173</v>
      </c>
      <c r="BE227" s="143">
        <f>IF(U227="základní",N227,0)</f>
        <v>0</v>
      </c>
      <c r="BF227" s="143">
        <f>IF(U227="snížená",N227,0)</f>
        <v>0</v>
      </c>
      <c r="BG227" s="143">
        <f>IF(U227="zákl. přenesená",N227,0)</f>
        <v>0</v>
      </c>
      <c r="BH227" s="143">
        <f>IF(U227="sníž. přenesená",N227,0)</f>
        <v>0</v>
      </c>
      <c r="BI227" s="143">
        <f>IF(U227="nulová",N227,0)</f>
        <v>0</v>
      </c>
      <c r="BJ227" s="23" t="s">
        <v>87</v>
      </c>
      <c r="BK227" s="143">
        <f>ROUND(L227*K227,2)</f>
        <v>0</v>
      </c>
      <c r="BL227" s="23" t="s">
        <v>178</v>
      </c>
      <c r="BM227" s="23" t="s">
        <v>1133</v>
      </c>
    </row>
    <row r="228" spans="2:51" s="10" customFormat="1" ht="38.25" customHeight="1">
      <c r="B228" s="231"/>
      <c r="C228" s="232"/>
      <c r="D228" s="232"/>
      <c r="E228" s="233" t="s">
        <v>22</v>
      </c>
      <c r="F228" s="234" t="s">
        <v>1063</v>
      </c>
      <c r="G228" s="235"/>
      <c r="H228" s="235"/>
      <c r="I228" s="235"/>
      <c r="J228" s="232"/>
      <c r="K228" s="236">
        <v>763.99</v>
      </c>
      <c r="L228" s="232"/>
      <c r="M228" s="232"/>
      <c r="N228" s="232"/>
      <c r="O228" s="232"/>
      <c r="P228" s="232"/>
      <c r="Q228" s="232"/>
      <c r="R228" s="237"/>
      <c r="T228" s="238"/>
      <c r="U228" s="232"/>
      <c r="V228" s="232"/>
      <c r="W228" s="232"/>
      <c r="X228" s="232"/>
      <c r="Y228" s="232"/>
      <c r="Z228" s="232"/>
      <c r="AA228" s="239"/>
      <c r="AT228" s="240" t="s">
        <v>181</v>
      </c>
      <c r="AU228" s="240" t="s">
        <v>126</v>
      </c>
      <c r="AV228" s="10" t="s">
        <v>126</v>
      </c>
      <c r="AW228" s="10" t="s">
        <v>36</v>
      </c>
      <c r="AX228" s="10" t="s">
        <v>79</v>
      </c>
      <c r="AY228" s="240" t="s">
        <v>173</v>
      </c>
    </row>
    <row r="229" spans="2:51" s="10" customFormat="1" ht="16.5" customHeight="1">
      <c r="B229" s="231"/>
      <c r="C229" s="232"/>
      <c r="D229" s="232"/>
      <c r="E229" s="233" t="s">
        <v>22</v>
      </c>
      <c r="F229" s="259" t="s">
        <v>1126</v>
      </c>
      <c r="G229" s="232"/>
      <c r="H229" s="232"/>
      <c r="I229" s="232"/>
      <c r="J229" s="232"/>
      <c r="K229" s="236">
        <v>43.904</v>
      </c>
      <c r="L229" s="232"/>
      <c r="M229" s="232"/>
      <c r="N229" s="232"/>
      <c r="O229" s="232"/>
      <c r="P229" s="232"/>
      <c r="Q229" s="232"/>
      <c r="R229" s="237"/>
      <c r="T229" s="238"/>
      <c r="U229" s="232"/>
      <c r="V229" s="232"/>
      <c r="W229" s="232"/>
      <c r="X229" s="232"/>
      <c r="Y229" s="232"/>
      <c r="Z229" s="232"/>
      <c r="AA229" s="239"/>
      <c r="AT229" s="240" t="s">
        <v>181</v>
      </c>
      <c r="AU229" s="240" t="s">
        <v>126</v>
      </c>
      <c r="AV229" s="10" t="s">
        <v>126</v>
      </c>
      <c r="AW229" s="10" t="s">
        <v>36</v>
      </c>
      <c r="AX229" s="10" t="s">
        <v>79</v>
      </c>
      <c r="AY229" s="240" t="s">
        <v>173</v>
      </c>
    </row>
    <row r="230" spans="2:51" s="10" customFormat="1" ht="16.5" customHeight="1">
      <c r="B230" s="231"/>
      <c r="C230" s="232"/>
      <c r="D230" s="232"/>
      <c r="E230" s="233" t="s">
        <v>22</v>
      </c>
      <c r="F230" s="259" t="s">
        <v>1127</v>
      </c>
      <c r="G230" s="232"/>
      <c r="H230" s="232"/>
      <c r="I230" s="232"/>
      <c r="J230" s="232"/>
      <c r="K230" s="236">
        <v>46.283</v>
      </c>
      <c r="L230" s="232"/>
      <c r="M230" s="232"/>
      <c r="N230" s="232"/>
      <c r="O230" s="232"/>
      <c r="P230" s="232"/>
      <c r="Q230" s="232"/>
      <c r="R230" s="237"/>
      <c r="T230" s="238"/>
      <c r="U230" s="232"/>
      <c r="V230" s="232"/>
      <c r="W230" s="232"/>
      <c r="X230" s="232"/>
      <c r="Y230" s="232"/>
      <c r="Z230" s="232"/>
      <c r="AA230" s="239"/>
      <c r="AT230" s="240" t="s">
        <v>181</v>
      </c>
      <c r="AU230" s="240" t="s">
        <v>126</v>
      </c>
      <c r="AV230" s="10" t="s">
        <v>126</v>
      </c>
      <c r="AW230" s="10" t="s">
        <v>36</v>
      </c>
      <c r="AX230" s="10" t="s">
        <v>79</v>
      </c>
      <c r="AY230" s="240" t="s">
        <v>173</v>
      </c>
    </row>
    <row r="231" spans="2:51" s="10" customFormat="1" ht="16.5" customHeight="1">
      <c r="B231" s="231"/>
      <c r="C231" s="232"/>
      <c r="D231" s="232"/>
      <c r="E231" s="233" t="s">
        <v>22</v>
      </c>
      <c r="F231" s="259" t="s">
        <v>1128</v>
      </c>
      <c r="G231" s="232"/>
      <c r="H231" s="232"/>
      <c r="I231" s="232"/>
      <c r="J231" s="232"/>
      <c r="K231" s="236">
        <v>4.718</v>
      </c>
      <c r="L231" s="232"/>
      <c r="M231" s="232"/>
      <c r="N231" s="232"/>
      <c r="O231" s="232"/>
      <c r="P231" s="232"/>
      <c r="Q231" s="232"/>
      <c r="R231" s="237"/>
      <c r="T231" s="238"/>
      <c r="U231" s="232"/>
      <c r="V231" s="232"/>
      <c r="W231" s="232"/>
      <c r="X231" s="232"/>
      <c r="Y231" s="232"/>
      <c r="Z231" s="232"/>
      <c r="AA231" s="239"/>
      <c r="AT231" s="240" t="s">
        <v>181</v>
      </c>
      <c r="AU231" s="240" t="s">
        <v>126</v>
      </c>
      <c r="AV231" s="10" t="s">
        <v>126</v>
      </c>
      <c r="AW231" s="10" t="s">
        <v>36</v>
      </c>
      <c r="AX231" s="10" t="s">
        <v>79</v>
      </c>
      <c r="AY231" s="240" t="s">
        <v>173</v>
      </c>
    </row>
    <row r="232" spans="2:51" s="10" customFormat="1" ht="16.5" customHeight="1">
      <c r="B232" s="231"/>
      <c r="C232" s="232"/>
      <c r="D232" s="232"/>
      <c r="E232" s="233" t="s">
        <v>22</v>
      </c>
      <c r="F232" s="259" t="s">
        <v>1129</v>
      </c>
      <c r="G232" s="232"/>
      <c r="H232" s="232"/>
      <c r="I232" s="232"/>
      <c r="J232" s="232"/>
      <c r="K232" s="236">
        <v>21.6</v>
      </c>
      <c r="L232" s="232"/>
      <c r="M232" s="232"/>
      <c r="N232" s="232"/>
      <c r="O232" s="232"/>
      <c r="P232" s="232"/>
      <c r="Q232" s="232"/>
      <c r="R232" s="237"/>
      <c r="T232" s="238"/>
      <c r="U232" s="232"/>
      <c r="V232" s="232"/>
      <c r="W232" s="232"/>
      <c r="X232" s="232"/>
      <c r="Y232" s="232"/>
      <c r="Z232" s="232"/>
      <c r="AA232" s="239"/>
      <c r="AT232" s="240" t="s">
        <v>181</v>
      </c>
      <c r="AU232" s="240" t="s">
        <v>126</v>
      </c>
      <c r="AV232" s="10" t="s">
        <v>126</v>
      </c>
      <c r="AW232" s="10" t="s">
        <v>36</v>
      </c>
      <c r="AX232" s="10" t="s">
        <v>79</v>
      </c>
      <c r="AY232" s="240" t="s">
        <v>173</v>
      </c>
    </row>
    <row r="233" spans="2:51" s="10" customFormat="1" ht="16.5" customHeight="1">
      <c r="B233" s="231"/>
      <c r="C233" s="232"/>
      <c r="D233" s="232"/>
      <c r="E233" s="233" t="s">
        <v>22</v>
      </c>
      <c r="F233" s="259" t="s">
        <v>1130</v>
      </c>
      <c r="G233" s="232"/>
      <c r="H233" s="232"/>
      <c r="I233" s="232"/>
      <c r="J233" s="232"/>
      <c r="K233" s="236">
        <v>12.8</v>
      </c>
      <c r="L233" s="232"/>
      <c r="M233" s="232"/>
      <c r="N233" s="232"/>
      <c r="O233" s="232"/>
      <c r="P233" s="232"/>
      <c r="Q233" s="232"/>
      <c r="R233" s="237"/>
      <c r="T233" s="238"/>
      <c r="U233" s="232"/>
      <c r="V233" s="232"/>
      <c r="W233" s="232"/>
      <c r="X233" s="232"/>
      <c r="Y233" s="232"/>
      <c r="Z233" s="232"/>
      <c r="AA233" s="239"/>
      <c r="AT233" s="240" t="s">
        <v>181</v>
      </c>
      <c r="AU233" s="240" t="s">
        <v>126</v>
      </c>
      <c r="AV233" s="10" t="s">
        <v>126</v>
      </c>
      <c r="AW233" s="10" t="s">
        <v>36</v>
      </c>
      <c r="AX233" s="10" t="s">
        <v>79</v>
      </c>
      <c r="AY233" s="240" t="s">
        <v>173</v>
      </c>
    </row>
    <row r="234" spans="2:51" s="11" customFormat="1" ht="16.5" customHeight="1">
      <c r="B234" s="241"/>
      <c r="C234" s="242"/>
      <c r="D234" s="242"/>
      <c r="E234" s="243" t="s">
        <v>22</v>
      </c>
      <c r="F234" s="244" t="s">
        <v>182</v>
      </c>
      <c r="G234" s="242"/>
      <c r="H234" s="242"/>
      <c r="I234" s="242"/>
      <c r="J234" s="242"/>
      <c r="K234" s="245">
        <v>893.295</v>
      </c>
      <c r="L234" s="242"/>
      <c r="M234" s="242"/>
      <c r="N234" s="242"/>
      <c r="O234" s="242"/>
      <c r="P234" s="242"/>
      <c r="Q234" s="242"/>
      <c r="R234" s="246"/>
      <c r="T234" s="247"/>
      <c r="U234" s="242"/>
      <c r="V234" s="242"/>
      <c r="W234" s="242"/>
      <c r="X234" s="242"/>
      <c r="Y234" s="242"/>
      <c r="Z234" s="242"/>
      <c r="AA234" s="248"/>
      <c r="AT234" s="249" t="s">
        <v>181</v>
      </c>
      <c r="AU234" s="249" t="s">
        <v>126</v>
      </c>
      <c r="AV234" s="11" t="s">
        <v>178</v>
      </c>
      <c r="AW234" s="11" t="s">
        <v>36</v>
      </c>
      <c r="AX234" s="11" t="s">
        <v>87</v>
      </c>
      <c r="AY234" s="249" t="s">
        <v>173</v>
      </c>
    </row>
    <row r="235" spans="2:65" s="1" customFormat="1" ht="25.5" customHeight="1">
      <c r="B235" s="47"/>
      <c r="C235" s="220" t="s">
        <v>291</v>
      </c>
      <c r="D235" s="220" t="s">
        <v>174</v>
      </c>
      <c r="E235" s="221" t="s">
        <v>1134</v>
      </c>
      <c r="F235" s="222" t="s">
        <v>1135</v>
      </c>
      <c r="G235" s="222"/>
      <c r="H235" s="222"/>
      <c r="I235" s="222"/>
      <c r="J235" s="223" t="s">
        <v>209</v>
      </c>
      <c r="K235" s="224">
        <v>783.767</v>
      </c>
      <c r="L235" s="225">
        <v>0</v>
      </c>
      <c r="M235" s="226"/>
      <c r="N235" s="227">
        <f>ROUND(L235*K235,2)</f>
        <v>0</v>
      </c>
      <c r="O235" s="227"/>
      <c r="P235" s="227"/>
      <c r="Q235" s="227"/>
      <c r="R235" s="49"/>
      <c r="T235" s="228" t="s">
        <v>22</v>
      </c>
      <c r="U235" s="57" t="s">
        <v>44</v>
      </c>
      <c r="V235" s="48"/>
      <c r="W235" s="229">
        <f>V235*K235</f>
        <v>0</v>
      </c>
      <c r="X235" s="229">
        <v>0</v>
      </c>
      <c r="Y235" s="229">
        <f>X235*K235</f>
        <v>0</v>
      </c>
      <c r="Z235" s="229">
        <v>0</v>
      </c>
      <c r="AA235" s="230">
        <f>Z235*K235</f>
        <v>0</v>
      </c>
      <c r="AR235" s="23" t="s">
        <v>178</v>
      </c>
      <c r="AT235" s="23" t="s">
        <v>174</v>
      </c>
      <c r="AU235" s="23" t="s">
        <v>126</v>
      </c>
      <c r="AY235" s="23" t="s">
        <v>173</v>
      </c>
      <c r="BE235" s="143">
        <f>IF(U235="základní",N235,0)</f>
        <v>0</v>
      </c>
      <c r="BF235" s="143">
        <f>IF(U235="snížená",N235,0)</f>
        <v>0</v>
      </c>
      <c r="BG235" s="143">
        <f>IF(U235="zákl. přenesená",N235,0)</f>
        <v>0</v>
      </c>
      <c r="BH235" s="143">
        <f>IF(U235="sníž. přenesená",N235,0)</f>
        <v>0</v>
      </c>
      <c r="BI235" s="143">
        <f>IF(U235="nulová",N235,0)</f>
        <v>0</v>
      </c>
      <c r="BJ235" s="23" t="s">
        <v>87</v>
      </c>
      <c r="BK235" s="143">
        <f>ROUND(L235*K235,2)</f>
        <v>0</v>
      </c>
      <c r="BL235" s="23" t="s">
        <v>178</v>
      </c>
      <c r="BM235" s="23" t="s">
        <v>1136</v>
      </c>
    </row>
    <row r="236" spans="2:51" s="10" customFormat="1" ht="51" customHeight="1">
      <c r="B236" s="231"/>
      <c r="C236" s="232"/>
      <c r="D236" s="232"/>
      <c r="E236" s="233" t="s">
        <v>22</v>
      </c>
      <c r="F236" s="234" t="s">
        <v>1137</v>
      </c>
      <c r="G236" s="235"/>
      <c r="H236" s="235"/>
      <c r="I236" s="235"/>
      <c r="J236" s="232"/>
      <c r="K236" s="236">
        <v>778.647</v>
      </c>
      <c r="L236" s="232"/>
      <c r="M236" s="232"/>
      <c r="N236" s="232"/>
      <c r="O236" s="232"/>
      <c r="P236" s="232"/>
      <c r="Q236" s="232"/>
      <c r="R236" s="237"/>
      <c r="T236" s="238"/>
      <c r="U236" s="232"/>
      <c r="V236" s="232"/>
      <c r="W236" s="232"/>
      <c r="X236" s="232"/>
      <c r="Y236" s="232"/>
      <c r="Z236" s="232"/>
      <c r="AA236" s="239"/>
      <c r="AT236" s="240" t="s">
        <v>181</v>
      </c>
      <c r="AU236" s="240" t="s">
        <v>126</v>
      </c>
      <c r="AV236" s="10" t="s">
        <v>126</v>
      </c>
      <c r="AW236" s="10" t="s">
        <v>36</v>
      </c>
      <c r="AX236" s="10" t="s">
        <v>79</v>
      </c>
      <c r="AY236" s="240" t="s">
        <v>173</v>
      </c>
    </row>
    <row r="237" spans="2:51" s="10" customFormat="1" ht="16.5" customHeight="1">
      <c r="B237" s="231"/>
      <c r="C237" s="232"/>
      <c r="D237" s="232"/>
      <c r="E237" s="233" t="s">
        <v>22</v>
      </c>
      <c r="F237" s="259" t="s">
        <v>1138</v>
      </c>
      <c r="G237" s="232"/>
      <c r="H237" s="232"/>
      <c r="I237" s="232"/>
      <c r="J237" s="232"/>
      <c r="K237" s="236">
        <v>5.12</v>
      </c>
      <c r="L237" s="232"/>
      <c r="M237" s="232"/>
      <c r="N237" s="232"/>
      <c r="O237" s="232"/>
      <c r="P237" s="232"/>
      <c r="Q237" s="232"/>
      <c r="R237" s="237"/>
      <c r="T237" s="238"/>
      <c r="U237" s="232"/>
      <c r="V237" s="232"/>
      <c r="W237" s="232"/>
      <c r="X237" s="232"/>
      <c r="Y237" s="232"/>
      <c r="Z237" s="232"/>
      <c r="AA237" s="239"/>
      <c r="AT237" s="240" t="s">
        <v>181</v>
      </c>
      <c r="AU237" s="240" t="s">
        <v>126</v>
      </c>
      <c r="AV237" s="10" t="s">
        <v>126</v>
      </c>
      <c r="AW237" s="10" t="s">
        <v>36</v>
      </c>
      <c r="AX237" s="10" t="s">
        <v>79</v>
      </c>
      <c r="AY237" s="240" t="s">
        <v>173</v>
      </c>
    </row>
    <row r="238" spans="2:51" s="11" customFormat="1" ht="16.5" customHeight="1">
      <c r="B238" s="241"/>
      <c r="C238" s="242"/>
      <c r="D238" s="242"/>
      <c r="E238" s="243" t="s">
        <v>22</v>
      </c>
      <c r="F238" s="244" t="s">
        <v>182</v>
      </c>
      <c r="G238" s="242"/>
      <c r="H238" s="242"/>
      <c r="I238" s="242"/>
      <c r="J238" s="242"/>
      <c r="K238" s="245">
        <v>783.767</v>
      </c>
      <c r="L238" s="242"/>
      <c r="M238" s="242"/>
      <c r="N238" s="242"/>
      <c r="O238" s="242"/>
      <c r="P238" s="242"/>
      <c r="Q238" s="242"/>
      <c r="R238" s="246"/>
      <c r="T238" s="247"/>
      <c r="U238" s="242"/>
      <c r="V238" s="242"/>
      <c r="W238" s="242"/>
      <c r="X238" s="242"/>
      <c r="Y238" s="242"/>
      <c r="Z238" s="242"/>
      <c r="AA238" s="248"/>
      <c r="AT238" s="249" t="s">
        <v>181</v>
      </c>
      <c r="AU238" s="249" t="s">
        <v>126</v>
      </c>
      <c r="AV238" s="11" t="s">
        <v>178</v>
      </c>
      <c r="AW238" s="11" t="s">
        <v>36</v>
      </c>
      <c r="AX238" s="11" t="s">
        <v>87</v>
      </c>
      <c r="AY238" s="249" t="s">
        <v>173</v>
      </c>
    </row>
    <row r="239" spans="2:65" s="1" customFormat="1" ht="16.5" customHeight="1">
      <c r="B239" s="47"/>
      <c r="C239" s="260" t="s">
        <v>296</v>
      </c>
      <c r="D239" s="260" t="s">
        <v>245</v>
      </c>
      <c r="E239" s="261" t="s">
        <v>1139</v>
      </c>
      <c r="F239" s="262" t="s">
        <v>1140</v>
      </c>
      <c r="G239" s="262"/>
      <c r="H239" s="262"/>
      <c r="I239" s="262"/>
      <c r="J239" s="263" t="s">
        <v>230</v>
      </c>
      <c r="K239" s="264">
        <v>1489.157</v>
      </c>
      <c r="L239" s="265">
        <v>0</v>
      </c>
      <c r="M239" s="266"/>
      <c r="N239" s="267">
        <f>ROUND(L239*K239,2)</f>
        <v>0</v>
      </c>
      <c r="O239" s="227"/>
      <c r="P239" s="227"/>
      <c r="Q239" s="227"/>
      <c r="R239" s="49"/>
      <c r="T239" s="228" t="s">
        <v>22</v>
      </c>
      <c r="U239" s="57" t="s">
        <v>44</v>
      </c>
      <c r="V239" s="48"/>
      <c r="W239" s="229">
        <f>V239*K239</f>
        <v>0</v>
      </c>
      <c r="X239" s="229">
        <v>1</v>
      </c>
      <c r="Y239" s="229">
        <f>X239*K239</f>
        <v>1489.157</v>
      </c>
      <c r="Z239" s="229">
        <v>0</v>
      </c>
      <c r="AA239" s="230">
        <f>Z239*K239</f>
        <v>0</v>
      </c>
      <c r="AR239" s="23" t="s">
        <v>212</v>
      </c>
      <c r="AT239" s="23" t="s">
        <v>245</v>
      </c>
      <c r="AU239" s="23" t="s">
        <v>126</v>
      </c>
      <c r="AY239" s="23" t="s">
        <v>173</v>
      </c>
      <c r="BE239" s="143">
        <f>IF(U239="základní",N239,0)</f>
        <v>0</v>
      </c>
      <c r="BF239" s="143">
        <f>IF(U239="snížená",N239,0)</f>
        <v>0</v>
      </c>
      <c r="BG239" s="143">
        <f>IF(U239="zákl. přenesená",N239,0)</f>
        <v>0</v>
      </c>
      <c r="BH239" s="143">
        <f>IF(U239="sníž. přenesená",N239,0)</f>
        <v>0</v>
      </c>
      <c r="BI239" s="143">
        <f>IF(U239="nulová",N239,0)</f>
        <v>0</v>
      </c>
      <c r="BJ239" s="23" t="s">
        <v>87</v>
      </c>
      <c r="BK239" s="143">
        <f>ROUND(L239*K239,2)</f>
        <v>0</v>
      </c>
      <c r="BL239" s="23" t="s">
        <v>178</v>
      </c>
      <c r="BM239" s="23" t="s">
        <v>1141</v>
      </c>
    </row>
    <row r="240" spans="2:51" s="10" customFormat="1" ht="51" customHeight="1">
      <c r="B240" s="231"/>
      <c r="C240" s="232"/>
      <c r="D240" s="232"/>
      <c r="E240" s="233" t="s">
        <v>22</v>
      </c>
      <c r="F240" s="234" t="s">
        <v>1142</v>
      </c>
      <c r="G240" s="235"/>
      <c r="H240" s="235"/>
      <c r="I240" s="235"/>
      <c r="J240" s="232"/>
      <c r="K240" s="236">
        <v>1489.157</v>
      </c>
      <c r="L240" s="232"/>
      <c r="M240" s="232"/>
      <c r="N240" s="232"/>
      <c r="O240" s="232"/>
      <c r="P240" s="232"/>
      <c r="Q240" s="232"/>
      <c r="R240" s="237"/>
      <c r="T240" s="238"/>
      <c r="U240" s="232"/>
      <c r="V240" s="232"/>
      <c r="W240" s="232"/>
      <c r="X240" s="232"/>
      <c r="Y240" s="232"/>
      <c r="Z240" s="232"/>
      <c r="AA240" s="239"/>
      <c r="AT240" s="240" t="s">
        <v>181</v>
      </c>
      <c r="AU240" s="240" t="s">
        <v>126</v>
      </c>
      <c r="AV240" s="10" t="s">
        <v>126</v>
      </c>
      <c r="AW240" s="10" t="s">
        <v>36</v>
      </c>
      <c r="AX240" s="10" t="s">
        <v>87</v>
      </c>
      <c r="AY240" s="240" t="s">
        <v>173</v>
      </c>
    </row>
    <row r="241" spans="2:51" s="12" customFormat="1" ht="16.5" customHeight="1">
      <c r="B241" s="250"/>
      <c r="C241" s="251"/>
      <c r="D241" s="251"/>
      <c r="E241" s="252" t="s">
        <v>22</v>
      </c>
      <c r="F241" s="268" t="s">
        <v>1143</v>
      </c>
      <c r="G241" s="251"/>
      <c r="H241" s="251"/>
      <c r="I241" s="251"/>
      <c r="J241" s="251"/>
      <c r="K241" s="252" t="s">
        <v>22</v>
      </c>
      <c r="L241" s="251"/>
      <c r="M241" s="251"/>
      <c r="N241" s="251"/>
      <c r="O241" s="251"/>
      <c r="P241" s="251"/>
      <c r="Q241" s="251"/>
      <c r="R241" s="255"/>
      <c r="T241" s="256"/>
      <c r="U241" s="251"/>
      <c r="V241" s="251"/>
      <c r="W241" s="251"/>
      <c r="X241" s="251"/>
      <c r="Y241" s="251"/>
      <c r="Z241" s="251"/>
      <c r="AA241" s="257"/>
      <c r="AT241" s="258" t="s">
        <v>181</v>
      </c>
      <c r="AU241" s="258" t="s">
        <v>126</v>
      </c>
      <c r="AV241" s="12" t="s">
        <v>87</v>
      </c>
      <c r="AW241" s="12" t="s">
        <v>36</v>
      </c>
      <c r="AX241" s="12" t="s">
        <v>79</v>
      </c>
      <c r="AY241" s="258" t="s">
        <v>173</v>
      </c>
    </row>
    <row r="242" spans="2:63" s="9" customFormat="1" ht="29.85" customHeight="1">
      <c r="B242" s="206"/>
      <c r="C242" s="207"/>
      <c r="D242" s="217" t="s">
        <v>139</v>
      </c>
      <c r="E242" s="217"/>
      <c r="F242" s="217"/>
      <c r="G242" s="217"/>
      <c r="H242" s="217"/>
      <c r="I242" s="217"/>
      <c r="J242" s="217"/>
      <c r="K242" s="217"/>
      <c r="L242" s="217"/>
      <c r="M242" s="217"/>
      <c r="N242" s="218">
        <f>BK242</f>
        <v>0</v>
      </c>
      <c r="O242" s="219"/>
      <c r="P242" s="219"/>
      <c r="Q242" s="219"/>
      <c r="R242" s="210"/>
      <c r="T242" s="211"/>
      <c r="U242" s="207"/>
      <c r="V242" s="207"/>
      <c r="W242" s="212">
        <f>W243</f>
        <v>0</v>
      </c>
      <c r="X242" s="207"/>
      <c r="Y242" s="212">
        <f>Y243</f>
        <v>0</v>
      </c>
      <c r="Z242" s="207"/>
      <c r="AA242" s="213">
        <f>AA243</f>
        <v>0</v>
      </c>
      <c r="AR242" s="214" t="s">
        <v>87</v>
      </c>
      <c r="AT242" s="215" t="s">
        <v>78</v>
      </c>
      <c r="AU242" s="215" t="s">
        <v>87</v>
      </c>
      <c r="AY242" s="214" t="s">
        <v>173</v>
      </c>
      <c r="BK242" s="216">
        <f>BK243</f>
        <v>0</v>
      </c>
    </row>
    <row r="243" spans="2:65" s="1" customFormat="1" ht="25.5" customHeight="1">
      <c r="B243" s="47"/>
      <c r="C243" s="220" t="s">
        <v>301</v>
      </c>
      <c r="D243" s="220" t="s">
        <v>174</v>
      </c>
      <c r="E243" s="221" t="s">
        <v>1144</v>
      </c>
      <c r="F243" s="222" t="s">
        <v>1145</v>
      </c>
      <c r="G243" s="222"/>
      <c r="H243" s="222"/>
      <c r="I243" s="222"/>
      <c r="J243" s="223" t="s">
        <v>354</v>
      </c>
      <c r="K243" s="224">
        <v>547.39</v>
      </c>
      <c r="L243" s="225">
        <v>0</v>
      </c>
      <c r="M243" s="226"/>
      <c r="N243" s="227">
        <f>ROUND(L243*K243,2)</f>
        <v>0</v>
      </c>
      <c r="O243" s="227"/>
      <c r="P243" s="227"/>
      <c r="Q243" s="227"/>
      <c r="R243" s="49"/>
      <c r="T243" s="228" t="s">
        <v>22</v>
      </c>
      <c r="U243" s="57" t="s">
        <v>44</v>
      </c>
      <c r="V243" s="48"/>
      <c r="W243" s="229">
        <f>V243*K243</f>
        <v>0</v>
      </c>
      <c r="X243" s="229">
        <v>0</v>
      </c>
      <c r="Y243" s="229">
        <f>X243*K243</f>
        <v>0</v>
      </c>
      <c r="Z243" s="229">
        <v>0</v>
      </c>
      <c r="AA243" s="230">
        <f>Z243*K243</f>
        <v>0</v>
      </c>
      <c r="AR243" s="23" t="s">
        <v>178</v>
      </c>
      <c r="AT243" s="23" t="s">
        <v>174</v>
      </c>
      <c r="AU243" s="23" t="s">
        <v>126</v>
      </c>
      <c r="AY243" s="23" t="s">
        <v>173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87</v>
      </c>
      <c r="BK243" s="143">
        <f>ROUND(L243*K243,2)</f>
        <v>0</v>
      </c>
      <c r="BL243" s="23" t="s">
        <v>178</v>
      </c>
      <c r="BM243" s="23" t="s">
        <v>1146</v>
      </c>
    </row>
    <row r="244" spans="2:63" s="9" customFormat="1" ht="29.85" customHeight="1">
      <c r="B244" s="206"/>
      <c r="C244" s="207"/>
      <c r="D244" s="217" t="s">
        <v>140</v>
      </c>
      <c r="E244" s="217"/>
      <c r="F244" s="217"/>
      <c r="G244" s="217"/>
      <c r="H244" s="217"/>
      <c r="I244" s="217"/>
      <c r="J244" s="217"/>
      <c r="K244" s="217"/>
      <c r="L244" s="217"/>
      <c r="M244" s="217"/>
      <c r="N244" s="269">
        <f>BK244</f>
        <v>0</v>
      </c>
      <c r="O244" s="270"/>
      <c r="P244" s="270"/>
      <c r="Q244" s="270"/>
      <c r="R244" s="210"/>
      <c r="T244" s="211"/>
      <c r="U244" s="207"/>
      <c r="V244" s="207"/>
      <c r="W244" s="212">
        <f>SUM(W245:W256)</f>
        <v>0</v>
      </c>
      <c r="X244" s="207"/>
      <c r="Y244" s="212">
        <f>SUM(Y245:Y256)</f>
        <v>0</v>
      </c>
      <c r="Z244" s="207"/>
      <c r="AA244" s="213">
        <f>SUM(AA245:AA256)</f>
        <v>0</v>
      </c>
      <c r="AR244" s="214" t="s">
        <v>87</v>
      </c>
      <c r="AT244" s="215" t="s">
        <v>78</v>
      </c>
      <c r="AU244" s="215" t="s">
        <v>87</v>
      </c>
      <c r="AY244" s="214" t="s">
        <v>173</v>
      </c>
      <c r="BK244" s="216">
        <f>SUM(BK245:BK256)</f>
        <v>0</v>
      </c>
    </row>
    <row r="245" spans="2:65" s="1" customFormat="1" ht="25.5" customHeight="1">
      <c r="B245" s="47"/>
      <c r="C245" s="220" t="s">
        <v>305</v>
      </c>
      <c r="D245" s="220" t="s">
        <v>174</v>
      </c>
      <c r="E245" s="221" t="s">
        <v>276</v>
      </c>
      <c r="F245" s="222" t="s">
        <v>277</v>
      </c>
      <c r="G245" s="222"/>
      <c r="H245" s="222"/>
      <c r="I245" s="222"/>
      <c r="J245" s="223" t="s">
        <v>209</v>
      </c>
      <c r="K245" s="224">
        <v>559.43</v>
      </c>
      <c r="L245" s="225">
        <v>0</v>
      </c>
      <c r="M245" s="226"/>
      <c r="N245" s="227">
        <f>ROUND(L245*K245,2)</f>
        <v>0</v>
      </c>
      <c r="O245" s="227"/>
      <c r="P245" s="227"/>
      <c r="Q245" s="227"/>
      <c r="R245" s="49"/>
      <c r="T245" s="228" t="s">
        <v>22</v>
      </c>
      <c r="U245" s="57" t="s">
        <v>44</v>
      </c>
      <c r="V245" s="48"/>
      <c r="W245" s="229">
        <f>V245*K245</f>
        <v>0</v>
      </c>
      <c r="X245" s="229">
        <v>0</v>
      </c>
      <c r="Y245" s="229">
        <f>X245*K245</f>
        <v>0</v>
      </c>
      <c r="Z245" s="229">
        <v>0</v>
      </c>
      <c r="AA245" s="230">
        <f>Z245*K245</f>
        <v>0</v>
      </c>
      <c r="AR245" s="23" t="s">
        <v>178</v>
      </c>
      <c r="AT245" s="23" t="s">
        <v>174</v>
      </c>
      <c r="AU245" s="23" t="s">
        <v>126</v>
      </c>
      <c r="AY245" s="23" t="s">
        <v>173</v>
      </c>
      <c r="BE245" s="143">
        <f>IF(U245="základní",N245,0)</f>
        <v>0</v>
      </c>
      <c r="BF245" s="143">
        <f>IF(U245="snížená",N245,0)</f>
        <v>0</v>
      </c>
      <c r="BG245" s="143">
        <f>IF(U245="zákl. přenesená",N245,0)</f>
        <v>0</v>
      </c>
      <c r="BH245" s="143">
        <f>IF(U245="sníž. přenesená",N245,0)</f>
        <v>0</v>
      </c>
      <c r="BI245" s="143">
        <f>IF(U245="nulová",N245,0)</f>
        <v>0</v>
      </c>
      <c r="BJ245" s="23" t="s">
        <v>87</v>
      </c>
      <c r="BK245" s="143">
        <f>ROUND(L245*K245,2)</f>
        <v>0</v>
      </c>
      <c r="BL245" s="23" t="s">
        <v>178</v>
      </c>
      <c r="BM245" s="23" t="s">
        <v>1147</v>
      </c>
    </row>
    <row r="246" spans="2:51" s="12" customFormat="1" ht="16.5" customHeight="1">
      <c r="B246" s="250"/>
      <c r="C246" s="251"/>
      <c r="D246" s="251"/>
      <c r="E246" s="252" t="s">
        <v>22</v>
      </c>
      <c r="F246" s="253" t="s">
        <v>1148</v>
      </c>
      <c r="G246" s="254"/>
      <c r="H246" s="254"/>
      <c r="I246" s="254"/>
      <c r="J246" s="251"/>
      <c r="K246" s="252" t="s">
        <v>22</v>
      </c>
      <c r="L246" s="251"/>
      <c r="M246" s="251"/>
      <c r="N246" s="251"/>
      <c r="O246" s="251"/>
      <c r="P246" s="251"/>
      <c r="Q246" s="251"/>
      <c r="R246" s="255"/>
      <c r="T246" s="256"/>
      <c r="U246" s="251"/>
      <c r="V246" s="251"/>
      <c r="W246" s="251"/>
      <c r="X246" s="251"/>
      <c r="Y246" s="251"/>
      <c r="Z246" s="251"/>
      <c r="AA246" s="257"/>
      <c r="AT246" s="258" t="s">
        <v>181</v>
      </c>
      <c r="AU246" s="258" t="s">
        <v>126</v>
      </c>
      <c r="AV246" s="12" t="s">
        <v>87</v>
      </c>
      <c r="AW246" s="12" t="s">
        <v>36</v>
      </c>
      <c r="AX246" s="12" t="s">
        <v>79</v>
      </c>
      <c r="AY246" s="258" t="s">
        <v>173</v>
      </c>
    </row>
    <row r="247" spans="2:51" s="10" customFormat="1" ht="38.25" customHeight="1">
      <c r="B247" s="231"/>
      <c r="C247" s="232"/>
      <c r="D247" s="232"/>
      <c r="E247" s="233" t="s">
        <v>22</v>
      </c>
      <c r="F247" s="259" t="s">
        <v>1149</v>
      </c>
      <c r="G247" s="232"/>
      <c r="H247" s="232"/>
      <c r="I247" s="232"/>
      <c r="J247" s="232"/>
      <c r="K247" s="236">
        <v>558.79</v>
      </c>
      <c r="L247" s="232"/>
      <c r="M247" s="232"/>
      <c r="N247" s="232"/>
      <c r="O247" s="232"/>
      <c r="P247" s="232"/>
      <c r="Q247" s="232"/>
      <c r="R247" s="237"/>
      <c r="T247" s="238"/>
      <c r="U247" s="232"/>
      <c r="V247" s="232"/>
      <c r="W247" s="232"/>
      <c r="X247" s="232"/>
      <c r="Y247" s="232"/>
      <c r="Z247" s="232"/>
      <c r="AA247" s="239"/>
      <c r="AT247" s="240" t="s">
        <v>181</v>
      </c>
      <c r="AU247" s="240" t="s">
        <v>126</v>
      </c>
      <c r="AV247" s="10" t="s">
        <v>126</v>
      </c>
      <c r="AW247" s="10" t="s">
        <v>36</v>
      </c>
      <c r="AX247" s="10" t="s">
        <v>79</v>
      </c>
      <c r="AY247" s="240" t="s">
        <v>173</v>
      </c>
    </row>
    <row r="248" spans="2:51" s="10" customFormat="1" ht="16.5" customHeight="1">
      <c r="B248" s="231"/>
      <c r="C248" s="232"/>
      <c r="D248" s="232"/>
      <c r="E248" s="233" t="s">
        <v>22</v>
      </c>
      <c r="F248" s="259" t="s">
        <v>1150</v>
      </c>
      <c r="G248" s="232"/>
      <c r="H248" s="232"/>
      <c r="I248" s="232"/>
      <c r="J248" s="232"/>
      <c r="K248" s="236">
        <v>0.64</v>
      </c>
      <c r="L248" s="232"/>
      <c r="M248" s="232"/>
      <c r="N248" s="232"/>
      <c r="O248" s="232"/>
      <c r="P248" s="232"/>
      <c r="Q248" s="232"/>
      <c r="R248" s="237"/>
      <c r="T248" s="238"/>
      <c r="U248" s="232"/>
      <c r="V248" s="232"/>
      <c r="W248" s="232"/>
      <c r="X248" s="232"/>
      <c r="Y248" s="232"/>
      <c r="Z248" s="232"/>
      <c r="AA248" s="239"/>
      <c r="AT248" s="240" t="s">
        <v>181</v>
      </c>
      <c r="AU248" s="240" t="s">
        <v>126</v>
      </c>
      <c r="AV248" s="10" t="s">
        <v>126</v>
      </c>
      <c r="AW248" s="10" t="s">
        <v>36</v>
      </c>
      <c r="AX248" s="10" t="s">
        <v>79</v>
      </c>
      <c r="AY248" s="240" t="s">
        <v>173</v>
      </c>
    </row>
    <row r="249" spans="2:51" s="11" customFormat="1" ht="16.5" customHeight="1">
      <c r="B249" s="241"/>
      <c r="C249" s="242"/>
      <c r="D249" s="242"/>
      <c r="E249" s="243" t="s">
        <v>22</v>
      </c>
      <c r="F249" s="244" t="s">
        <v>182</v>
      </c>
      <c r="G249" s="242"/>
      <c r="H249" s="242"/>
      <c r="I249" s="242"/>
      <c r="J249" s="242"/>
      <c r="K249" s="245">
        <v>559.43</v>
      </c>
      <c r="L249" s="242"/>
      <c r="M249" s="242"/>
      <c r="N249" s="242"/>
      <c r="O249" s="242"/>
      <c r="P249" s="242"/>
      <c r="Q249" s="242"/>
      <c r="R249" s="246"/>
      <c r="T249" s="247"/>
      <c r="U249" s="242"/>
      <c r="V249" s="242"/>
      <c r="W249" s="242"/>
      <c r="X249" s="242"/>
      <c r="Y249" s="242"/>
      <c r="Z249" s="242"/>
      <c r="AA249" s="248"/>
      <c r="AT249" s="249" t="s">
        <v>181</v>
      </c>
      <c r="AU249" s="249" t="s">
        <v>126</v>
      </c>
      <c r="AV249" s="11" t="s">
        <v>178</v>
      </c>
      <c r="AW249" s="11" t="s">
        <v>36</v>
      </c>
      <c r="AX249" s="11" t="s">
        <v>87</v>
      </c>
      <c r="AY249" s="249" t="s">
        <v>173</v>
      </c>
    </row>
    <row r="250" spans="2:65" s="1" customFormat="1" ht="25.5" customHeight="1">
      <c r="B250" s="47"/>
      <c r="C250" s="220" t="s">
        <v>310</v>
      </c>
      <c r="D250" s="220" t="s">
        <v>174</v>
      </c>
      <c r="E250" s="221" t="s">
        <v>1151</v>
      </c>
      <c r="F250" s="222" t="s">
        <v>1152</v>
      </c>
      <c r="G250" s="222"/>
      <c r="H250" s="222"/>
      <c r="I250" s="222"/>
      <c r="J250" s="223" t="s">
        <v>209</v>
      </c>
      <c r="K250" s="224">
        <v>11.2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44</v>
      </c>
      <c r="V250" s="48"/>
      <c r="W250" s="229">
        <f>V250*K250</f>
        <v>0</v>
      </c>
      <c r="X250" s="229">
        <v>0</v>
      </c>
      <c r="Y250" s="229">
        <f>X250*K250</f>
        <v>0</v>
      </c>
      <c r="Z250" s="229">
        <v>0</v>
      </c>
      <c r="AA250" s="230">
        <f>Z250*K250</f>
        <v>0</v>
      </c>
      <c r="AR250" s="23" t="s">
        <v>178</v>
      </c>
      <c r="AT250" s="23" t="s">
        <v>174</v>
      </c>
      <c r="AU250" s="23" t="s">
        <v>126</v>
      </c>
      <c r="AY250" s="23" t="s">
        <v>173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87</v>
      </c>
      <c r="BK250" s="143">
        <f>ROUND(L250*K250,2)</f>
        <v>0</v>
      </c>
      <c r="BL250" s="23" t="s">
        <v>178</v>
      </c>
      <c r="BM250" s="23" t="s">
        <v>1153</v>
      </c>
    </row>
    <row r="251" spans="2:51" s="12" customFormat="1" ht="16.5" customHeight="1">
      <c r="B251" s="250"/>
      <c r="C251" s="251"/>
      <c r="D251" s="251"/>
      <c r="E251" s="252" t="s">
        <v>22</v>
      </c>
      <c r="F251" s="253" t="s">
        <v>1154</v>
      </c>
      <c r="G251" s="254"/>
      <c r="H251" s="254"/>
      <c r="I251" s="254"/>
      <c r="J251" s="251"/>
      <c r="K251" s="252" t="s">
        <v>22</v>
      </c>
      <c r="L251" s="251"/>
      <c r="M251" s="251"/>
      <c r="N251" s="251"/>
      <c r="O251" s="251"/>
      <c r="P251" s="251"/>
      <c r="Q251" s="251"/>
      <c r="R251" s="255"/>
      <c r="T251" s="256"/>
      <c r="U251" s="251"/>
      <c r="V251" s="251"/>
      <c r="W251" s="251"/>
      <c r="X251" s="251"/>
      <c r="Y251" s="251"/>
      <c r="Z251" s="251"/>
      <c r="AA251" s="257"/>
      <c r="AT251" s="258" t="s">
        <v>181</v>
      </c>
      <c r="AU251" s="258" t="s">
        <v>126</v>
      </c>
      <c r="AV251" s="12" t="s">
        <v>87</v>
      </c>
      <c r="AW251" s="12" t="s">
        <v>36</v>
      </c>
      <c r="AX251" s="12" t="s">
        <v>79</v>
      </c>
      <c r="AY251" s="258" t="s">
        <v>173</v>
      </c>
    </row>
    <row r="252" spans="2:51" s="10" customFormat="1" ht="16.5" customHeight="1">
      <c r="B252" s="231"/>
      <c r="C252" s="232"/>
      <c r="D252" s="232"/>
      <c r="E252" s="233" t="s">
        <v>22</v>
      </c>
      <c r="F252" s="259" t="s">
        <v>1155</v>
      </c>
      <c r="G252" s="232"/>
      <c r="H252" s="232"/>
      <c r="I252" s="232"/>
      <c r="J252" s="232"/>
      <c r="K252" s="236">
        <v>3.2</v>
      </c>
      <c r="L252" s="232"/>
      <c r="M252" s="232"/>
      <c r="N252" s="232"/>
      <c r="O252" s="232"/>
      <c r="P252" s="232"/>
      <c r="Q252" s="232"/>
      <c r="R252" s="237"/>
      <c r="T252" s="238"/>
      <c r="U252" s="232"/>
      <c r="V252" s="232"/>
      <c r="W252" s="232"/>
      <c r="X252" s="232"/>
      <c r="Y252" s="232"/>
      <c r="Z252" s="232"/>
      <c r="AA252" s="239"/>
      <c r="AT252" s="240" t="s">
        <v>181</v>
      </c>
      <c r="AU252" s="240" t="s">
        <v>126</v>
      </c>
      <c r="AV252" s="10" t="s">
        <v>126</v>
      </c>
      <c r="AW252" s="10" t="s">
        <v>36</v>
      </c>
      <c r="AX252" s="10" t="s">
        <v>79</v>
      </c>
      <c r="AY252" s="240" t="s">
        <v>173</v>
      </c>
    </row>
    <row r="253" spans="2:51" s="10" customFormat="1" ht="16.5" customHeight="1">
      <c r="B253" s="231"/>
      <c r="C253" s="232"/>
      <c r="D253" s="232"/>
      <c r="E253" s="233" t="s">
        <v>22</v>
      </c>
      <c r="F253" s="259" t="s">
        <v>1156</v>
      </c>
      <c r="G253" s="232"/>
      <c r="H253" s="232"/>
      <c r="I253" s="232"/>
      <c r="J253" s="232"/>
      <c r="K253" s="236">
        <v>4</v>
      </c>
      <c r="L253" s="232"/>
      <c r="M253" s="232"/>
      <c r="N253" s="232"/>
      <c r="O253" s="232"/>
      <c r="P253" s="232"/>
      <c r="Q253" s="232"/>
      <c r="R253" s="237"/>
      <c r="T253" s="238"/>
      <c r="U253" s="232"/>
      <c r="V253" s="232"/>
      <c r="W253" s="232"/>
      <c r="X253" s="232"/>
      <c r="Y253" s="232"/>
      <c r="Z253" s="232"/>
      <c r="AA253" s="239"/>
      <c r="AT253" s="240" t="s">
        <v>181</v>
      </c>
      <c r="AU253" s="240" t="s">
        <v>126</v>
      </c>
      <c r="AV253" s="10" t="s">
        <v>126</v>
      </c>
      <c r="AW253" s="10" t="s">
        <v>36</v>
      </c>
      <c r="AX253" s="10" t="s">
        <v>79</v>
      </c>
      <c r="AY253" s="240" t="s">
        <v>173</v>
      </c>
    </row>
    <row r="254" spans="2:51" s="10" customFormat="1" ht="16.5" customHeight="1">
      <c r="B254" s="231"/>
      <c r="C254" s="232"/>
      <c r="D254" s="232"/>
      <c r="E254" s="233" t="s">
        <v>22</v>
      </c>
      <c r="F254" s="259" t="s">
        <v>1157</v>
      </c>
      <c r="G254" s="232"/>
      <c r="H254" s="232"/>
      <c r="I254" s="232"/>
      <c r="J254" s="232"/>
      <c r="K254" s="236">
        <v>0.4</v>
      </c>
      <c r="L254" s="232"/>
      <c r="M254" s="232"/>
      <c r="N254" s="232"/>
      <c r="O254" s="232"/>
      <c r="P254" s="232"/>
      <c r="Q254" s="232"/>
      <c r="R254" s="237"/>
      <c r="T254" s="238"/>
      <c r="U254" s="232"/>
      <c r="V254" s="232"/>
      <c r="W254" s="232"/>
      <c r="X254" s="232"/>
      <c r="Y254" s="232"/>
      <c r="Z254" s="232"/>
      <c r="AA254" s="239"/>
      <c r="AT254" s="240" t="s">
        <v>181</v>
      </c>
      <c r="AU254" s="240" t="s">
        <v>126</v>
      </c>
      <c r="AV254" s="10" t="s">
        <v>126</v>
      </c>
      <c r="AW254" s="10" t="s">
        <v>36</v>
      </c>
      <c r="AX254" s="10" t="s">
        <v>79</v>
      </c>
      <c r="AY254" s="240" t="s">
        <v>173</v>
      </c>
    </row>
    <row r="255" spans="2:51" s="10" customFormat="1" ht="16.5" customHeight="1">
      <c r="B255" s="231"/>
      <c r="C255" s="232"/>
      <c r="D255" s="232"/>
      <c r="E255" s="233" t="s">
        <v>22</v>
      </c>
      <c r="F255" s="259" t="s">
        <v>1158</v>
      </c>
      <c r="G255" s="232"/>
      <c r="H255" s="232"/>
      <c r="I255" s="232"/>
      <c r="J255" s="232"/>
      <c r="K255" s="236">
        <v>3.6</v>
      </c>
      <c r="L255" s="232"/>
      <c r="M255" s="232"/>
      <c r="N255" s="232"/>
      <c r="O255" s="232"/>
      <c r="P255" s="232"/>
      <c r="Q255" s="232"/>
      <c r="R255" s="237"/>
      <c r="T255" s="238"/>
      <c r="U255" s="232"/>
      <c r="V255" s="232"/>
      <c r="W255" s="232"/>
      <c r="X255" s="232"/>
      <c r="Y255" s="232"/>
      <c r="Z255" s="232"/>
      <c r="AA255" s="239"/>
      <c r="AT255" s="240" t="s">
        <v>181</v>
      </c>
      <c r="AU255" s="240" t="s">
        <v>126</v>
      </c>
      <c r="AV255" s="10" t="s">
        <v>126</v>
      </c>
      <c r="AW255" s="10" t="s">
        <v>36</v>
      </c>
      <c r="AX255" s="10" t="s">
        <v>79</v>
      </c>
      <c r="AY255" s="240" t="s">
        <v>173</v>
      </c>
    </row>
    <row r="256" spans="2:51" s="11" customFormat="1" ht="16.5" customHeight="1">
      <c r="B256" s="241"/>
      <c r="C256" s="242"/>
      <c r="D256" s="242"/>
      <c r="E256" s="243" t="s">
        <v>22</v>
      </c>
      <c r="F256" s="244" t="s">
        <v>182</v>
      </c>
      <c r="G256" s="242"/>
      <c r="H256" s="242"/>
      <c r="I256" s="242"/>
      <c r="J256" s="242"/>
      <c r="K256" s="245">
        <v>11.2</v>
      </c>
      <c r="L256" s="242"/>
      <c r="M256" s="242"/>
      <c r="N256" s="242"/>
      <c r="O256" s="242"/>
      <c r="P256" s="242"/>
      <c r="Q256" s="242"/>
      <c r="R256" s="246"/>
      <c r="T256" s="247"/>
      <c r="U256" s="242"/>
      <c r="V256" s="242"/>
      <c r="W256" s="242"/>
      <c r="X256" s="242"/>
      <c r="Y256" s="242"/>
      <c r="Z256" s="242"/>
      <c r="AA256" s="248"/>
      <c r="AT256" s="249" t="s">
        <v>181</v>
      </c>
      <c r="AU256" s="249" t="s">
        <v>126</v>
      </c>
      <c r="AV256" s="11" t="s">
        <v>178</v>
      </c>
      <c r="AW256" s="11" t="s">
        <v>36</v>
      </c>
      <c r="AX256" s="11" t="s">
        <v>87</v>
      </c>
      <c r="AY256" s="249" t="s">
        <v>173</v>
      </c>
    </row>
    <row r="257" spans="2:63" s="9" customFormat="1" ht="29.85" customHeight="1">
      <c r="B257" s="206"/>
      <c r="C257" s="207"/>
      <c r="D257" s="217" t="s">
        <v>142</v>
      </c>
      <c r="E257" s="217"/>
      <c r="F257" s="217"/>
      <c r="G257" s="217"/>
      <c r="H257" s="217"/>
      <c r="I257" s="217"/>
      <c r="J257" s="217"/>
      <c r="K257" s="217"/>
      <c r="L257" s="217"/>
      <c r="M257" s="217"/>
      <c r="N257" s="218">
        <f>BK257</f>
        <v>0</v>
      </c>
      <c r="O257" s="219"/>
      <c r="P257" s="219"/>
      <c r="Q257" s="219"/>
      <c r="R257" s="210"/>
      <c r="T257" s="211"/>
      <c r="U257" s="207"/>
      <c r="V257" s="207"/>
      <c r="W257" s="212">
        <f>SUM(W258:W331)</f>
        <v>0</v>
      </c>
      <c r="X257" s="207"/>
      <c r="Y257" s="212">
        <f>SUM(Y258:Y331)</f>
        <v>64.65206060000001</v>
      </c>
      <c r="Z257" s="207"/>
      <c r="AA257" s="213">
        <f>SUM(AA258:AA331)</f>
        <v>0</v>
      </c>
      <c r="AR257" s="214" t="s">
        <v>87</v>
      </c>
      <c r="AT257" s="215" t="s">
        <v>78</v>
      </c>
      <c r="AU257" s="215" t="s">
        <v>87</v>
      </c>
      <c r="AY257" s="214" t="s">
        <v>173</v>
      </c>
      <c r="BK257" s="216">
        <f>SUM(BK258:BK331)</f>
        <v>0</v>
      </c>
    </row>
    <row r="258" spans="2:65" s="1" customFormat="1" ht="25.5" customHeight="1">
      <c r="B258" s="47"/>
      <c r="C258" s="220" t="s">
        <v>315</v>
      </c>
      <c r="D258" s="220" t="s">
        <v>174</v>
      </c>
      <c r="E258" s="221" t="s">
        <v>1159</v>
      </c>
      <c r="F258" s="222" t="s">
        <v>359</v>
      </c>
      <c r="G258" s="222"/>
      <c r="H258" s="222"/>
      <c r="I258" s="222"/>
      <c r="J258" s="223" t="s">
        <v>354</v>
      </c>
      <c r="K258" s="224">
        <v>57</v>
      </c>
      <c r="L258" s="225">
        <v>0</v>
      </c>
      <c r="M258" s="226"/>
      <c r="N258" s="227">
        <f>ROUND(L258*K258,2)</f>
        <v>0</v>
      </c>
      <c r="O258" s="227"/>
      <c r="P258" s="227"/>
      <c r="Q258" s="227"/>
      <c r="R258" s="49"/>
      <c r="T258" s="228" t="s">
        <v>22</v>
      </c>
      <c r="U258" s="57" t="s">
        <v>44</v>
      </c>
      <c r="V258" s="48"/>
      <c r="W258" s="229">
        <f>V258*K258</f>
        <v>0</v>
      </c>
      <c r="X258" s="229">
        <v>0.00268</v>
      </c>
      <c r="Y258" s="229">
        <f>X258*K258</f>
        <v>0.15276</v>
      </c>
      <c r="Z258" s="229">
        <v>0</v>
      </c>
      <c r="AA258" s="230">
        <f>Z258*K258</f>
        <v>0</v>
      </c>
      <c r="AR258" s="23" t="s">
        <v>178</v>
      </c>
      <c r="AT258" s="23" t="s">
        <v>174</v>
      </c>
      <c r="AU258" s="23" t="s">
        <v>126</v>
      </c>
      <c r="AY258" s="23" t="s">
        <v>173</v>
      </c>
      <c r="BE258" s="143">
        <f>IF(U258="základní",N258,0)</f>
        <v>0</v>
      </c>
      <c r="BF258" s="143">
        <f>IF(U258="snížená",N258,0)</f>
        <v>0</v>
      </c>
      <c r="BG258" s="143">
        <f>IF(U258="zákl. přenesená",N258,0)</f>
        <v>0</v>
      </c>
      <c r="BH258" s="143">
        <f>IF(U258="sníž. přenesená",N258,0)</f>
        <v>0</v>
      </c>
      <c r="BI258" s="143">
        <f>IF(U258="nulová",N258,0)</f>
        <v>0</v>
      </c>
      <c r="BJ258" s="23" t="s">
        <v>87</v>
      </c>
      <c r="BK258" s="143">
        <f>ROUND(L258*K258,2)</f>
        <v>0</v>
      </c>
      <c r="BL258" s="23" t="s">
        <v>178</v>
      </c>
      <c r="BM258" s="23" t="s">
        <v>1160</v>
      </c>
    </row>
    <row r="259" spans="2:51" s="10" customFormat="1" ht="16.5" customHeight="1">
      <c r="B259" s="231"/>
      <c r="C259" s="232"/>
      <c r="D259" s="232"/>
      <c r="E259" s="233" t="s">
        <v>22</v>
      </c>
      <c r="F259" s="234" t="s">
        <v>1161</v>
      </c>
      <c r="G259" s="235"/>
      <c r="H259" s="235"/>
      <c r="I259" s="235"/>
      <c r="J259" s="232"/>
      <c r="K259" s="236">
        <v>57</v>
      </c>
      <c r="L259" s="232"/>
      <c r="M259" s="232"/>
      <c r="N259" s="232"/>
      <c r="O259" s="232"/>
      <c r="P259" s="232"/>
      <c r="Q259" s="232"/>
      <c r="R259" s="237"/>
      <c r="T259" s="238"/>
      <c r="U259" s="232"/>
      <c r="V259" s="232"/>
      <c r="W259" s="232"/>
      <c r="X259" s="232"/>
      <c r="Y259" s="232"/>
      <c r="Z259" s="232"/>
      <c r="AA259" s="239"/>
      <c r="AT259" s="240" t="s">
        <v>181</v>
      </c>
      <c r="AU259" s="240" t="s">
        <v>126</v>
      </c>
      <c r="AV259" s="10" t="s">
        <v>126</v>
      </c>
      <c r="AW259" s="10" t="s">
        <v>36</v>
      </c>
      <c r="AX259" s="10" t="s">
        <v>87</v>
      </c>
      <c r="AY259" s="240" t="s">
        <v>173</v>
      </c>
    </row>
    <row r="260" spans="2:65" s="1" customFormat="1" ht="25.5" customHeight="1">
      <c r="B260" s="47"/>
      <c r="C260" s="220" t="s">
        <v>320</v>
      </c>
      <c r="D260" s="220" t="s">
        <v>174</v>
      </c>
      <c r="E260" s="221" t="s">
        <v>1162</v>
      </c>
      <c r="F260" s="222" t="s">
        <v>1163</v>
      </c>
      <c r="G260" s="222"/>
      <c r="H260" s="222"/>
      <c r="I260" s="222"/>
      <c r="J260" s="223" t="s">
        <v>354</v>
      </c>
      <c r="K260" s="224">
        <v>41.67</v>
      </c>
      <c r="L260" s="225">
        <v>0</v>
      </c>
      <c r="M260" s="226"/>
      <c r="N260" s="227">
        <f>ROUND(L260*K260,2)</f>
        <v>0</v>
      </c>
      <c r="O260" s="227"/>
      <c r="P260" s="227"/>
      <c r="Q260" s="227"/>
      <c r="R260" s="49"/>
      <c r="T260" s="228" t="s">
        <v>22</v>
      </c>
      <c r="U260" s="57" t="s">
        <v>44</v>
      </c>
      <c r="V260" s="48"/>
      <c r="W260" s="229">
        <f>V260*K260</f>
        <v>0</v>
      </c>
      <c r="X260" s="229">
        <v>0.00726</v>
      </c>
      <c r="Y260" s="229">
        <f>X260*K260</f>
        <v>0.3025242</v>
      </c>
      <c r="Z260" s="229">
        <v>0</v>
      </c>
      <c r="AA260" s="230">
        <f>Z260*K260</f>
        <v>0</v>
      </c>
      <c r="AR260" s="23" t="s">
        <v>178</v>
      </c>
      <c r="AT260" s="23" t="s">
        <v>174</v>
      </c>
      <c r="AU260" s="23" t="s">
        <v>126</v>
      </c>
      <c r="AY260" s="23" t="s">
        <v>173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23" t="s">
        <v>87</v>
      </c>
      <c r="BK260" s="143">
        <f>ROUND(L260*K260,2)</f>
        <v>0</v>
      </c>
      <c r="BL260" s="23" t="s">
        <v>178</v>
      </c>
      <c r="BM260" s="23" t="s">
        <v>1164</v>
      </c>
    </row>
    <row r="261" spans="2:65" s="1" customFormat="1" ht="25.5" customHeight="1">
      <c r="B261" s="47"/>
      <c r="C261" s="220" t="s">
        <v>327</v>
      </c>
      <c r="D261" s="220" t="s">
        <v>174</v>
      </c>
      <c r="E261" s="221" t="s">
        <v>1165</v>
      </c>
      <c r="F261" s="222" t="s">
        <v>1166</v>
      </c>
      <c r="G261" s="222"/>
      <c r="H261" s="222"/>
      <c r="I261" s="222"/>
      <c r="J261" s="223" t="s">
        <v>354</v>
      </c>
      <c r="K261" s="224">
        <v>232</v>
      </c>
      <c r="L261" s="225">
        <v>0</v>
      </c>
      <c r="M261" s="226"/>
      <c r="N261" s="227">
        <f>ROUND(L261*K261,2)</f>
        <v>0</v>
      </c>
      <c r="O261" s="227"/>
      <c r="P261" s="227"/>
      <c r="Q261" s="227"/>
      <c r="R261" s="49"/>
      <c r="T261" s="228" t="s">
        <v>22</v>
      </c>
      <c r="U261" s="57" t="s">
        <v>44</v>
      </c>
      <c r="V261" s="48"/>
      <c r="W261" s="229">
        <f>V261*K261</f>
        <v>0</v>
      </c>
      <c r="X261" s="229">
        <v>0.01148</v>
      </c>
      <c r="Y261" s="229">
        <f>X261*K261</f>
        <v>2.66336</v>
      </c>
      <c r="Z261" s="229">
        <v>0</v>
      </c>
      <c r="AA261" s="230">
        <f>Z261*K261</f>
        <v>0</v>
      </c>
      <c r="AR261" s="23" t="s">
        <v>178</v>
      </c>
      <c r="AT261" s="23" t="s">
        <v>174</v>
      </c>
      <c r="AU261" s="23" t="s">
        <v>126</v>
      </c>
      <c r="AY261" s="23" t="s">
        <v>173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87</v>
      </c>
      <c r="BK261" s="143">
        <f>ROUND(L261*K261,2)</f>
        <v>0</v>
      </c>
      <c r="BL261" s="23" t="s">
        <v>178</v>
      </c>
      <c r="BM261" s="23" t="s">
        <v>1167</v>
      </c>
    </row>
    <row r="262" spans="2:51" s="10" customFormat="1" ht="16.5" customHeight="1">
      <c r="B262" s="231"/>
      <c r="C262" s="232"/>
      <c r="D262" s="232"/>
      <c r="E262" s="233" t="s">
        <v>22</v>
      </c>
      <c r="F262" s="234" t="s">
        <v>1168</v>
      </c>
      <c r="G262" s="235"/>
      <c r="H262" s="235"/>
      <c r="I262" s="235"/>
      <c r="J262" s="232"/>
      <c r="K262" s="236">
        <v>232</v>
      </c>
      <c r="L262" s="232"/>
      <c r="M262" s="232"/>
      <c r="N262" s="232"/>
      <c r="O262" s="232"/>
      <c r="P262" s="232"/>
      <c r="Q262" s="232"/>
      <c r="R262" s="237"/>
      <c r="T262" s="238"/>
      <c r="U262" s="232"/>
      <c r="V262" s="232"/>
      <c r="W262" s="232"/>
      <c r="X262" s="232"/>
      <c r="Y262" s="232"/>
      <c r="Z262" s="232"/>
      <c r="AA262" s="239"/>
      <c r="AT262" s="240" t="s">
        <v>181</v>
      </c>
      <c r="AU262" s="240" t="s">
        <v>126</v>
      </c>
      <c r="AV262" s="10" t="s">
        <v>126</v>
      </c>
      <c r="AW262" s="10" t="s">
        <v>36</v>
      </c>
      <c r="AX262" s="10" t="s">
        <v>87</v>
      </c>
      <c r="AY262" s="240" t="s">
        <v>173</v>
      </c>
    </row>
    <row r="263" spans="2:65" s="1" customFormat="1" ht="25.5" customHeight="1">
      <c r="B263" s="47"/>
      <c r="C263" s="220" t="s">
        <v>331</v>
      </c>
      <c r="D263" s="220" t="s">
        <v>174</v>
      </c>
      <c r="E263" s="221" t="s">
        <v>1169</v>
      </c>
      <c r="F263" s="222" t="s">
        <v>1170</v>
      </c>
      <c r="G263" s="222"/>
      <c r="H263" s="222"/>
      <c r="I263" s="222"/>
      <c r="J263" s="223" t="s">
        <v>354</v>
      </c>
      <c r="K263" s="224">
        <v>174.21</v>
      </c>
      <c r="L263" s="225">
        <v>0</v>
      </c>
      <c r="M263" s="226"/>
      <c r="N263" s="227">
        <f>ROUND(L263*K263,2)</f>
        <v>0</v>
      </c>
      <c r="O263" s="227"/>
      <c r="P263" s="227"/>
      <c r="Q263" s="227"/>
      <c r="R263" s="49"/>
      <c r="T263" s="228" t="s">
        <v>22</v>
      </c>
      <c r="U263" s="57" t="s">
        <v>44</v>
      </c>
      <c r="V263" s="48"/>
      <c r="W263" s="229">
        <f>V263*K263</f>
        <v>0</v>
      </c>
      <c r="X263" s="229">
        <v>0.01859</v>
      </c>
      <c r="Y263" s="229">
        <f>X263*K263</f>
        <v>3.2385639</v>
      </c>
      <c r="Z263" s="229">
        <v>0</v>
      </c>
      <c r="AA263" s="230">
        <f>Z263*K263</f>
        <v>0</v>
      </c>
      <c r="AR263" s="23" t="s">
        <v>178</v>
      </c>
      <c r="AT263" s="23" t="s">
        <v>174</v>
      </c>
      <c r="AU263" s="23" t="s">
        <v>126</v>
      </c>
      <c r="AY263" s="23" t="s">
        <v>173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87</v>
      </c>
      <c r="BK263" s="143">
        <f>ROUND(L263*K263,2)</f>
        <v>0</v>
      </c>
      <c r="BL263" s="23" t="s">
        <v>178</v>
      </c>
      <c r="BM263" s="23" t="s">
        <v>1171</v>
      </c>
    </row>
    <row r="264" spans="2:51" s="10" customFormat="1" ht="16.5" customHeight="1">
      <c r="B264" s="231"/>
      <c r="C264" s="232"/>
      <c r="D264" s="232"/>
      <c r="E264" s="233" t="s">
        <v>22</v>
      </c>
      <c r="F264" s="234" t="s">
        <v>1172</v>
      </c>
      <c r="G264" s="235"/>
      <c r="H264" s="235"/>
      <c r="I264" s="235"/>
      <c r="J264" s="232"/>
      <c r="K264" s="236">
        <v>174.21</v>
      </c>
      <c r="L264" s="232"/>
      <c r="M264" s="232"/>
      <c r="N264" s="232"/>
      <c r="O264" s="232"/>
      <c r="P264" s="232"/>
      <c r="Q264" s="232"/>
      <c r="R264" s="237"/>
      <c r="T264" s="238"/>
      <c r="U264" s="232"/>
      <c r="V264" s="232"/>
      <c r="W264" s="232"/>
      <c r="X264" s="232"/>
      <c r="Y264" s="232"/>
      <c r="Z264" s="232"/>
      <c r="AA264" s="239"/>
      <c r="AT264" s="240" t="s">
        <v>181</v>
      </c>
      <c r="AU264" s="240" t="s">
        <v>126</v>
      </c>
      <c r="AV264" s="10" t="s">
        <v>126</v>
      </c>
      <c r="AW264" s="10" t="s">
        <v>36</v>
      </c>
      <c r="AX264" s="10" t="s">
        <v>87</v>
      </c>
      <c r="AY264" s="240" t="s">
        <v>173</v>
      </c>
    </row>
    <row r="265" spans="2:65" s="1" customFormat="1" ht="25.5" customHeight="1">
      <c r="B265" s="47"/>
      <c r="C265" s="220" t="s">
        <v>335</v>
      </c>
      <c r="D265" s="220" t="s">
        <v>174</v>
      </c>
      <c r="E265" s="221" t="s">
        <v>1173</v>
      </c>
      <c r="F265" s="222" t="s">
        <v>1174</v>
      </c>
      <c r="G265" s="222"/>
      <c r="H265" s="222"/>
      <c r="I265" s="222"/>
      <c r="J265" s="223" t="s">
        <v>354</v>
      </c>
      <c r="K265" s="224">
        <v>105.91</v>
      </c>
      <c r="L265" s="225">
        <v>0</v>
      </c>
      <c r="M265" s="226"/>
      <c r="N265" s="227">
        <f>ROUND(L265*K265,2)</f>
        <v>0</v>
      </c>
      <c r="O265" s="227"/>
      <c r="P265" s="227"/>
      <c r="Q265" s="227"/>
      <c r="R265" s="49"/>
      <c r="T265" s="228" t="s">
        <v>22</v>
      </c>
      <c r="U265" s="57" t="s">
        <v>44</v>
      </c>
      <c r="V265" s="48"/>
      <c r="W265" s="229">
        <f>V265*K265</f>
        <v>0</v>
      </c>
      <c r="X265" s="229">
        <v>0.03175</v>
      </c>
      <c r="Y265" s="229">
        <f>X265*K265</f>
        <v>3.3626424999999998</v>
      </c>
      <c r="Z265" s="229">
        <v>0</v>
      </c>
      <c r="AA265" s="230">
        <f>Z265*K265</f>
        <v>0</v>
      </c>
      <c r="AR265" s="23" t="s">
        <v>178</v>
      </c>
      <c r="AT265" s="23" t="s">
        <v>174</v>
      </c>
      <c r="AU265" s="23" t="s">
        <v>126</v>
      </c>
      <c r="AY265" s="23" t="s">
        <v>173</v>
      </c>
      <c r="BE265" s="143">
        <f>IF(U265="základní",N265,0)</f>
        <v>0</v>
      </c>
      <c r="BF265" s="143">
        <f>IF(U265="snížená",N265,0)</f>
        <v>0</v>
      </c>
      <c r="BG265" s="143">
        <f>IF(U265="zákl. přenesená",N265,0)</f>
        <v>0</v>
      </c>
      <c r="BH265" s="143">
        <f>IF(U265="sníž. přenesená",N265,0)</f>
        <v>0</v>
      </c>
      <c r="BI265" s="143">
        <f>IF(U265="nulová",N265,0)</f>
        <v>0</v>
      </c>
      <c r="BJ265" s="23" t="s">
        <v>87</v>
      </c>
      <c r="BK265" s="143">
        <f>ROUND(L265*K265,2)</f>
        <v>0</v>
      </c>
      <c r="BL265" s="23" t="s">
        <v>178</v>
      </c>
      <c r="BM265" s="23" t="s">
        <v>1175</v>
      </c>
    </row>
    <row r="266" spans="2:51" s="10" customFormat="1" ht="16.5" customHeight="1">
      <c r="B266" s="231"/>
      <c r="C266" s="232"/>
      <c r="D266" s="232"/>
      <c r="E266" s="233" t="s">
        <v>22</v>
      </c>
      <c r="F266" s="234" t="s">
        <v>1176</v>
      </c>
      <c r="G266" s="235"/>
      <c r="H266" s="235"/>
      <c r="I266" s="235"/>
      <c r="J266" s="232"/>
      <c r="K266" s="236">
        <v>105.91</v>
      </c>
      <c r="L266" s="232"/>
      <c r="M266" s="232"/>
      <c r="N266" s="232"/>
      <c r="O266" s="232"/>
      <c r="P266" s="232"/>
      <c r="Q266" s="232"/>
      <c r="R266" s="237"/>
      <c r="T266" s="238"/>
      <c r="U266" s="232"/>
      <c r="V266" s="232"/>
      <c r="W266" s="232"/>
      <c r="X266" s="232"/>
      <c r="Y266" s="232"/>
      <c r="Z266" s="232"/>
      <c r="AA266" s="239"/>
      <c r="AT266" s="240" t="s">
        <v>181</v>
      </c>
      <c r="AU266" s="240" t="s">
        <v>126</v>
      </c>
      <c r="AV266" s="10" t="s">
        <v>126</v>
      </c>
      <c r="AW266" s="10" t="s">
        <v>36</v>
      </c>
      <c r="AX266" s="10" t="s">
        <v>87</v>
      </c>
      <c r="AY266" s="240" t="s">
        <v>173</v>
      </c>
    </row>
    <row r="267" spans="2:65" s="1" customFormat="1" ht="25.5" customHeight="1">
      <c r="B267" s="47"/>
      <c r="C267" s="220" t="s">
        <v>341</v>
      </c>
      <c r="D267" s="220" t="s">
        <v>174</v>
      </c>
      <c r="E267" s="221" t="s">
        <v>1177</v>
      </c>
      <c r="F267" s="222" t="s">
        <v>1178</v>
      </c>
      <c r="G267" s="222"/>
      <c r="H267" s="222"/>
      <c r="I267" s="222"/>
      <c r="J267" s="223" t="s">
        <v>273</v>
      </c>
      <c r="K267" s="224">
        <v>6</v>
      </c>
      <c r="L267" s="225">
        <v>0</v>
      </c>
      <c r="M267" s="226"/>
      <c r="N267" s="227">
        <f>ROUND(L267*K267,2)</f>
        <v>0</v>
      </c>
      <c r="O267" s="227"/>
      <c r="P267" s="227"/>
      <c r="Q267" s="227"/>
      <c r="R267" s="49"/>
      <c r="T267" s="228" t="s">
        <v>22</v>
      </c>
      <c r="U267" s="57" t="s">
        <v>44</v>
      </c>
      <c r="V267" s="48"/>
      <c r="W267" s="229">
        <f>V267*K267</f>
        <v>0</v>
      </c>
      <c r="X267" s="229">
        <v>0</v>
      </c>
      <c r="Y267" s="229">
        <f>X267*K267</f>
        <v>0</v>
      </c>
      <c r="Z267" s="229">
        <v>0</v>
      </c>
      <c r="AA267" s="230">
        <f>Z267*K267</f>
        <v>0</v>
      </c>
      <c r="AR267" s="23" t="s">
        <v>178</v>
      </c>
      <c r="AT267" s="23" t="s">
        <v>174</v>
      </c>
      <c r="AU267" s="23" t="s">
        <v>126</v>
      </c>
      <c r="AY267" s="23" t="s">
        <v>173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87</v>
      </c>
      <c r="BK267" s="143">
        <f>ROUND(L267*K267,2)</f>
        <v>0</v>
      </c>
      <c r="BL267" s="23" t="s">
        <v>178</v>
      </c>
      <c r="BM267" s="23" t="s">
        <v>1179</v>
      </c>
    </row>
    <row r="268" spans="2:65" s="1" customFormat="1" ht="16.5" customHeight="1">
      <c r="B268" s="47"/>
      <c r="C268" s="260" t="s">
        <v>346</v>
      </c>
      <c r="D268" s="260" t="s">
        <v>245</v>
      </c>
      <c r="E268" s="261" t="s">
        <v>1180</v>
      </c>
      <c r="F268" s="262" t="s">
        <v>1181</v>
      </c>
      <c r="G268" s="262"/>
      <c r="H268" s="262"/>
      <c r="I268" s="262"/>
      <c r="J268" s="263" t="s">
        <v>273</v>
      </c>
      <c r="K268" s="264">
        <v>6</v>
      </c>
      <c r="L268" s="265">
        <v>0</v>
      </c>
      <c r="M268" s="266"/>
      <c r="N268" s="267">
        <f>ROUND(L268*K268,2)</f>
        <v>0</v>
      </c>
      <c r="O268" s="227"/>
      <c r="P268" s="227"/>
      <c r="Q268" s="227"/>
      <c r="R268" s="49"/>
      <c r="T268" s="228" t="s">
        <v>22</v>
      </c>
      <c r="U268" s="57" t="s">
        <v>44</v>
      </c>
      <c r="V268" s="48"/>
      <c r="W268" s="229">
        <f>V268*K268</f>
        <v>0</v>
      </c>
      <c r="X268" s="229">
        <v>0.0008</v>
      </c>
      <c r="Y268" s="229">
        <f>X268*K268</f>
        <v>0.0048000000000000004</v>
      </c>
      <c r="Z268" s="229">
        <v>0</v>
      </c>
      <c r="AA268" s="230">
        <f>Z268*K268</f>
        <v>0</v>
      </c>
      <c r="AR268" s="23" t="s">
        <v>212</v>
      </c>
      <c r="AT268" s="23" t="s">
        <v>245</v>
      </c>
      <c r="AU268" s="23" t="s">
        <v>126</v>
      </c>
      <c r="AY268" s="23" t="s">
        <v>173</v>
      </c>
      <c r="BE268" s="143">
        <f>IF(U268="základní",N268,0)</f>
        <v>0</v>
      </c>
      <c r="BF268" s="143">
        <f>IF(U268="snížená",N268,0)</f>
        <v>0</v>
      </c>
      <c r="BG268" s="143">
        <f>IF(U268="zákl. přenesená",N268,0)</f>
        <v>0</v>
      </c>
      <c r="BH268" s="143">
        <f>IF(U268="sníž. přenesená",N268,0)</f>
        <v>0</v>
      </c>
      <c r="BI268" s="143">
        <f>IF(U268="nulová",N268,0)</f>
        <v>0</v>
      </c>
      <c r="BJ268" s="23" t="s">
        <v>87</v>
      </c>
      <c r="BK268" s="143">
        <f>ROUND(L268*K268,2)</f>
        <v>0</v>
      </c>
      <c r="BL268" s="23" t="s">
        <v>178</v>
      </c>
      <c r="BM268" s="23" t="s">
        <v>1182</v>
      </c>
    </row>
    <row r="269" spans="2:65" s="1" customFormat="1" ht="25.5" customHeight="1">
      <c r="B269" s="47"/>
      <c r="C269" s="220" t="s">
        <v>351</v>
      </c>
      <c r="D269" s="220" t="s">
        <v>174</v>
      </c>
      <c r="E269" s="221" t="s">
        <v>1183</v>
      </c>
      <c r="F269" s="222" t="s">
        <v>1184</v>
      </c>
      <c r="G269" s="222"/>
      <c r="H269" s="222"/>
      <c r="I269" s="222"/>
      <c r="J269" s="223" t="s">
        <v>273</v>
      </c>
      <c r="K269" s="224">
        <v>2</v>
      </c>
      <c r="L269" s="225">
        <v>0</v>
      </c>
      <c r="M269" s="226"/>
      <c r="N269" s="227">
        <f>ROUND(L269*K269,2)</f>
        <v>0</v>
      </c>
      <c r="O269" s="227"/>
      <c r="P269" s="227"/>
      <c r="Q269" s="227"/>
      <c r="R269" s="49"/>
      <c r="T269" s="228" t="s">
        <v>22</v>
      </c>
      <c r="U269" s="57" t="s">
        <v>44</v>
      </c>
      <c r="V269" s="48"/>
      <c r="W269" s="229">
        <f>V269*K269</f>
        <v>0</v>
      </c>
      <c r="X269" s="229">
        <v>0</v>
      </c>
      <c r="Y269" s="229">
        <f>X269*K269</f>
        <v>0</v>
      </c>
      <c r="Z269" s="229">
        <v>0</v>
      </c>
      <c r="AA269" s="230">
        <f>Z269*K269</f>
        <v>0</v>
      </c>
      <c r="AR269" s="23" t="s">
        <v>178</v>
      </c>
      <c r="AT269" s="23" t="s">
        <v>174</v>
      </c>
      <c r="AU269" s="23" t="s">
        <v>126</v>
      </c>
      <c r="AY269" s="23" t="s">
        <v>173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87</v>
      </c>
      <c r="BK269" s="143">
        <f>ROUND(L269*K269,2)</f>
        <v>0</v>
      </c>
      <c r="BL269" s="23" t="s">
        <v>178</v>
      </c>
      <c r="BM269" s="23" t="s">
        <v>1185</v>
      </c>
    </row>
    <row r="270" spans="2:65" s="1" customFormat="1" ht="16.5" customHeight="1">
      <c r="B270" s="47"/>
      <c r="C270" s="260" t="s">
        <v>357</v>
      </c>
      <c r="D270" s="260" t="s">
        <v>245</v>
      </c>
      <c r="E270" s="261" t="s">
        <v>1186</v>
      </c>
      <c r="F270" s="262" t="s">
        <v>1187</v>
      </c>
      <c r="G270" s="262"/>
      <c r="H270" s="262"/>
      <c r="I270" s="262"/>
      <c r="J270" s="263" t="s">
        <v>273</v>
      </c>
      <c r="K270" s="264">
        <v>2</v>
      </c>
      <c r="L270" s="265">
        <v>0</v>
      </c>
      <c r="M270" s="266"/>
      <c r="N270" s="267">
        <f>ROUND(L270*K270,2)</f>
        <v>0</v>
      </c>
      <c r="O270" s="227"/>
      <c r="P270" s="227"/>
      <c r="Q270" s="227"/>
      <c r="R270" s="49"/>
      <c r="T270" s="228" t="s">
        <v>22</v>
      </c>
      <c r="U270" s="57" t="s">
        <v>44</v>
      </c>
      <c r="V270" s="48"/>
      <c r="W270" s="229">
        <f>V270*K270</f>
        <v>0</v>
      </c>
      <c r="X270" s="229">
        <v>0.005</v>
      </c>
      <c r="Y270" s="229">
        <f>X270*K270</f>
        <v>0.01</v>
      </c>
      <c r="Z270" s="229">
        <v>0</v>
      </c>
      <c r="AA270" s="230">
        <f>Z270*K270</f>
        <v>0</v>
      </c>
      <c r="AR270" s="23" t="s">
        <v>212</v>
      </c>
      <c r="AT270" s="23" t="s">
        <v>245</v>
      </c>
      <c r="AU270" s="23" t="s">
        <v>126</v>
      </c>
      <c r="AY270" s="23" t="s">
        <v>173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87</v>
      </c>
      <c r="BK270" s="143">
        <f>ROUND(L270*K270,2)</f>
        <v>0</v>
      </c>
      <c r="BL270" s="23" t="s">
        <v>178</v>
      </c>
      <c r="BM270" s="23" t="s">
        <v>1188</v>
      </c>
    </row>
    <row r="271" spans="2:65" s="1" customFormat="1" ht="25.5" customHeight="1">
      <c r="B271" s="47"/>
      <c r="C271" s="220" t="s">
        <v>362</v>
      </c>
      <c r="D271" s="220" t="s">
        <v>174</v>
      </c>
      <c r="E271" s="221" t="s">
        <v>1189</v>
      </c>
      <c r="F271" s="222" t="s">
        <v>1190</v>
      </c>
      <c r="G271" s="222"/>
      <c r="H271" s="222"/>
      <c r="I271" s="222"/>
      <c r="J271" s="223" t="s">
        <v>273</v>
      </c>
      <c r="K271" s="224">
        <v>9</v>
      </c>
      <c r="L271" s="225">
        <v>0</v>
      </c>
      <c r="M271" s="226"/>
      <c r="N271" s="227">
        <f>ROUND(L271*K271,2)</f>
        <v>0</v>
      </c>
      <c r="O271" s="227"/>
      <c r="P271" s="227"/>
      <c r="Q271" s="227"/>
      <c r="R271" s="49"/>
      <c r="T271" s="228" t="s">
        <v>22</v>
      </c>
      <c r="U271" s="57" t="s">
        <v>44</v>
      </c>
      <c r="V271" s="48"/>
      <c r="W271" s="229">
        <f>V271*K271</f>
        <v>0</v>
      </c>
      <c r="X271" s="229">
        <v>0</v>
      </c>
      <c r="Y271" s="229">
        <f>X271*K271</f>
        <v>0</v>
      </c>
      <c r="Z271" s="229">
        <v>0</v>
      </c>
      <c r="AA271" s="230">
        <f>Z271*K271</f>
        <v>0</v>
      </c>
      <c r="AR271" s="23" t="s">
        <v>178</v>
      </c>
      <c r="AT271" s="23" t="s">
        <v>174</v>
      </c>
      <c r="AU271" s="23" t="s">
        <v>126</v>
      </c>
      <c r="AY271" s="23" t="s">
        <v>173</v>
      </c>
      <c r="BE271" s="143">
        <f>IF(U271="základní",N271,0)</f>
        <v>0</v>
      </c>
      <c r="BF271" s="143">
        <f>IF(U271="snížená",N271,0)</f>
        <v>0</v>
      </c>
      <c r="BG271" s="143">
        <f>IF(U271="zákl. přenesená",N271,0)</f>
        <v>0</v>
      </c>
      <c r="BH271" s="143">
        <f>IF(U271="sníž. přenesená",N271,0)</f>
        <v>0</v>
      </c>
      <c r="BI271" s="143">
        <f>IF(U271="nulová",N271,0)</f>
        <v>0</v>
      </c>
      <c r="BJ271" s="23" t="s">
        <v>87</v>
      </c>
      <c r="BK271" s="143">
        <f>ROUND(L271*K271,2)</f>
        <v>0</v>
      </c>
      <c r="BL271" s="23" t="s">
        <v>178</v>
      </c>
      <c r="BM271" s="23" t="s">
        <v>1191</v>
      </c>
    </row>
    <row r="272" spans="2:65" s="1" customFormat="1" ht="16.5" customHeight="1">
      <c r="B272" s="47"/>
      <c r="C272" s="260" t="s">
        <v>367</v>
      </c>
      <c r="D272" s="260" t="s">
        <v>245</v>
      </c>
      <c r="E272" s="261" t="s">
        <v>1192</v>
      </c>
      <c r="F272" s="262" t="s">
        <v>1193</v>
      </c>
      <c r="G272" s="262"/>
      <c r="H272" s="262"/>
      <c r="I272" s="262"/>
      <c r="J272" s="263" t="s">
        <v>273</v>
      </c>
      <c r="K272" s="264">
        <v>9</v>
      </c>
      <c r="L272" s="265">
        <v>0</v>
      </c>
      <c r="M272" s="266"/>
      <c r="N272" s="267">
        <f>ROUND(L272*K272,2)</f>
        <v>0</v>
      </c>
      <c r="O272" s="227"/>
      <c r="P272" s="227"/>
      <c r="Q272" s="227"/>
      <c r="R272" s="49"/>
      <c r="T272" s="228" t="s">
        <v>22</v>
      </c>
      <c r="U272" s="57" t="s">
        <v>44</v>
      </c>
      <c r="V272" s="48"/>
      <c r="W272" s="229">
        <f>V272*K272</f>
        <v>0</v>
      </c>
      <c r="X272" s="229">
        <v>0.0088</v>
      </c>
      <c r="Y272" s="229">
        <f>X272*K272</f>
        <v>0.0792</v>
      </c>
      <c r="Z272" s="229">
        <v>0</v>
      </c>
      <c r="AA272" s="230">
        <f>Z272*K272</f>
        <v>0</v>
      </c>
      <c r="AR272" s="23" t="s">
        <v>212</v>
      </c>
      <c r="AT272" s="23" t="s">
        <v>245</v>
      </c>
      <c r="AU272" s="23" t="s">
        <v>126</v>
      </c>
      <c r="AY272" s="23" t="s">
        <v>173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87</v>
      </c>
      <c r="BK272" s="143">
        <f>ROUND(L272*K272,2)</f>
        <v>0</v>
      </c>
      <c r="BL272" s="23" t="s">
        <v>178</v>
      </c>
      <c r="BM272" s="23" t="s">
        <v>1194</v>
      </c>
    </row>
    <row r="273" spans="2:65" s="1" customFormat="1" ht="25.5" customHeight="1">
      <c r="B273" s="47"/>
      <c r="C273" s="220" t="s">
        <v>372</v>
      </c>
      <c r="D273" s="220" t="s">
        <v>174</v>
      </c>
      <c r="E273" s="221" t="s">
        <v>1195</v>
      </c>
      <c r="F273" s="222" t="s">
        <v>1196</v>
      </c>
      <c r="G273" s="222"/>
      <c r="H273" s="222"/>
      <c r="I273" s="222"/>
      <c r="J273" s="223" t="s">
        <v>273</v>
      </c>
      <c r="K273" s="224">
        <v>4</v>
      </c>
      <c r="L273" s="225">
        <v>0</v>
      </c>
      <c r="M273" s="226"/>
      <c r="N273" s="227">
        <f>ROUND(L273*K273,2)</f>
        <v>0</v>
      </c>
      <c r="O273" s="227"/>
      <c r="P273" s="227"/>
      <c r="Q273" s="227"/>
      <c r="R273" s="49"/>
      <c r="T273" s="228" t="s">
        <v>22</v>
      </c>
      <c r="U273" s="57" t="s">
        <v>44</v>
      </c>
      <c r="V273" s="48"/>
      <c r="W273" s="229">
        <f>V273*K273</f>
        <v>0</v>
      </c>
      <c r="X273" s="229">
        <v>0</v>
      </c>
      <c r="Y273" s="229">
        <f>X273*K273</f>
        <v>0</v>
      </c>
      <c r="Z273" s="229">
        <v>0</v>
      </c>
      <c r="AA273" s="230">
        <f>Z273*K273</f>
        <v>0</v>
      </c>
      <c r="AR273" s="23" t="s">
        <v>178</v>
      </c>
      <c r="AT273" s="23" t="s">
        <v>174</v>
      </c>
      <c r="AU273" s="23" t="s">
        <v>126</v>
      </c>
      <c r="AY273" s="23" t="s">
        <v>173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3" t="s">
        <v>87</v>
      </c>
      <c r="BK273" s="143">
        <f>ROUND(L273*K273,2)</f>
        <v>0</v>
      </c>
      <c r="BL273" s="23" t="s">
        <v>178</v>
      </c>
      <c r="BM273" s="23" t="s">
        <v>1197</v>
      </c>
    </row>
    <row r="274" spans="2:65" s="1" customFormat="1" ht="16.5" customHeight="1">
      <c r="B274" s="47"/>
      <c r="C274" s="260" t="s">
        <v>376</v>
      </c>
      <c r="D274" s="260" t="s">
        <v>245</v>
      </c>
      <c r="E274" s="261" t="s">
        <v>1198</v>
      </c>
      <c r="F274" s="262" t="s">
        <v>1199</v>
      </c>
      <c r="G274" s="262"/>
      <c r="H274" s="262"/>
      <c r="I274" s="262"/>
      <c r="J274" s="263" t="s">
        <v>273</v>
      </c>
      <c r="K274" s="264">
        <v>4</v>
      </c>
      <c r="L274" s="265">
        <v>0</v>
      </c>
      <c r="M274" s="266"/>
      <c r="N274" s="267">
        <f>ROUND(L274*K274,2)</f>
        <v>0</v>
      </c>
      <c r="O274" s="227"/>
      <c r="P274" s="227"/>
      <c r="Q274" s="227"/>
      <c r="R274" s="49"/>
      <c r="T274" s="228" t="s">
        <v>22</v>
      </c>
      <c r="U274" s="57" t="s">
        <v>44</v>
      </c>
      <c r="V274" s="48"/>
      <c r="W274" s="229">
        <f>V274*K274</f>
        <v>0</v>
      </c>
      <c r="X274" s="229">
        <v>0.0167</v>
      </c>
      <c r="Y274" s="229">
        <f>X274*K274</f>
        <v>0.0668</v>
      </c>
      <c r="Z274" s="229">
        <v>0</v>
      </c>
      <c r="AA274" s="230">
        <f>Z274*K274</f>
        <v>0</v>
      </c>
      <c r="AR274" s="23" t="s">
        <v>212</v>
      </c>
      <c r="AT274" s="23" t="s">
        <v>245</v>
      </c>
      <c r="AU274" s="23" t="s">
        <v>126</v>
      </c>
      <c r="AY274" s="23" t="s">
        <v>173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87</v>
      </c>
      <c r="BK274" s="143">
        <f>ROUND(L274*K274,2)</f>
        <v>0</v>
      </c>
      <c r="BL274" s="23" t="s">
        <v>178</v>
      </c>
      <c r="BM274" s="23" t="s">
        <v>1200</v>
      </c>
    </row>
    <row r="275" spans="2:65" s="1" customFormat="1" ht="25.5" customHeight="1">
      <c r="B275" s="47"/>
      <c r="C275" s="220" t="s">
        <v>380</v>
      </c>
      <c r="D275" s="220" t="s">
        <v>174</v>
      </c>
      <c r="E275" s="221" t="s">
        <v>1201</v>
      </c>
      <c r="F275" s="222" t="s">
        <v>1202</v>
      </c>
      <c r="G275" s="222"/>
      <c r="H275" s="222"/>
      <c r="I275" s="222"/>
      <c r="J275" s="223" t="s">
        <v>273</v>
      </c>
      <c r="K275" s="224">
        <v>3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22</v>
      </c>
      <c r="U275" s="57" t="s">
        <v>44</v>
      </c>
      <c r="V275" s="48"/>
      <c r="W275" s="229">
        <f>V275*K275</f>
        <v>0</v>
      </c>
      <c r="X275" s="229">
        <v>1E-05</v>
      </c>
      <c r="Y275" s="229">
        <f>X275*K275</f>
        <v>3.0000000000000004E-05</v>
      </c>
      <c r="Z275" s="229">
        <v>0</v>
      </c>
      <c r="AA275" s="230">
        <f>Z275*K275</f>
        <v>0</v>
      </c>
      <c r="AR275" s="23" t="s">
        <v>178</v>
      </c>
      <c r="AT275" s="23" t="s">
        <v>174</v>
      </c>
      <c r="AU275" s="23" t="s">
        <v>126</v>
      </c>
      <c r="AY275" s="23" t="s">
        <v>173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87</v>
      </c>
      <c r="BK275" s="143">
        <f>ROUND(L275*K275,2)</f>
        <v>0</v>
      </c>
      <c r="BL275" s="23" t="s">
        <v>178</v>
      </c>
      <c r="BM275" s="23" t="s">
        <v>1203</v>
      </c>
    </row>
    <row r="276" spans="2:65" s="1" customFormat="1" ht="16.5" customHeight="1">
      <c r="B276" s="47"/>
      <c r="C276" s="260" t="s">
        <v>384</v>
      </c>
      <c r="D276" s="260" t="s">
        <v>245</v>
      </c>
      <c r="E276" s="261" t="s">
        <v>1204</v>
      </c>
      <c r="F276" s="262" t="s">
        <v>1205</v>
      </c>
      <c r="G276" s="262"/>
      <c r="H276" s="262"/>
      <c r="I276" s="262"/>
      <c r="J276" s="263" t="s">
        <v>273</v>
      </c>
      <c r="K276" s="264">
        <v>3</v>
      </c>
      <c r="L276" s="265">
        <v>0</v>
      </c>
      <c r="M276" s="266"/>
      <c r="N276" s="267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44</v>
      </c>
      <c r="V276" s="48"/>
      <c r="W276" s="229">
        <f>V276*K276</f>
        <v>0</v>
      </c>
      <c r="X276" s="229">
        <v>0.0209</v>
      </c>
      <c r="Y276" s="229">
        <f>X276*K276</f>
        <v>0.06269999999999999</v>
      </c>
      <c r="Z276" s="229">
        <v>0</v>
      </c>
      <c r="AA276" s="230">
        <f>Z276*K276</f>
        <v>0</v>
      </c>
      <c r="AR276" s="23" t="s">
        <v>212</v>
      </c>
      <c r="AT276" s="23" t="s">
        <v>245</v>
      </c>
      <c r="AU276" s="23" t="s">
        <v>126</v>
      </c>
      <c r="AY276" s="23" t="s">
        <v>173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87</v>
      </c>
      <c r="BK276" s="143">
        <f>ROUND(L276*K276,2)</f>
        <v>0</v>
      </c>
      <c r="BL276" s="23" t="s">
        <v>178</v>
      </c>
      <c r="BM276" s="23" t="s">
        <v>1206</v>
      </c>
    </row>
    <row r="277" spans="2:65" s="1" customFormat="1" ht="25.5" customHeight="1">
      <c r="B277" s="47"/>
      <c r="C277" s="220" t="s">
        <v>388</v>
      </c>
      <c r="D277" s="220" t="s">
        <v>174</v>
      </c>
      <c r="E277" s="221" t="s">
        <v>1207</v>
      </c>
      <c r="F277" s="222" t="s">
        <v>1208</v>
      </c>
      <c r="G277" s="222"/>
      <c r="H277" s="222"/>
      <c r="I277" s="222"/>
      <c r="J277" s="223" t="s">
        <v>1209</v>
      </c>
      <c r="K277" s="224">
        <v>7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22</v>
      </c>
      <c r="U277" s="57" t="s">
        <v>44</v>
      </c>
      <c r="V277" s="48"/>
      <c r="W277" s="229">
        <f>V277*K277</f>
        <v>0</v>
      </c>
      <c r="X277" s="229">
        <v>0.0005</v>
      </c>
      <c r="Y277" s="229">
        <f>X277*K277</f>
        <v>0.0035</v>
      </c>
      <c r="Z277" s="229">
        <v>0</v>
      </c>
      <c r="AA277" s="230">
        <f>Z277*K277</f>
        <v>0</v>
      </c>
      <c r="AR277" s="23" t="s">
        <v>178</v>
      </c>
      <c r="AT277" s="23" t="s">
        <v>174</v>
      </c>
      <c r="AU277" s="23" t="s">
        <v>126</v>
      </c>
      <c r="AY277" s="23" t="s">
        <v>173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87</v>
      </c>
      <c r="BK277" s="143">
        <f>ROUND(L277*K277,2)</f>
        <v>0</v>
      </c>
      <c r="BL277" s="23" t="s">
        <v>178</v>
      </c>
      <c r="BM277" s="23" t="s">
        <v>1210</v>
      </c>
    </row>
    <row r="278" spans="2:65" s="1" customFormat="1" ht="38.25" customHeight="1">
      <c r="B278" s="47"/>
      <c r="C278" s="220" t="s">
        <v>393</v>
      </c>
      <c r="D278" s="220" t="s">
        <v>174</v>
      </c>
      <c r="E278" s="221" t="s">
        <v>1211</v>
      </c>
      <c r="F278" s="222" t="s">
        <v>1212</v>
      </c>
      <c r="G278" s="222"/>
      <c r="H278" s="222"/>
      <c r="I278" s="222"/>
      <c r="J278" s="223" t="s">
        <v>273</v>
      </c>
      <c r="K278" s="224">
        <v>9</v>
      </c>
      <c r="L278" s="225">
        <v>0</v>
      </c>
      <c r="M278" s="226"/>
      <c r="N278" s="227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44</v>
      </c>
      <c r="V278" s="48"/>
      <c r="W278" s="229">
        <f>V278*K278</f>
        <v>0</v>
      </c>
      <c r="X278" s="229">
        <v>2.3765</v>
      </c>
      <c r="Y278" s="229">
        <f>X278*K278</f>
        <v>21.3885</v>
      </c>
      <c r="Z278" s="229">
        <v>0</v>
      </c>
      <c r="AA278" s="230">
        <f>Z278*K278</f>
        <v>0</v>
      </c>
      <c r="AR278" s="23" t="s">
        <v>178</v>
      </c>
      <c r="AT278" s="23" t="s">
        <v>174</v>
      </c>
      <c r="AU278" s="23" t="s">
        <v>126</v>
      </c>
      <c r="AY278" s="23" t="s">
        <v>173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87</v>
      </c>
      <c r="BK278" s="143">
        <f>ROUND(L278*K278,2)</f>
        <v>0</v>
      </c>
      <c r="BL278" s="23" t="s">
        <v>178</v>
      </c>
      <c r="BM278" s="23" t="s">
        <v>1213</v>
      </c>
    </row>
    <row r="279" spans="2:65" s="1" customFormat="1" ht="25.5" customHeight="1">
      <c r="B279" s="47"/>
      <c r="C279" s="260" t="s">
        <v>398</v>
      </c>
      <c r="D279" s="260" t="s">
        <v>245</v>
      </c>
      <c r="E279" s="261" t="s">
        <v>1214</v>
      </c>
      <c r="F279" s="262" t="s">
        <v>1215</v>
      </c>
      <c r="G279" s="262"/>
      <c r="H279" s="262"/>
      <c r="I279" s="262"/>
      <c r="J279" s="263" t="s">
        <v>273</v>
      </c>
      <c r="K279" s="264">
        <v>44</v>
      </c>
      <c r="L279" s="265">
        <v>0</v>
      </c>
      <c r="M279" s="266"/>
      <c r="N279" s="26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44</v>
      </c>
      <c r="V279" s="48"/>
      <c r="W279" s="229">
        <f>V279*K279</f>
        <v>0</v>
      </c>
      <c r="X279" s="229">
        <v>0.002</v>
      </c>
      <c r="Y279" s="229">
        <f>X279*K279</f>
        <v>0.088</v>
      </c>
      <c r="Z279" s="229">
        <v>0</v>
      </c>
      <c r="AA279" s="230">
        <f>Z279*K279</f>
        <v>0</v>
      </c>
      <c r="AR279" s="23" t="s">
        <v>212</v>
      </c>
      <c r="AT279" s="23" t="s">
        <v>245</v>
      </c>
      <c r="AU279" s="23" t="s">
        <v>126</v>
      </c>
      <c r="AY279" s="23" t="s">
        <v>173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87</v>
      </c>
      <c r="BK279" s="143">
        <f>ROUND(L279*K279,2)</f>
        <v>0</v>
      </c>
      <c r="BL279" s="23" t="s">
        <v>178</v>
      </c>
      <c r="BM279" s="23" t="s">
        <v>1216</v>
      </c>
    </row>
    <row r="280" spans="2:65" s="1" customFormat="1" ht="25.5" customHeight="1">
      <c r="B280" s="47"/>
      <c r="C280" s="260" t="s">
        <v>403</v>
      </c>
      <c r="D280" s="260" t="s">
        <v>245</v>
      </c>
      <c r="E280" s="261" t="s">
        <v>1217</v>
      </c>
      <c r="F280" s="262" t="s">
        <v>1218</v>
      </c>
      <c r="G280" s="262"/>
      <c r="H280" s="262"/>
      <c r="I280" s="262"/>
      <c r="J280" s="263" t="s">
        <v>273</v>
      </c>
      <c r="K280" s="264">
        <v>1</v>
      </c>
      <c r="L280" s="265">
        <v>0</v>
      </c>
      <c r="M280" s="266"/>
      <c r="N280" s="267">
        <f>ROUND(L280*K280,2)</f>
        <v>0</v>
      </c>
      <c r="O280" s="227"/>
      <c r="P280" s="227"/>
      <c r="Q280" s="227"/>
      <c r="R280" s="49"/>
      <c r="T280" s="228" t="s">
        <v>22</v>
      </c>
      <c r="U280" s="57" t="s">
        <v>44</v>
      </c>
      <c r="V280" s="48"/>
      <c r="W280" s="229">
        <f>V280*K280</f>
        <v>0</v>
      </c>
      <c r="X280" s="229">
        <v>1.87</v>
      </c>
      <c r="Y280" s="229">
        <f>X280*K280</f>
        <v>1.87</v>
      </c>
      <c r="Z280" s="229">
        <v>0</v>
      </c>
      <c r="AA280" s="230">
        <f>Z280*K280</f>
        <v>0</v>
      </c>
      <c r="AR280" s="23" t="s">
        <v>212</v>
      </c>
      <c r="AT280" s="23" t="s">
        <v>245</v>
      </c>
      <c r="AU280" s="23" t="s">
        <v>126</v>
      </c>
      <c r="AY280" s="23" t="s">
        <v>173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87</v>
      </c>
      <c r="BK280" s="143">
        <f>ROUND(L280*K280,2)</f>
        <v>0</v>
      </c>
      <c r="BL280" s="23" t="s">
        <v>178</v>
      </c>
      <c r="BM280" s="23" t="s">
        <v>1219</v>
      </c>
    </row>
    <row r="281" spans="2:51" s="10" customFormat="1" ht="16.5" customHeight="1">
      <c r="B281" s="231"/>
      <c r="C281" s="232"/>
      <c r="D281" s="232"/>
      <c r="E281" s="233" t="s">
        <v>22</v>
      </c>
      <c r="F281" s="234" t="s">
        <v>1220</v>
      </c>
      <c r="G281" s="235"/>
      <c r="H281" s="235"/>
      <c r="I281" s="235"/>
      <c r="J281" s="232"/>
      <c r="K281" s="236">
        <v>1</v>
      </c>
      <c r="L281" s="232"/>
      <c r="M281" s="232"/>
      <c r="N281" s="232"/>
      <c r="O281" s="232"/>
      <c r="P281" s="232"/>
      <c r="Q281" s="232"/>
      <c r="R281" s="237"/>
      <c r="T281" s="238"/>
      <c r="U281" s="232"/>
      <c r="V281" s="232"/>
      <c r="W281" s="232"/>
      <c r="X281" s="232"/>
      <c r="Y281" s="232"/>
      <c r="Z281" s="232"/>
      <c r="AA281" s="239"/>
      <c r="AT281" s="240" t="s">
        <v>181</v>
      </c>
      <c r="AU281" s="240" t="s">
        <v>126</v>
      </c>
      <c r="AV281" s="10" t="s">
        <v>126</v>
      </c>
      <c r="AW281" s="10" t="s">
        <v>36</v>
      </c>
      <c r="AX281" s="10" t="s">
        <v>87</v>
      </c>
      <c r="AY281" s="240" t="s">
        <v>173</v>
      </c>
    </row>
    <row r="282" spans="2:65" s="1" customFormat="1" ht="25.5" customHeight="1">
      <c r="B282" s="47"/>
      <c r="C282" s="260" t="s">
        <v>408</v>
      </c>
      <c r="D282" s="260" t="s">
        <v>245</v>
      </c>
      <c r="E282" s="261" t="s">
        <v>1221</v>
      </c>
      <c r="F282" s="262" t="s">
        <v>1222</v>
      </c>
      <c r="G282" s="262"/>
      <c r="H282" s="262"/>
      <c r="I282" s="262"/>
      <c r="J282" s="263" t="s">
        <v>273</v>
      </c>
      <c r="K282" s="264">
        <v>2</v>
      </c>
      <c r="L282" s="265">
        <v>0</v>
      </c>
      <c r="M282" s="266"/>
      <c r="N282" s="267">
        <f>ROUND(L282*K282,2)</f>
        <v>0</v>
      </c>
      <c r="O282" s="227"/>
      <c r="P282" s="227"/>
      <c r="Q282" s="227"/>
      <c r="R282" s="49"/>
      <c r="T282" s="228" t="s">
        <v>22</v>
      </c>
      <c r="U282" s="57" t="s">
        <v>44</v>
      </c>
      <c r="V282" s="48"/>
      <c r="W282" s="229">
        <f>V282*K282</f>
        <v>0</v>
      </c>
      <c r="X282" s="229">
        <v>0.449</v>
      </c>
      <c r="Y282" s="229">
        <f>X282*K282</f>
        <v>0.898</v>
      </c>
      <c r="Z282" s="229">
        <v>0</v>
      </c>
      <c r="AA282" s="230">
        <f>Z282*K282</f>
        <v>0</v>
      </c>
      <c r="AR282" s="23" t="s">
        <v>212</v>
      </c>
      <c r="AT282" s="23" t="s">
        <v>245</v>
      </c>
      <c r="AU282" s="23" t="s">
        <v>126</v>
      </c>
      <c r="AY282" s="23" t="s">
        <v>173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87</v>
      </c>
      <c r="BK282" s="143">
        <f>ROUND(L282*K282,2)</f>
        <v>0</v>
      </c>
      <c r="BL282" s="23" t="s">
        <v>178</v>
      </c>
      <c r="BM282" s="23" t="s">
        <v>1223</v>
      </c>
    </row>
    <row r="283" spans="2:65" s="1" customFormat="1" ht="16.5" customHeight="1">
      <c r="B283" s="47"/>
      <c r="C283" s="260" t="s">
        <v>412</v>
      </c>
      <c r="D283" s="260" t="s">
        <v>245</v>
      </c>
      <c r="E283" s="261" t="s">
        <v>1224</v>
      </c>
      <c r="F283" s="262" t="s">
        <v>1225</v>
      </c>
      <c r="G283" s="262"/>
      <c r="H283" s="262"/>
      <c r="I283" s="262"/>
      <c r="J283" s="263" t="s">
        <v>273</v>
      </c>
      <c r="K283" s="264">
        <v>9</v>
      </c>
      <c r="L283" s="265">
        <v>0</v>
      </c>
      <c r="M283" s="266"/>
      <c r="N283" s="267">
        <f>ROUND(L283*K283,2)</f>
        <v>0</v>
      </c>
      <c r="O283" s="227"/>
      <c r="P283" s="227"/>
      <c r="Q283" s="227"/>
      <c r="R283" s="49"/>
      <c r="T283" s="228" t="s">
        <v>22</v>
      </c>
      <c r="U283" s="57" t="s">
        <v>44</v>
      </c>
      <c r="V283" s="48"/>
      <c r="W283" s="229">
        <f>V283*K283</f>
        <v>0</v>
      </c>
      <c r="X283" s="229">
        <v>0.165</v>
      </c>
      <c r="Y283" s="229">
        <f>X283*K283</f>
        <v>1.485</v>
      </c>
      <c r="Z283" s="229">
        <v>0</v>
      </c>
      <c r="AA283" s="230">
        <f>Z283*K283</f>
        <v>0</v>
      </c>
      <c r="AR283" s="23" t="s">
        <v>212</v>
      </c>
      <c r="AT283" s="23" t="s">
        <v>245</v>
      </c>
      <c r="AU283" s="23" t="s">
        <v>126</v>
      </c>
      <c r="AY283" s="23" t="s">
        <v>173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87</v>
      </c>
      <c r="BK283" s="143">
        <f>ROUND(L283*K283,2)</f>
        <v>0</v>
      </c>
      <c r="BL283" s="23" t="s">
        <v>178</v>
      </c>
      <c r="BM283" s="23" t="s">
        <v>1226</v>
      </c>
    </row>
    <row r="284" spans="2:65" s="1" customFormat="1" ht="25.5" customHeight="1">
      <c r="B284" s="47"/>
      <c r="C284" s="260" t="s">
        <v>416</v>
      </c>
      <c r="D284" s="260" t="s">
        <v>245</v>
      </c>
      <c r="E284" s="261" t="s">
        <v>1227</v>
      </c>
      <c r="F284" s="262" t="s">
        <v>1228</v>
      </c>
      <c r="G284" s="262"/>
      <c r="H284" s="262"/>
      <c r="I284" s="262"/>
      <c r="J284" s="263" t="s">
        <v>273</v>
      </c>
      <c r="K284" s="264">
        <v>4</v>
      </c>
      <c r="L284" s="265">
        <v>0</v>
      </c>
      <c r="M284" s="266"/>
      <c r="N284" s="267">
        <f>ROUND(L284*K284,2)</f>
        <v>0</v>
      </c>
      <c r="O284" s="227"/>
      <c r="P284" s="227"/>
      <c r="Q284" s="227"/>
      <c r="R284" s="49"/>
      <c r="T284" s="228" t="s">
        <v>22</v>
      </c>
      <c r="U284" s="57" t="s">
        <v>44</v>
      </c>
      <c r="V284" s="48"/>
      <c r="W284" s="229">
        <f>V284*K284</f>
        <v>0</v>
      </c>
      <c r="X284" s="229">
        <v>0.068</v>
      </c>
      <c r="Y284" s="229">
        <f>X284*K284</f>
        <v>0.272</v>
      </c>
      <c r="Z284" s="229">
        <v>0</v>
      </c>
      <c r="AA284" s="230">
        <f>Z284*K284</f>
        <v>0</v>
      </c>
      <c r="AR284" s="23" t="s">
        <v>212</v>
      </c>
      <c r="AT284" s="23" t="s">
        <v>245</v>
      </c>
      <c r="AU284" s="23" t="s">
        <v>126</v>
      </c>
      <c r="AY284" s="23" t="s">
        <v>173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87</v>
      </c>
      <c r="BK284" s="143">
        <f>ROUND(L284*K284,2)</f>
        <v>0</v>
      </c>
      <c r="BL284" s="23" t="s">
        <v>178</v>
      </c>
      <c r="BM284" s="23" t="s">
        <v>1229</v>
      </c>
    </row>
    <row r="285" spans="2:65" s="1" customFormat="1" ht="25.5" customHeight="1">
      <c r="B285" s="47"/>
      <c r="C285" s="260" t="s">
        <v>420</v>
      </c>
      <c r="D285" s="260" t="s">
        <v>245</v>
      </c>
      <c r="E285" s="261" t="s">
        <v>1230</v>
      </c>
      <c r="F285" s="262" t="s">
        <v>1231</v>
      </c>
      <c r="G285" s="262"/>
      <c r="H285" s="262"/>
      <c r="I285" s="262"/>
      <c r="J285" s="263" t="s">
        <v>273</v>
      </c>
      <c r="K285" s="264">
        <v>6</v>
      </c>
      <c r="L285" s="265">
        <v>0</v>
      </c>
      <c r="M285" s="266"/>
      <c r="N285" s="267">
        <f>ROUND(L285*K285,2)</f>
        <v>0</v>
      </c>
      <c r="O285" s="227"/>
      <c r="P285" s="227"/>
      <c r="Q285" s="227"/>
      <c r="R285" s="49"/>
      <c r="T285" s="228" t="s">
        <v>22</v>
      </c>
      <c r="U285" s="57" t="s">
        <v>44</v>
      </c>
      <c r="V285" s="48"/>
      <c r="W285" s="229">
        <f>V285*K285</f>
        <v>0</v>
      </c>
      <c r="X285" s="229">
        <v>0.068</v>
      </c>
      <c r="Y285" s="229">
        <f>X285*K285</f>
        <v>0.40800000000000003</v>
      </c>
      <c r="Z285" s="229">
        <v>0</v>
      </c>
      <c r="AA285" s="230">
        <f>Z285*K285</f>
        <v>0</v>
      </c>
      <c r="AR285" s="23" t="s">
        <v>212</v>
      </c>
      <c r="AT285" s="23" t="s">
        <v>245</v>
      </c>
      <c r="AU285" s="23" t="s">
        <v>126</v>
      </c>
      <c r="AY285" s="23" t="s">
        <v>173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87</v>
      </c>
      <c r="BK285" s="143">
        <f>ROUND(L285*K285,2)</f>
        <v>0</v>
      </c>
      <c r="BL285" s="23" t="s">
        <v>178</v>
      </c>
      <c r="BM285" s="23" t="s">
        <v>1232</v>
      </c>
    </row>
    <row r="286" spans="2:51" s="10" customFormat="1" ht="16.5" customHeight="1">
      <c r="B286" s="231"/>
      <c r="C286" s="232"/>
      <c r="D286" s="232"/>
      <c r="E286" s="233" t="s">
        <v>22</v>
      </c>
      <c r="F286" s="234" t="s">
        <v>1233</v>
      </c>
      <c r="G286" s="235"/>
      <c r="H286" s="235"/>
      <c r="I286" s="235"/>
      <c r="J286" s="232"/>
      <c r="K286" s="236">
        <v>6</v>
      </c>
      <c r="L286" s="232"/>
      <c r="M286" s="232"/>
      <c r="N286" s="232"/>
      <c r="O286" s="232"/>
      <c r="P286" s="232"/>
      <c r="Q286" s="232"/>
      <c r="R286" s="237"/>
      <c r="T286" s="238"/>
      <c r="U286" s="232"/>
      <c r="V286" s="232"/>
      <c r="W286" s="232"/>
      <c r="X286" s="232"/>
      <c r="Y286" s="232"/>
      <c r="Z286" s="232"/>
      <c r="AA286" s="239"/>
      <c r="AT286" s="240" t="s">
        <v>181</v>
      </c>
      <c r="AU286" s="240" t="s">
        <v>126</v>
      </c>
      <c r="AV286" s="10" t="s">
        <v>126</v>
      </c>
      <c r="AW286" s="10" t="s">
        <v>36</v>
      </c>
      <c r="AX286" s="10" t="s">
        <v>87</v>
      </c>
      <c r="AY286" s="240" t="s">
        <v>173</v>
      </c>
    </row>
    <row r="287" spans="2:65" s="1" customFormat="1" ht="25.5" customHeight="1">
      <c r="B287" s="47"/>
      <c r="C287" s="260" t="s">
        <v>424</v>
      </c>
      <c r="D287" s="260" t="s">
        <v>245</v>
      </c>
      <c r="E287" s="261" t="s">
        <v>1234</v>
      </c>
      <c r="F287" s="262" t="s">
        <v>1235</v>
      </c>
      <c r="G287" s="262"/>
      <c r="H287" s="262"/>
      <c r="I287" s="262"/>
      <c r="J287" s="263" t="s">
        <v>273</v>
      </c>
      <c r="K287" s="264">
        <v>5</v>
      </c>
      <c r="L287" s="265">
        <v>0</v>
      </c>
      <c r="M287" s="266"/>
      <c r="N287" s="267">
        <f>ROUND(L287*K287,2)</f>
        <v>0</v>
      </c>
      <c r="O287" s="227"/>
      <c r="P287" s="227"/>
      <c r="Q287" s="227"/>
      <c r="R287" s="49"/>
      <c r="T287" s="228" t="s">
        <v>22</v>
      </c>
      <c r="U287" s="57" t="s">
        <v>44</v>
      </c>
      <c r="V287" s="48"/>
      <c r="W287" s="229">
        <f>V287*K287</f>
        <v>0</v>
      </c>
      <c r="X287" s="229">
        <v>0.054</v>
      </c>
      <c r="Y287" s="229">
        <f>X287*K287</f>
        <v>0.27</v>
      </c>
      <c r="Z287" s="229">
        <v>0</v>
      </c>
      <c r="AA287" s="230">
        <f>Z287*K287</f>
        <v>0</v>
      </c>
      <c r="AR287" s="23" t="s">
        <v>212</v>
      </c>
      <c r="AT287" s="23" t="s">
        <v>245</v>
      </c>
      <c r="AU287" s="23" t="s">
        <v>126</v>
      </c>
      <c r="AY287" s="23" t="s">
        <v>173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87</v>
      </c>
      <c r="BK287" s="143">
        <f>ROUND(L287*K287,2)</f>
        <v>0</v>
      </c>
      <c r="BL287" s="23" t="s">
        <v>178</v>
      </c>
      <c r="BM287" s="23" t="s">
        <v>1236</v>
      </c>
    </row>
    <row r="288" spans="2:51" s="10" customFormat="1" ht="16.5" customHeight="1">
      <c r="B288" s="231"/>
      <c r="C288" s="232"/>
      <c r="D288" s="232"/>
      <c r="E288" s="233" t="s">
        <v>22</v>
      </c>
      <c r="F288" s="234" t="s">
        <v>1237</v>
      </c>
      <c r="G288" s="235"/>
      <c r="H288" s="235"/>
      <c r="I288" s="235"/>
      <c r="J288" s="232"/>
      <c r="K288" s="236">
        <v>5</v>
      </c>
      <c r="L288" s="232"/>
      <c r="M288" s="232"/>
      <c r="N288" s="232"/>
      <c r="O288" s="232"/>
      <c r="P288" s="232"/>
      <c r="Q288" s="232"/>
      <c r="R288" s="237"/>
      <c r="T288" s="238"/>
      <c r="U288" s="232"/>
      <c r="V288" s="232"/>
      <c r="W288" s="232"/>
      <c r="X288" s="232"/>
      <c r="Y288" s="232"/>
      <c r="Z288" s="232"/>
      <c r="AA288" s="239"/>
      <c r="AT288" s="240" t="s">
        <v>181</v>
      </c>
      <c r="AU288" s="240" t="s">
        <v>126</v>
      </c>
      <c r="AV288" s="10" t="s">
        <v>126</v>
      </c>
      <c r="AW288" s="10" t="s">
        <v>36</v>
      </c>
      <c r="AX288" s="10" t="s">
        <v>87</v>
      </c>
      <c r="AY288" s="240" t="s">
        <v>173</v>
      </c>
    </row>
    <row r="289" spans="2:65" s="1" customFormat="1" ht="25.5" customHeight="1">
      <c r="B289" s="47"/>
      <c r="C289" s="260" t="s">
        <v>429</v>
      </c>
      <c r="D289" s="260" t="s">
        <v>245</v>
      </c>
      <c r="E289" s="261" t="s">
        <v>1238</v>
      </c>
      <c r="F289" s="262" t="s">
        <v>1239</v>
      </c>
      <c r="G289" s="262"/>
      <c r="H289" s="262"/>
      <c r="I289" s="262"/>
      <c r="J289" s="263" t="s">
        <v>273</v>
      </c>
      <c r="K289" s="264">
        <v>1</v>
      </c>
      <c r="L289" s="265">
        <v>0</v>
      </c>
      <c r="M289" s="266"/>
      <c r="N289" s="26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44</v>
      </c>
      <c r="V289" s="48"/>
      <c r="W289" s="229">
        <f>V289*K289</f>
        <v>0</v>
      </c>
      <c r="X289" s="229">
        <v>0.04</v>
      </c>
      <c r="Y289" s="229">
        <f>X289*K289</f>
        <v>0.04</v>
      </c>
      <c r="Z289" s="229">
        <v>0</v>
      </c>
      <c r="AA289" s="230">
        <f>Z289*K289</f>
        <v>0</v>
      </c>
      <c r="AR289" s="23" t="s">
        <v>212</v>
      </c>
      <c r="AT289" s="23" t="s">
        <v>245</v>
      </c>
      <c r="AU289" s="23" t="s">
        <v>126</v>
      </c>
      <c r="AY289" s="23" t="s">
        <v>173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87</v>
      </c>
      <c r="BK289" s="143">
        <f>ROUND(L289*K289,2)</f>
        <v>0</v>
      </c>
      <c r="BL289" s="23" t="s">
        <v>178</v>
      </c>
      <c r="BM289" s="23" t="s">
        <v>1240</v>
      </c>
    </row>
    <row r="290" spans="2:65" s="1" customFormat="1" ht="25.5" customHeight="1">
      <c r="B290" s="47"/>
      <c r="C290" s="260" t="s">
        <v>434</v>
      </c>
      <c r="D290" s="260" t="s">
        <v>245</v>
      </c>
      <c r="E290" s="261" t="s">
        <v>1241</v>
      </c>
      <c r="F290" s="262" t="s">
        <v>1242</v>
      </c>
      <c r="G290" s="262"/>
      <c r="H290" s="262"/>
      <c r="I290" s="262"/>
      <c r="J290" s="263" t="s">
        <v>273</v>
      </c>
      <c r="K290" s="264">
        <v>1</v>
      </c>
      <c r="L290" s="265">
        <v>0</v>
      </c>
      <c r="M290" s="266"/>
      <c r="N290" s="267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44</v>
      </c>
      <c r="V290" s="48"/>
      <c r="W290" s="229">
        <f>V290*K290</f>
        <v>0</v>
      </c>
      <c r="X290" s="229">
        <v>0.04</v>
      </c>
      <c r="Y290" s="229">
        <f>X290*K290</f>
        <v>0.04</v>
      </c>
      <c r="Z290" s="229">
        <v>0</v>
      </c>
      <c r="AA290" s="230">
        <f>Z290*K290</f>
        <v>0</v>
      </c>
      <c r="AR290" s="23" t="s">
        <v>212</v>
      </c>
      <c r="AT290" s="23" t="s">
        <v>245</v>
      </c>
      <c r="AU290" s="23" t="s">
        <v>126</v>
      </c>
      <c r="AY290" s="23" t="s">
        <v>173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87</v>
      </c>
      <c r="BK290" s="143">
        <f>ROUND(L290*K290,2)</f>
        <v>0</v>
      </c>
      <c r="BL290" s="23" t="s">
        <v>178</v>
      </c>
      <c r="BM290" s="23" t="s">
        <v>1243</v>
      </c>
    </row>
    <row r="291" spans="2:65" s="1" customFormat="1" ht="25.5" customHeight="1">
      <c r="B291" s="47"/>
      <c r="C291" s="260" t="s">
        <v>438</v>
      </c>
      <c r="D291" s="260" t="s">
        <v>245</v>
      </c>
      <c r="E291" s="261" t="s">
        <v>1244</v>
      </c>
      <c r="F291" s="262" t="s">
        <v>1245</v>
      </c>
      <c r="G291" s="262"/>
      <c r="H291" s="262"/>
      <c r="I291" s="262"/>
      <c r="J291" s="263" t="s">
        <v>273</v>
      </c>
      <c r="K291" s="264">
        <v>2</v>
      </c>
      <c r="L291" s="265">
        <v>0</v>
      </c>
      <c r="M291" s="266"/>
      <c r="N291" s="267">
        <f>ROUND(L291*K291,2)</f>
        <v>0</v>
      </c>
      <c r="O291" s="227"/>
      <c r="P291" s="227"/>
      <c r="Q291" s="227"/>
      <c r="R291" s="49"/>
      <c r="T291" s="228" t="s">
        <v>22</v>
      </c>
      <c r="U291" s="57" t="s">
        <v>44</v>
      </c>
      <c r="V291" s="48"/>
      <c r="W291" s="229">
        <f>V291*K291</f>
        <v>0</v>
      </c>
      <c r="X291" s="229">
        <v>1.6</v>
      </c>
      <c r="Y291" s="229">
        <f>X291*K291</f>
        <v>3.2</v>
      </c>
      <c r="Z291" s="229">
        <v>0</v>
      </c>
      <c r="AA291" s="230">
        <f>Z291*K291</f>
        <v>0</v>
      </c>
      <c r="AR291" s="23" t="s">
        <v>212</v>
      </c>
      <c r="AT291" s="23" t="s">
        <v>245</v>
      </c>
      <c r="AU291" s="23" t="s">
        <v>126</v>
      </c>
      <c r="AY291" s="23" t="s">
        <v>173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87</v>
      </c>
      <c r="BK291" s="143">
        <f>ROUND(L291*K291,2)</f>
        <v>0</v>
      </c>
      <c r="BL291" s="23" t="s">
        <v>178</v>
      </c>
      <c r="BM291" s="23" t="s">
        <v>1246</v>
      </c>
    </row>
    <row r="292" spans="2:51" s="10" customFormat="1" ht="16.5" customHeight="1">
      <c r="B292" s="231"/>
      <c r="C292" s="232"/>
      <c r="D292" s="232"/>
      <c r="E292" s="233" t="s">
        <v>22</v>
      </c>
      <c r="F292" s="234" t="s">
        <v>1247</v>
      </c>
      <c r="G292" s="235"/>
      <c r="H292" s="235"/>
      <c r="I292" s="235"/>
      <c r="J292" s="232"/>
      <c r="K292" s="236">
        <v>2</v>
      </c>
      <c r="L292" s="232"/>
      <c r="M292" s="232"/>
      <c r="N292" s="232"/>
      <c r="O292" s="232"/>
      <c r="P292" s="232"/>
      <c r="Q292" s="232"/>
      <c r="R292" s="237"/>
      <c r="T292" s="238"/>
      <c r="U292" s="232"/>
      <c r="V292" s="232"/>
      <c r="W292" s="232"/>
      <c r="X292" s="232"/>
      <c r="Y292" s="232"/>
      <c r="Z292" s="232"/>
      <c r="AA292" s="239"/>
      <c r="AT292" s="240" t="s">
        <v>181</v>
      </c>
      <c r="AU292" s="240" t="s">
        <v>126</v>
      </c>
      <c r="AV292" s="10" t="s">
        <v>126</v>
      </c>
      <c r="AW292" s="10" t="s">
        <v>36</v>
      </c>
      <c r="AX292" s="10" t="s">
        <v>87</v>
      </c>
      <c r="AY292" s="240" t="s">
        <v>173</v>
      </c>
    </row>
    <row r="293" spans="2:65" s="1" customFormat="1" ht="38.25" customHeight="1">
      <c r="B293" s="47"/>
      <c r="C293" s="260" t="s">
        <v>443</v>
      </c>
      <c r="D293" s="260" t="s">
        <v>245</v>
      </c>
      <c r="E293" s="261" t="s">
        <v>1248</v>
      </c>
      <c r="F293" s="262" t="s">
        <v>1249</v>
      </c>
      <c r="G293" s="262"/>
      <c r="H293" s="262"/>
      <c r="I293" s="262"/>
      <c r="J293" s="263" t="s">
        <v>273</v>
      </c>
      <c r="K293" s="264">
        <v>6</v>
      </c>
      <c r="L293" s="265">
        <v>0</v>
      </c>
      <c r="M293" s="266"/>
      <c r="N293" s="267">
        <f>ROUND(L293*K293,2)</f>
        <v>0</v>
      </c>
      <c r="O293" s="227"/>
      <c r="P293" s="227"/>
      <c r="Q293" s="227"/>
      <c r="R293" s="49"/>
      <c r="T293" s="228" t="s">
        <v>22</v>
      </c>
      <c r="U293" s="57" t="s">
        <v>44</v>
      </c>
      <c r="V293" s="48"/>
      <c r="W293" s="229">
        <f>V293*K293</f>
        <v>0</v>
      </c>
      <c r="X293" s="229">
        <v>2.1</v>
      </c>
      <c r="Y293" s="229">
        <f>X293*K293</f>
        <v>12.600000000000001</v>
      </c>
      <c r="Z293" s="229">
        <v>0</v>
      </c>
      <c r="AA293" s="230">
        <f>Z293*K293</f>
        <v>0</v>
      </c>
      <c r="AR293" s="23" t="s">
        <v>212</v>
      </c>
      <c r="AT293" s="23" t="s">
        <v>245</v>
      </c>
      <c r="AU293" s="23" t="s">
        <v>126</v>
      </c>
      <c r="AY293" s="23" t="s">
        <v>173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87</v>
      </c>
      <c r="BK293" s="143">
        <f>ROUND(L293*K293,2)</f>
        <v>0</v>
      </c>
      <c r="BL293" s="23" t="s">
        <v>178</v>
      </c>
      <c r="BM293" s="23" t="s">
        <v>1250</v>
      </c>
    </row>
    <row r="294" spans="2:51" s="10" customFormat="1" ht="16.5" customHeight="1">
      <c r="B294" s="231"/>
      <c r="C294" s="232"/>
      <c r="D294" s="232"/>
      <c r="E294" s="233" t="s">
        <v>22</v>
      </c>
      <c r="F294" s="234" t="s">
        <v>1251</v>
      </c>
      <c r="G294" s="235"/>
      <c r="H294" s="235"/>
      <c r="I294" s="235"/>
      <c r="J294" s="232"/>
      <c r="K294" s="236">
        <v>1</v>
      </c>
      <c r="L294" s="232"/>
      <c r="M294" s="232"/>
      <c r="N294" s="232"/>
      <c r="O294" s="232"/>
      <c r="P294" s="232"/>
      <c r="Q294" s="232"/>
      <c r="R294" s="237"/>
      <c r="T294" s="238"/>
      <c r="U294" s="232"/>
      <c r="V294" s="232"/>
      <c r="W294" s="232"/>
      <c r="X294" s="232"/>
      <c r="Y294" s="232"/>
      <c r="Z294" s="232"/>
      <c r="AA294" s="239"/>
      <c r="AT294" s="240" t="s">
        <v>181</v>
      </c>
      <c r="AU294" s="240" t="s">
        <v>126</v>
      </c>
      <c r="AV294" s="10" t="s">
        <v>126</v>
      </c>
      <c r="AW294" s="10" t="s">
        <v>36</v>
      </c>
      <c r="AX294" s="10" t="s">
        <v>79</v>
      </c>
      <c r="AY294" s="240" t="s">
        <v>173</v>
      </c>
    </row>
    <row r="295" spans="2:51" s="10" customFormat="1" ht="16.5" customHeight="1">
      <c r="B295" s="231"/>
      <c r="C295" s="232"/>
      <c r="D295" s="232"/>
      <c r="E295" s="233" t="s">
        <v>22</v>
      </c>
      <c r="F295" s="259" t="s">
        <v>1252</v>
      </c>
      <c r="G295" s="232"/>
      <c r="H295" s="232"/>
      <c r="I295" s="232"/>
      <c r="J295" s="232"/>
      <c r="K295" s="236">
        <v>5</v>
      </c>
      <c r="L295" s="232"/>
      <c r="M295" s="232"/>
      <c r="N295" s="232"/>
      <c r="O295" s="232"/>
      <c r="P295" s="232"/>
      <c r="Q295" s="232"/>
      <c r="R295" s="237"/>
      <c r="T295" s="238"/>
      <c r="U295" s="232"/>
      <c r="V295" s="232"/>
      <c r="W295" s="232"/>
      <c r="X295" s="232"/>
      <c r="Y295" s="232"/>
      <c r="Z295" s="232"/>
      <c r="AA295" s="239"/>
      <c r="AT295" s="240" t="s">
        <v>181</v>
      </c>
      <c r="AU295" s="240" t="s">
        <v>126</v>
      </c>
      <c r="AV295" s="10" t="s">
        <v>126</v>
      </c>
      <c r="AW295" s="10" t="s">
        <v>36</v>
      </c>
      <c r="AX295" s="10" t="s">
        <v>79</v>
      </c>
      <c r="AY295" s="240" t="s">
        <v>173</v>
      </c>
    </row>
    <row r="296" spans="2:51" s="11" customFormat="1" ht="16.5" customHeight="1">
      <c r="B296" s="241"/>
      <c r="C296" s="242"/>
      <c r="D296" s="242"/>
      <c r="E296" s="243" t="s">
        <v>22</v>
      </c>
      <c r="F296" s="244" t="s">
        <v>182</v>
      </c>
      <c r="G296" s="242"/>
      <c r="H296" s="242"/>
      <c r="I296" s="242"/>
      <c r="J296" s="242"/>
      <c r="K296" s="245">
        <v>6</v>
      </c>
      <c r="L296" s="242"/>
      <c r="M296" s="242"/>
      <c r="N296" s="242"/>
      <c r="O296" s="242"/>
      <c r="P296" s="242"/>
      <c r="Q296" s="242"/>
      <c r="R296" s="246"/>
      <c r="T296" s="247"/>
      <c r="U296" s="242"/>
      <c r="V296" s="242"/>
      <c r="W296" s="242"/>
      <c r="X296" s="242"/>
      <c r="Y296" s="242"/>
      <c r="Z296" s="242"/>
      <c r="AA296" s="248"/>
      <c r="AT296" s="249" t="s">
        <v>181</v>
      </c>
      <c r="AU296" s="249" t="s">
        <v>126</v>
      </c>
      <c r="AV296" s="11" t="s">
        <v>178</v>
      </c>
      <c r="AW296" s="11" t="s">
        <v>36</v>
      </c>
      <c r="AX296" s="11" t="s">
        <v>87</v>
      </c>
      <c r="AY296" s="249" t="s">
        <v>173</v>
      </c>
    </row>
    <row r="297" spans="2:65" s="1" customFormat="1" ht="25.5" customHeight="1">
      <c r="B297" s="47"/>
      <c r="C297" s="260" t="s">
        <v>448</v>
      </c>
      <c r="D297" s="260" t="s">
        <v>245</v>
      </c>
      <c r="E297" s="261" t="s">
        <v>1253</v>
      </c>
      <c r="F297" s="262" t="s">
        <v>1254</v>
      </c>
      <c r="G297" s="262"/>
      <c r="H297" s="262"/>
      <c r="I297" s="262"/>
      <c r="J297" s="263" t="s">
        <v>273</v>
      </c>
      <c r="K297" s="264">
        <v>7</v>
      </c>
      <c r="L297" s="265">
        <v>0</v>
      </c>
      <c r="M297" s="266"/>
      <c r="N297" s="267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44</v>
      </c>
      <c r="V297" s="48"/>
      <c r="W297" s="229">
        <f>V297*K297</f>
        <v>0</v>
      </c>
      <c r="X297" s="229">
        <v>0.585</v>
      </c>
      <c r="Y297" s="229">
        <f>X297*K297</f>
        <v>4.095</v>
      </c>
      <c r="Z297" s="229">
        <v>0</v>
      </c>
      <c r="AA297" s="230">
        <f>Z297*K297</f>
        <v>0</v>
      </c>
      <c r="AR297" s="23" t="s">
        <v>212</v>
      </c>
      <c r="AT297" s="23" t="s">
        <v>245</v>
      </c>
      <c r="AU297" s="23" t="s">
        <v>126</v>
      </c>
      <c r="AY297" s="23" t="s">
        <v>173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87</v>
      </c>
      <c r="BK297" s="143">
        <f>ROUND(L297*K297,2)</f>
        <v>0</v>
      </c>
      <c r="BL297" s="23" t="s">
        <v>178</v>
      </c>
      <c r="BM297" s="23" t="s">
        <v>1255</v>
      </c>
    </row>
    <row r="298" spans="2:51" s="10" customFormat="1" ht="16.5" customHeight="1">
      <c r="B298" s="231"/>
      <c r="C298" s="232"/>
      <c r="D298" s="232"/>
      <c r="E298" s="233" t="s">
        <v>22</v>
      </c>
      <c r="F298" s="234" t="s">
        <v>1256</v>
      </c>
      <c r="G298" s="235"/>
      <c r="H298" s="235"/>
      <c r="I298" s="235"/>
      <c r="J298" s="232"/>
      <c r="K298" s="236">
        <v>7</v>
      </c>
      <c r="L298" s="232"/>
      <c r="M298" s="232"/>
      <c r="N298" s="232"/>
      <c r="O298" s="232"/>
      <c r="P298" s="232"/>
      <c r="Q298" s="232"/>
      <c r="R298" s="237"/>
      <c r="T298" s="238"/>
      <c r="U298" s="232"/>
      <c r="V298" s="232"/>
      <c r="W298" s="232"/>
      <c r="X298" s="232"/>
      <c r="Y298" s="232"/>
      <c r="Z298" s="232"/>
      <c r="AA298" s="239"/>
      <c r="AT298" s="240" t="s">
        <v>181</v>
      </c>
      <c r="AU298" s="240" t="s">
        <v>126</v>
      </c>
      <c r="AV298" s="10" t="s">
        <v>126</v>
      </c>
      <c r="AW298" s="10" t="s">
        <v>36</v>
      </c>
      <c r="AX298" s="10" t="s">
        <v>87</v>
      </c>
      <c r="AY298" s="240" t="s">
        <v>173</v>
      </c>
    </row>
    <row r="299" spans="2:65" s="1" customFormat="1" ht="25.5" customHeight="1">
      <c r="B299" s="47"/>
      <c r="C299" s="260" t="s">
        <v>453</v>
      </c>
      <c r="D299" s="260" t="s">
        <v>245</v>
      </c>
      <c r="E299" s="261" t="s">
        <v>1257</v>
      </c>
      <c r="F299" s="262" t="s">
        <v>1258</v>
      </c>
      <c r="G299" s="262"/>
      <c r="H299" s="262"/>
      <c r="I299" s="262"/>
      <c r="J299" s="263" t="s">
        <v>273</v>
      </c>
      <c r="K299" s="264">
        <v>6</v>
      </c>
      <c r="L299" s="265">
        <v>0</v>
      </c>
      <c r="M299" s="266"/>
      <c r="N299" s="267">
        <f>ROUND(L299*K299,2)</f>
        <v>0</v>
      </c>
      <c r="O299" s="227"/>
      <c r="P299" s="227"/>
      <c r="Q299" s="227"/>
      <c r="R299" s="49"/>
      <c r="T299" s="228" t="s">
        <v>22</v>
      </c>
      <c r="U299" s="57" t="s">
        <v>44</v>
      </c>
      <c r="V299" s="48"/>
      <c r="W299" s="229">
        <f>V299*K299</f>
        <v>0</v>
      </c>
      <c r="X299" s="229">
        <v>0.25</v>
      </c>
      <c r="Y299" s="229">
        <f>X299*K299</f>
        <v>1.5</v>
      </c>
      <c r="Z299" s="229">
        <v>0</v>
      </c>
      <c r="AA299" s="230">
        <f>Z299*K299</f>
        <v>0</v>
      </c>
      <c r="AR299" s="23" t="s">
        <v>212</v>
      </c>
      <c r="AT299" s="23" t="s">
        <v>245</v>
      </c>
      <c r="AU299" s="23" t="s">
        <v>126</v>
      </c>
      <c r="AY299" s="23" t="s">
        <v>173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87</v>
      </c>
      <c r="BK299" s="143">
        <f>ROUND(L299*K299,2)</f>
        <v>0</v>
      </c>
      <c r="BL299" s="23" t="s">
        <v>178</v>
      </c>
      <c r="BM299" s="23" t="s">
        <v>1259</v>
      </c>
    </row>
    <row r="300" spans="2:51" s="10" customFormat="1" ht="16.5" customHeight="1">
      <c r="B300" s="231"/>
      <c r="C300" s="232"/>
      <c r="D300" s="232"/>
      <c r="E300" s="233" t="s">
        <v>22</v>
      </c>
      <c r="F300" s="234" t="s">
        <v>1260</v>
      </c>
      <c r="G300" s="235"/>
      <c r="H300" s="235"/>
      <c r="I300" s="235"/>
      <c r="J300" s="232"/>
      <c r="K300" s="236">
        <v>6</v>
      </c>
      <c r="L300" s="232"/>
      <c r="M300" s="232"/>
      <c r="N300" s="232"/>
      <c r="O300" s="232"/>
      <c r="P300" s="232"/>
      <c r="Q300" s="232"/>
      <c r="R300" s="237"/>
      <c r="T300" s="238"/>
      <c r="U300" s="232"/>
      <c r="V300" s="232"/>
      <c r="W300" s="232"/>
      <c r="X300" s="232"/>
      <c r="Y300" s="232"/>
      <c r="Z300" s="232"/>
      <c r="AA300" s="239"/>
      <c r="AT300" s="240" t="s">
        <v>181</v>
      </c>
      <c r="AU300" s="240" t="s">
        <v>126</v>
      </c>
      <c r="AV300" s="10" t="s">
        <v>126</v>
      </c>
      <c r="AW300" s="10" t="s">
        <v>36</v>
      </c>
      <c r="AX300" s="10" t="s">
        <v>87</v>
      </c>
      <c r="AY300" s="240" t="s">
        <v>173</v>
      </c>
    </row>
    <row r="301" spans="2:65" s="1" customFormat="1" ht="25.5" customHeight="1">
      <c r="B301" s="47"/>
      <c r="C301" s="260" t="s">
        <v>457</v>
      </c>
      <c r="D301" s="260" t="s">
        <v>245</v>
      </c>
      <c r="E301" s="261" t="s">
        <v>1261</v>
      </c>
      <c r="F301" s="262" t="s">
        <v>1262</v>
      </c>
      <c r="G301" s="262"/>
      <c r="H301" s="262"/>
      <c r="I301" s="262"/>
      <c r="J301" s="263" t="s">
        <v>273</v>
      </c>
      <c r="K301" s="264">
        <v>2</v>
      </c>
      <c r="L301" s="265">
        <v>0</v>
      </c>
      <c r="M301" s="266"/>
      <c r="N301" s="267">
        <f>ROUND(L301*K301,2)</f>
        <v>0</v>
      </c>
      <c r="O301" s="227"/>
      <c r="P301" s="227"/>
      <c r="Q301" s="227"/>
      <c r="R301" s="49"/>
      <c r="T301" s="228" t="s">
        <v>22</v>
      </c>
      <c r="U301" s="57" t="s">
        <v>44</v>
      </c>
      <c r="V301" s="48"/>
      <c r="W301" s="229">
        <f>V301*K301</f>
        <v>0</v>
      </c>
      <c r="X301" s="229">
        <v>0.5</v>
      </c>
      <c r="Y301" s="229">
        <f>X301*K301</f>
        <v>1</v>
      </c>
      <c r="Z301" s="229">
        <v>0</v>
      </c>
      <c r="AA301" s="230">
        <f>Z301*K301</f>
        <v>0</v>
      </c>
      <c r="AR301" s="23" t="s">
        <v>212</v>
      </c>
      <c r="AT301" s="23" t="s">
        <v>245</v>
      </c>
      <c r="AU301" s="23" t="s">
        <v>126</v>
      </c>
      <c r="AY301" s="23" t="s">
        <v>173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3" t="s">
        <v>87</v>
      </c>
      <c r="BK301" s="143">
        <f>ROUND(L301*K301,2)</f>
        <v>0</v>
      </c>
      <c r="BL301" s="23" t="s">
        <v>178</v>
      </c>
      <c r="BM301" s="23" t="s">
        <v>1263</v>
      </c>
    </row>
    <row r="302" spans="2:51" s="10" customFormat="1" ht="16.5" customHeight="1">
      <c r="B302" s="231"/>
      <c r="C302" s="232"/>
      <c r="D302" s="232"/>
      <c r="E302" s="233" t="s">
        <v>22</v>
      </c>
      <c r="F302" s="234" t="s">
        <v>1264</v>
      </c>
      <c r="G302" s="235"/>
      <c r="H302" s="235"/>
      <c r="I302" s="235"/>
      <c r="J302" s="232"/>
      <c r="K302" s="236">
        <v>2</v>
      </c>
      <c r="L302" s="232"/>
      <c r="M302" s="232"/>
      <c r="N302" s="232"/>
      <c r="O302" s="232"/>
      <c r="P302" s="232"/>
      <c r="Q302" s="232"/>
      <c r="R302" s="237"/>
      <c r="T302" s="238"/>
      <c r="U302" s="232"/>
      <c r="V302" s="232"/>
      <c r="W302" s="232"/>
      <c r="X302" s="232"/>
      <c r="Y302" s="232"/>
      <c r="Z302" s="232"/>
      <c r="AA302" s="239"/>
      <c r="AT302" s="240" t="s">
        <v>181</v>
      </c>
      <c r="AU302" s="240" t="s">
        <v>126</v>
      </c>
      <c r="AV302" s="10" t="s">
        <v>126</v>
      </c>
      <c r="AW302" s="10" t="s">
        <v>36</v>
      </c>
      <c r="AX302" s="10" t="s">
        <v>87</v>
      </c>
      <c r="AY302" s="240" t="s">
        <v>173</v>
      </c>
    </row>
    <row r="303" spans="2:65" s="1" customFormat="1" ht="25.5" customHeight="1">
      <c r="B303" s="47"/>
      <c r="C303" s="260" t="s">
        <v>462</v>
      </c>
      <c r="D303" s="260" t="s">
        <v>245</v>
      </c>
      <c r="E303" s="261" t="s">
        <v>1265</v>
      </c>
      <c r="F303" s="262" t="s">
        <v>1266</v>
      </c>
      <c r="G303" s="262"/>
      <c r="H303" s="262"/>
      <c r="I303" s="262"/>
      <c r="J303" s="263" t="s">
        <v>273</v>
      </c>
      <c r="K303" s="264">
        <v>1</v>
      </c>
      <c r="L303" s="265">
        <v>0</v>
      </c>
      <c r="M303" s="266"/>
      <c r="N303" s="267">
        <f>ROUND(L303*K303,2)</f>
        <v>0</v>
      </c>
      <c r="O303" s="227"/>
      <c r="P303" s="227"/>
      <c r="Q303" s="227"/>
      <c r="R303" s="49"/>
      <c r="T303" s="228" t="s">
        <v>22</v>
      </c>
      <c r="U303" s="57" t="s">
        <v>44</v>
      </c>
      <c r="V303" s="48"/>
      <c r="W303" s="229">
        <f>V303*K303</f>
        <v>0</v>
      </c>
      <c r="X303" s="229">
        <v>1</v>
      </c>
      <c r="Y303" s="229">
        <f>X303*K303</f>
        <v>1</v>
      </c>
      <c r="Z303" s="229">
        <v>0</v>
      </c>
      <c r="AA303" s="230">
        <f>Z303*K303</f>
        <v>0</v>
      </c>
      <c r="AR303" s="23" t="s">
        <v>212</v>
      </c>
      <c r="AT303" s="23" t="s">
        <v>245</v>
      </c>
      <c r="AU303" s="23" t="s">
        <v>126</v>
      </c>
      <c r="AY303" s="23" t="s">
        <v>173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87</v>
      </c>
      <c r="BK303" s="143">
        <f>ROUND(L303*K303,2)</f>
        <v>0</v>
      </c>
      <c r="BL303" s="23" t="s">
        <v>178</v>
      </c>
      <c r="BM303" s="23" t="s">
        <v>1267</v>
      </c>
    </row>
    <row r="304" spans="2:65" s="1" customFormat="1" ht="25.5" customHeight="1">
      <c r="B304" s="47"/>
      <c r="C304" s="220" t="s">
        <v>467</v>
      </c>
      <c r="D304" s="220" t="s">
        <v>174</v>
      </c>
      <c r="E304" s="221" t="s">
        <v>1268</v>
      </c>
      <c r="F304" s="222" t="s">
        <v>1269</v>
      </c>
      <c r="G304" s="222"/>
      <c r="H304" s="222"/>
      <c r="I304" s="222"/>
      <c r="J304" s="223" t="s">
        <v>273</v>
      </c>
      <c r="K304" s="224">
        <v>1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22</v>
      </c>
      <c r="U304" s="57" t="s">
        <v>44</v>
      </c>
      <c r="V304" s="48"/>
      <c r="W304" s="229">
        <f>V304*K304</f>
        <v>0</v>
      </c>
      <c r="X304" s="229">
        <v>0.05346</v>
      </c>
      <c r="Y304" s="229">
        <f>X304*K304</f>
        <v>0.05346</v>
      </c>
      <c r="Z304" s="229">
        <v>0</v>
      </c>
      <c r="AA304" s="230">
        <f>Z304*K304</f>
        <v>0</v>
      </c>
      <c r="AR304" s="23" t="s">
        <v>178</v>
      </c>
      <c r="AT304" s="23" t="s">
        <v>174</v>
      </c>
      <c r="AU304" s="23" t="s">
        <v>126</v>
      </c>
      <c r="AY304" s="23" t="s">
        <v>173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87</v>
      </c>
      <c r="BK304" s="143">
        <f>ROUND(L304*K304,2)</f>
        <v>0</v>
      </c>
      <c r="BL304" s="23" t="s">
        <v>178</v>
      </c>
      <c r="BM304" s="23" t="s">
        <v>1270</v>
      </c>
    </row>
    <row r="305" spans="2:65" s="1" customFormat="1" ht="38.25" customHeight="1">
      <c r="B305" s="47"/>
      <c r="C305" s="220" t="s">
        <v>471</v>
      </c>
      <c r="D305" s="220" t="s">
        <v>174</v>
      </c>
      <c r="E305" s="221" t="s">
        <v>1271</v>
      </c>
      <c r="F305" s="222" t="s">
        <v>1272</v>
      </c>
      <c r="G305" s="222"/>
      <c r="H305" s="222"/>
      <c r="I305" s="222"/>
      <c r="J305" s="223" t="s">
        <v>273</v>
      </c>
      <c r="K305" s="224">
        <v>1</v>
      </c>
      <c r="L305" s="225">
        <v>0</v>
      </c>
      <c r="M305" s="226"/>
      <c r="N305" s="227">
        <f>ROUND(L305*K305,2)</f>
        <v>0</v>
      </c>
      <c r="O305" s="227"/>
      <c r="P305" s="227"/>
      <c r="Q305" s="227"/>
      <c r="R305" s="49"/>
      <c r="T305" s="228" t="s">
        <v>22</v>
      </c>
      <c r="U305" s="57" t="s">
        <v>44</v>
      </c>
      <c r="V305" s="48"/>
      <c r="W305" s="229">
        <f>V305*K305</f>
        <v>0</v>
      </c>
      <c r="X305" s="229">
        <v>0.01028</v>
      </c>
      <c r="Y305" s="229">
        <f>X305*K305</f>
        <v>0.01028</v>
      </c>
      <c r="Z305" s="229">
        <v>0</v>
      </c>
      <c r="AA305" s="230">
        <f>Z305*K305</f>
        <v>0</v>
      </c>
      <c r="AR305" s="23" t="s">
        <v>178</v>
      </c>
      <c r="AT305" s="23" t="s">
        <v>174</v>
      </c>
      <c r="AU305" s="23" t="s">
        <v>126</v>
      </c>
      <c r="AY305" s="23" t="s">
        <v>173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87</v>
      </c>
      <c r="BK305" s="143">
        <f>ROUND(L305*K305,2)</f>
        <v>0</v>
      </c>
      <c r="BL305" s="23" t="s">
        <v>178</v>
      </c>
      <c r="BM305" s="23" t="s">
        <v>1273</v>
      </c>
    </row>
    <row r="306" spans="2:65" s="1" customFormat="1" ht="38.25" customHeight="1">
      <c r="B306" s="47"/>
      <c r="C306" s="220" t="s">
        <v>475</v>
      </c>
      <c r="D306" s="220" t="s">
        <v>174</v>
      </c>
      <c r="E306" s="221" t="s">
        <v>381</v>
      </c>
      <c r="F306" s="222" t="s">
        <v>382</v>
      </c>
      <c r="G306" s="222"/>
      <c r="H306" s="222"/>
      <c r="I306" s="222"/>
      <c r="J306" s="223" t="s">
        <v>273</v>
      </c>
      <c r="K306" s="224">
        <v>1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44</v>
      </c>
      <c r="V306" s="48"/>
      <c r="W306" s="229">
        <f>V306*K306</f>
        <v>0</v>
      </c>
      <c r="X306" s="229">
        <v>0</v>
      </c>
      <c r="Y306" s="229">
        <f>X306*K306</f>
        <v>0</v>
      </c>
      <c r="Z306" s="229">
        <v>0</v>
      </c>
      <c r="AA306" s="230">
        <f>Z306*K306</f>
        <v>0</v>
      </c>
      <c r="AR306" s="23" t="s">
        <v>178</v>
      </c>
      <c r="AT306" s="23" t="s">
        <v>174</v>
      </c>
      <c r="AU306" s="23" t="s">
        <v>126</v>
      </c>
      <c r="AY306" s="23" t="s">
        <v>173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87</v>
      </c>
      <c r="BK306" s="143">
        <f>ROUND(L306*K306,2)</f>
        <v>0</v>
      </c>
      <c r="BL306" s="23" t="s">
        <v>178</v>
      </c>
      <c r="BM306" s="23" t="s">
        <v>1274</v>
      </c>
    </row>
    <row r="307" spans="2:65" s="1" customFormat="1" ht="25.5" customHeight="1">
      <c r="B307" s="47"/>
      <c r="C307" s="220" t="s">
        <v>480</v>
      </c>
      <c r="D307" s="220" t="s">
        <v>174</v>
      </c>
      <c r="E307" s="221" t="s">
        <v>1275</v>
      </c>
      <c r="F307" s="222" t="s">
        <v>1276</v>
      </c>
      <c r="G307" s="222"/>
      <c r="H307" s="222"/>
      <c r="I307" s="222"/>
      <c r="J307" s="223" t="s">
        <v>273</v>
      </c>
      <c r="K307" s="224">
        <v>1</v>
      </c>
      <c r="L307" s="225">
        <v>0</v>
      </c>
      <c r="M307" s="226"/>
      <c r="N307" s="227">
        <f>ROUND(L307*K307,2)</f>
        <v>0</v>
      </c>
      <c r="O307" s="227"/>
      <c r="P307" s="227"/>
      <c r="Q307" s="227"/>
      <c r="R307" s="49"/>
      <c r="T307" s="228" t="s">
        <v>22</v>
      </c>
      <c r="U307" s="57" t="s">
        <v>44</v>
      </c>
      <c r="V307" s="48"/>
      <c r="W307" s="229">
        <f>V307*K307</f>
        <v>0</v>
      </c>
      <c r="X307" s="229">
        <v>0.02929</v>
      </c>
      <c r="Y307" s="229">
        <f>X307*K307</f>
        <v>0.02929</v>
      </c>
      <c r="Z307" s="229">
        <v>0</v>
      </c>
      <c r="AA307" s="230">
        <f>Z307*K307</f>
        <v>0</v>
      </c>
      <c r="AR307" s="23" t="s">
        <v>178</v>
      </c>
      <c r="AT307" s="23" t="s">
        <v>174</v>
      </c>
      <c r="AU307" s="23" t="s">
        <v>126</v>
      </c>
      <c r="AY307" s="23" t="s">
        <v>173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87</v>
      </c>
      <c r="BK307" s="143">
        <f>ROUND(L307*K307,2)</f>
        <v>0</v>
      </c>
      <c r="BL307" s="23" t="s">
        <v>178</v>
      </c>
      <c r="BM307" s="23" t="s">
        <v>1277</v>
      </c>
    </row>
    <row r="308" spans="2:65" s="1" customFormat="1" ht="25.5" customHeight="1">
      <c r="B308" s="47"/>
      <c r="C308" s="220" t="s">
        <v>484</v>
      </c>
      <c r="D308" s="220" t="s">
        <v>174</v>
      </c>
      <c r="E308" s="221" t="s">
        <v>1278</v>
      </c>
      <c r="F308" s="222" t="s">
        <v>1279</v>
      </c>
      <c r="G308" s="222"/>
      <c r="H308" s="222"/>
      <c r="I308" s="222"/>
      <c r="J308" s="223" t="s">
        <v>273</v>
      </c>
      <c r="K308" s="224">
        <v>2</v>
      </c>
      <c r="L308" s="225">
        <v>0</v>
      </c>
      <c r="M308" s="226"/>
      <c r="N308" s="227">
        <f>ROUND(L308*K308,2)</f>
        <v>0</v>
      </c>
      <c r="O308" s="227"/>
      <c r="P308" s="227"/>
      <c r="Q308" s="227"/>
      <c r="R308" s="49"/>
      <c r="T308" s="228" t="s">
        <v>22</v>
      </c>
      <c r="U308" s="57" t="s">
        <v>44</v>
      </c>
      <c r="V308" s="48"/>
      <c r="W308" s="229">
        <f>V308*K308</f>
        <v>0</v>
      </c>
      <c r="X308" s="229">
        <v>0.06451</v>
      </c>
      <c r="Y308" s="229">
        <f>X308*K308</f>
        <v>0.12902</v>
      </c>
      <c r="Z308" s="229">
        <v>0</v>
      </c>
      <c r="AA308" s="230">
        <f>Z308*K308</f>
        <v>0</v>
      </c>
      <c r="AR308" s="23" t="s">
        <v>178</v>
      </c>
      <c r="AT308" s="23" t="s">
        <v>174</v>
      </c>
      <c r="AU308" s="23" t="s">
        <v>126</v>
      </c>
      <c r="AY308" s="23" t="s">
        <v>173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87</v>
      </c>
      <c r="BK308" s="143">
        <f>ROUND(L308*K308,2)</f>
        <v>0</v>
      </c>
      <c r="BL308" s="23" t="s">
        <v>178</v>
      </c>
      <c r="BM308" s="23" t="s">
        <v>1280</v>
      </c>
    </row>
    <row r="309" spans="2:51" s="10" customFormat="1" ht="16.5" customHeight="1">
      <c r="B309" s="231"/>
      <c r="C309" s="232"/>
      <c r="D309" s="232"/>
      <c r="E309" s="233" t="s">
        <v>22</v>
      </c>
      <c r="F309" s="234" t="s">
        <v>1281</v>
      </c>
      <c r="G309" s="235"/>
      <c r="H309" s="235"/>
      <c r="I309" s="235"/>
      <c r="J309" s="232"/>
      <c r="K309" s="236">
        <v>2</v>
      </c>
      <c r="L309" s="232"/>
      <c r="M309" s="232"/>
      <c r="N309" s="232"/>
      <c r="O309" s="232"/>
      <c r="P309" s="232"/>
      <c r="Q309" s="232"/>
      <c r="R309" s="237"/>
      <c r="T309" s="238"/>
      <c r="U309" s="232"/>
      <c r="V309" s="232"/>
      <c r="W309" s="232"/>
      <c r="X309" s="232"/>
      <c r="Y309" s="232"/>
      <c r="Z309" s="232"/>
      <c r="AA309" s="239"/>
      <c r="AT309" s="240" t="s">
        <v>181</v>
      </c>
      <c r="AU309" s="240" t="s">
        <v>126</v>
      </c>
      <c r="AV309" s="10" t="s">
        <v>126</v>
      </c>
      <c r="AW309" s="10" t="s">
        <v>36</v>
      </c>
      <c r="AX309" s="10" t="s">
        <v>87</v>
      </c>
      <c r="AY309" s="240" t="s">
        <v>173</v>
      </c>
    </row>
    <row r="310" spans="2:65" s="1" customFormat="1" ht="16.5" customHeight="1">
      <c r="B310" s="47"/>
      <c r="C310" s="260" t="s">
        <v>489</v>
      </c>
      <c r="D310" s="260" t="s">
        <v>245</v>
      </c>
      <c r="E310" s="261" t="s">
        <v>1282</v>
      </c>
      <c r="F310" s="262" t="s">
        <v>1283</v>
      </c>
      <c r="G310" s="262"/>
      <c r="H310" s="262"/>
      <c r="I310" s="262"/>
      <c r="J310" s="263" t="s">
        <v>273</v>
      </c>
      <c r="K310" s="264">
        <v>1</v>
      </c>
      <c r="L310" s="265">
        <v>0</v>
      </c>
      <c r="M310" s="266"/>
      <c r="N310" s="267">
        <f>ROUND(L310*K310,2)</f>
        <v>0</v>
      </c>
      <c r="O310" s="227"/>
      <c r="P310" s="227"/>
      <c r="Q310" s="227"/>
      <c r="R310" s="49"/>
      <c r="T310" s="228" t="s">
        <v>22</v>
      </c>
      <c r="U310" s="57" t="s">
        <v>44</v>
      </c>
      <c r="V310" s="48"/>
      <c r="W310" s="229">
        <f>V310*K310</f>
        <v>0</v>
      </c>
      <c r="X310" s="229">
        <v>0.00076</v>
      </c>
      <c r="Y310" s="229">
        <f>X310*K310</f>
        <v>0.00076</v>
      </c>
      <c r="Z310" s="229">
        <v>0</v>
      </c>
      <c r="AA310" s="230">
        <f>Z310*K310</f>
        <v>0</v>
      </c>
      <c r="AR310" s="23" t="s">
        <v>212</v>
      </c>
      <c r="AT310" s="23" t="s">
        <v>245</v>
      </c>
      <c r="AU310" s="23" t="s">
        <v>126</v>
      </c>
      <c r="AY310" s="23" t="s">
        <v>173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87</v>
      </c>
      <c r="BK310" s="143">
        <f>ROUND(L310*K310,2)</f>
        <v>0</v>
      </c>
      <c r="BL310" s="23" t="s">
        <v>178</v>
      </c>
      <c r="BM310" s="23" t="s">
        <v>1284</v>
      </c>
    </row>
    <row r="311" spans="2:65" s="1" customFormat="1" ht="25.5" customHeight="1">
      <c r="B311" s="47"/>
      <c r="C311" s="220" t="s">
        <v>494</v>
      </c>
      <c r="D311" s="220" t="s">
        <v>174</v>
      </c>
      <c r="E311" s="221" t="s">
        <v>1285</v>
      </c>
      <c r="F311" s="222" t="s">
        <v>1286</v>
      </c>
      <c r="G311" s="222"/>
      <c r="H311" s="222"/>
      <c r="I311" s="222"/>
      <c r="J311" s="223" t="s">
        <v>273</v>
      </c>
      <c r="K311" s="224">
        <v>6</v>
      </c>
      <c r="L311" s="225">
        <v>0</v>
      </c>
      <c r="M311" s="226"/>
      <c r="N311" s="227">
        <f>ROUND(L311*K311,2)</f>
        <v>0</v>
      </c>
      <c r="O311" s="227"/>
      <c r="P311" s="227"/>
      <c r="Q311" s="227"/>
      <c r="R311" s="49"/>
      <c r="T311" s="228" t="s">
        <v>22</v>
      </c>
      <c r="U311" s="57" t="s">
        <v>44</v>
      </c>
      <c r="V311" s="48"/>
      <c r="W311" s="229">
        <f>V311*K311</f>
        <v>0</v>
      </c>
      <c r="X311" s="229">
        <v>0.06451</v>
      </c>
      <c r="Y311" s="229">
        <f>X311*K311</f>
        <v>0.38705999999999996</v>
      </c>
      <c r="Z311" s="229">
        <v>0</v>
      </c>
      <c r="AA311" s="230">
        <f>Z311*K311</f>
        <v>0</v>
      </c>
      <c r="AR311" s="23" t="s">
        <v>178</v>
      </c>
      <c r="AT311" s="23" t="s">
        <v>174</v>
      </c>
      <c r="AU311" s="23" t="s">
        <v>126</v>
      </c>
      <c r="AY311" s="23" t="s">
        <v>173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87</v>
      </c>
      <c r="BK311" s="143">
        <f>ROUND(L311*K311,2)</f>
        <v>0</v>
      </c>
      <c r="BL311" s="23" t="s">
        <v>178</v>
      </c>
      <c r="BM311" s="23" t="s">
        <v>1287</v>
      </c>
    </row>
    <row r="312" spans="2:51" s="10" customFormat="1" ht="16.5" customHeight="1">
      <c r="B312" s="231"/>
      <c r="C312" s="232"/>
      <c r="D312" s="232"/>
      <c r="E312" s="233" t="s">
        <v>22</v>
      </c>
      <c r="F312" s="234" t="s">
        <v>1288</v>
      </c>
      <c r="G312" s="235"/>
      <c r="H312" s="235"/>
      <c r="I312" s="235"/>
      <c r="J312" s="232"/>
      <c r="K312" s="236">
        <v>6</v>
      </c>
      <c r="L312" s="232"/>
      <c r="M312" s="232"/>
      <c r="N312" s="232"/>
      <c r="O312" s="232"/>
      <c r="P312" s="232"/>
      <c r="Q312" s="232"/>
      <c r="R312" s="237"/>
      <c r="T312" s="238"/>
      <c r="U312" s="232"/>
      <c r="V312" s="232"/>
      <c r="W312" s="232"/>
      <c r="X312" s="232"/>
      <c r="Y312" s="232"/>
      <c r="Z312" s="232"/>
      <c r="AA312" s="239"/>
      <c r="AT312" s="240" t="s">
        <v>181</v>
      </c>
      <c r="AU312" s="240" t="s">
        <v>126</v>
      </c>
      <c r="AV312" s="10" t="s">
        <v>126</v>
      </c>
      <c r="AW312" s="10" t="s">
        <v>36</v>
      </c>
      <c r="AX312" s="10" t="s">
        <v>87</v>
      </c>
      <c r="AY312" s="240" t="s">
        <v>173</v>
      </c>
    </row>
    <row r="313" spans="2:65" s="1" customFormat="1" ht="16.5" customHeight="1">
      <c r="B313" s="47"/>
      <c r="C313" s="260" t="s">
        <v>499</v>
      </c>
      <c r="D313" s="260" t="s">
        <v>245</v>
      </c>
      <c r="E313" s="261" t="s">
        <v>1289</v>
      </c>
      <c r="F313" s="262" t="s">
        <v>1290</v>
      </c>
      <c r="G313" s="262"/>
      <c r="H313" s="262"/>
      <c r="I313" s="262"/>
      <c r="J313" s="263" t="s">
        <v>273</v>
      </c>
      <c r="K313" s="264">
        <v>2</v>
      </c>
      <c r="L313" s="265">
        <v>0</v>
      </c>
      <c r="M313" s="266"/>
      <c r="N313" s="267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44</v>
      </c>
      <c r="V313" s="48"/>
      <c r="W313" s="229">
        <f>V313*K313</f>
        <v>0</v>
      </c>
      <c r="X313" s="229">
        <v>0.00076</v>
      </c>
      <c r="Y313" s="229">
        <f>X313*K313</f>
        <v>0.00152</v>
      </c>
      <c r="Z313" s="229">
        <v>0</v>
      </c>
      <c r="AA313" s="230">
        <f>Z313*K313</f>
        <v>0</v>
      </c>
      <c r="AR313" s="23" t="s">
        <v>212</v>
      </c>
      <c r="AT313" s="23" t="s">
        <v>245</v>
      </c>
      <c r="AU313" s="23" t="s">
        <v>126</v>
      </c>
      <c r="AY313" s="23" t="s">
        <v>173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87</v>
      </c>
      <c r="BK313" s="143">
        <f>ROUND(L313*K313,2)</f>
        <v>0</v>
      </c>
      <c r="BL313" s="23" t="s">
        <v>178</v>
      </c>
      <c r="BM313" s="23" t="s">
        <v>1291</v>
      </c>
    </row>
    <row r="314" spans="2:65" s="1" customFormat="1" ht="38.25" customHeight="1">
      <c r="B314" s="47"/>
      <c r="C314" s="220" t="s">
        <v>503</v>
      </c>
      <c r="D314" s="220" t="s">
        <v>174</v>
      </c>
      <c r="E314" s="221" t="s">
        <v>1292</v>
      </c>
      <c r="F314" s="222" t="s">
        <v>1293</v>
      </c>
      <c r="G314" s="222"/>
      <c r="H314" s="222"/>
      <c r="I314" s="222"/>
      <c r="J314" s="223" t="s">
        <v>273</v>
      </c>
      <c r="K314" s="224">
        <v>6</v>
      </c>
      <c r="L314" s="225">
        <v>0</v>
      </c>
      <c r="M314" s="226"/>
      <c r="N314" s="227">
        <f>ROUND(L314*K314,2)</f>
        <v>0</v>
      </c>
      <c r="O314" s="227"/>
      <c r="P314" s="227"/>
      <c r="Q314" s="227"/>
      <c r="R314" s="49"/>
      <c r="T314" s="228" t="s">
        <v>22</v>
      </c>
      <c r="U314" s="57" t="s">
        <v>44</v>
      </c>
      <c r="V314" s="48"/>
      <c r="W314" s="229">
        <f>V314*K314</f>
        <v>0</v>
      </c>
      <c r="X314" s="229">
        <v>0.01818</v>
      </c>
      <c r="Y314" s="229">
        <f>X314*K314</f>
        <v>0.10908000000000001</v>
      </c>
      <c r="Z314" s="229">
        <v>0</v>
      </c>
      <c r="AA314" s="230">
        <f>Z314*K314</f>
        <v>0</v>
      </c>
      <c r="AR314" s="23" t="s">
        <v>178</v>
      </c>
      <c r="AT314" s="23" t="s">
        <v>174</v>
      </c>
      <c r="AU314" s="23" t="s">
        <v>126</v>
      </c>
      <c r="AY314" s="23" t="s">
        <v>173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87</v>
      </c>
      <c r="BK314" s="143">
        <f>ROUND(L314*K314,2)</f>
        <v>0</v>
      </c>
      <c r="BL314" s="23" t="s">
        <v>178</v>
      </c>
      <c r="BM314" s="23" t="s">
        <v>1294</v>
      </c>
    </row>
    <row r="315" spans="2:65" s="1" customFormat="1" ht="38.25" customHeight="1">
      <c r="B315" s="47"/>
      <c r="C315" s="220" t="s">
        <v>509</v>
      </c>
      <c r="D315" s="220" t="s">
        <v>174</v>
      </c>
      <c r="E315" s="221" t="s">
        <v>1295</v>
      </c>
      <c r="F315" s="222" t="s">
        <v>1296</v>
      </c>
      <c r="G315" s="222"/>
      <c r="H315" s="222"/>
      <c r="I315" s="222"/>
      <c r="J315" s="223" t="s">
        <v>273</v>
      </c>
      <c r="K315" s="224">
        <v>2</v>
      </c>
      <c r="L315" s="225">
        <v>0</v>
      </c>
      <c r="M315" s="226"/>
      <c r="N315" s="227">
        <f>ROUND(L315*K315,2)</f>
        <v>0</v>
      </c>
      <c r="O315" s="227"/>
      <c r="P315" s="227"/>
      <c r="Q315" s="227"/>
      <c r="R315" s="49"/>
      <c r="T315" s="228" t="s">
        <v>22</v>
      </c>
      <c r="U315" s="57" t="s">
        <v>44</v>
      </c>
      <c r="V315" s="48"/>
      <c r="W315" s="229">
        <f>V315*K315</f>
        <v>0</v>
      </c>
      <c r="X315" s="229">
        <v>0.02671</v>
      </c>
      <c r="Y315" s="229">
        <f>X315*K315</f>
        <v>0.05342</v>
      </c>
      <c r="Z315" s="229">
        <v>0</v>
      </c>
      <c r="AA315" s="230">
        <f>Z315*K315</f>
        <v>0</v>
      </c>
      <c r="AR315" s="23" t="s">
        <v>178</v>
      </c>
      <c r="AT315" s="23" t="s">
        <v>174</v>
      </c>
      <c r="AU315" s="23" t="s">
        <v>126</v>
      </c>
      <c r="AY315" s="23" t="s">
        <v>173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87</v>
      </c>
      <c r="BK315" s="143">
        <f>ROUND(L315*K315,2)</f>
        <v>0</v>
      </c>
      <c r="BL315" s="23" t="s">
        <v>178</v>
      </c>
      <c r="BM315" s="23" t="s">
        <v>1297</v>
      </c>
    </row>
    <row r="316" spans="2:65" s="1" customFormat="1" ht="38.25" customHeight="1">
      <c r="B316" s="47"/>
      <c r="C316" s="220" t="s">
        <v>515</v>
      </c>
      <c r="D316" s="220" t="s">
        <v>174</v>
      </c>
      <c r="E316" s="221" t="s">
        <v>1298</v>
      </c>
      <c r="F316" s="222" t="s">
        <v>1299</v>
      </c>
      <c r="G316" s="222"/>
      <c r="H316" s="222"/>
      <c r="I316" s="222"/>
      <c r="J316" s="223" t="s">
        <v>273</v>
      </c>
      <c r="K316" s="224">
        <v>8</v>
      </c>
      <c r="L316" s="225">
        <v>0</v>
      </c>
      <c r="M316" s="226"/>
      <c r="N316" s="227">
        <f>ROUND(L316*K316,2)</f>
        <v>0</v>
      </c>
      <c r="O316" s="227"/>
      <c r="P316" s="227"/>
      <c r="Q316" s="227"/>
      <c r="R316" s="49"/>
      <c r="T316" s="228" t="s">
        <v>22</v>
      </c>
      <c r="U316" s="57" t="s">
        <v>44</v>
      </c>
      <c r="V316" s="48"/>
      <c r="W316" s="229">
        <f>V316*K316</f>
        <v>0</v>
      </c>
      <c r="X316" s="229">
        <v>0</v>
      </c>
      <c r="Y316" s="229">
        <f>X316*K316</f>
        <v>0</v>
      </c>
      <c r="Z316" s="229">
        <v>0</v>
      </c>
      <c r="AA316" s="230">
        <f>Z316*K316</f>
        <v>0</v>
      </c>
      <c r="AR316" s="23" t="s">
        <v>178</v>
      </c>
      <c r="AT316" s="23" t="s">
        <v>174</v>
      </c>
      <c r="AU316" s="23" t="s">
        <v>126</v>
      </c>
      <c r="AY316" s="23" t="s">
        <v>173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87</v>
      </c>
      <c r="BK316" s="143">
        <f>ROUND(L316*K316,2)</f>
        <v>0</v>
      </c>
      <c r="BL316" s="23" t="s">
        <v>178</v>
      </c>
      <c r="BM316" s="23" t="s">
        <v>1300</v>
      </c>
    </row>
    <row r="317" spans="2:65" s="1" customFormat="1" ht="25.5" customHeight="1">
      <c r="B317" s="47"/>
      <c r="C317" s="220" t="s">
        <v>519</v>
      </c>
      <c r="D317" s="220" t="s">
        <v>174</v>
      </c>
      <c r="E317" s="221" t="s">
        <v>1301</v>
      </c>
      <c r="F317" s="222" t="s">
        <v>1302</v>
      </c>
      <c r="G317" s="222"/>
      <c r="H317" s="222"/>
      <c r="I317" s="222"/>
      <c r="J317" s="223" t="s">
        <v>273</v>
      </c>
      <c r="K317" s="224">
        <v>8</v>
      </c>
      <c r="L317" s="225">
        <v>0</v>
      </c>
      <c r="M317" s="226"/>
      <c r="N317" s="227">
        <f>ROUND(L317*K317,2)</f>
        <v>0</v>
      </c>
      <c r="O317" s="227"/>
      <c r="P317" s="227"/>
      <c r="Q317" s="227"/>
      <c r="R317" s="49"/>
      <c r="T317" s="228" t="s">
        <v>22</v>
      </c>
      <c r="U317" s="57" t="s">
        <v>44</v>
      </c>
      <c r="V317" s="48"/>
      <c r="W317" s="229">
        <f>V317*K317</f>
        <v>0</v>
      </c>
      <c r="X317" s="229">
        <v>0.03636</v>
      </c>
      <c r="Y317" s="229">
        <f>X317*K317</f>
        <v>0.29088</v>
      </c>
      <c r="Z317" s="229">
        <v>0</v>
      </c>
      <c r="AA317" s="230">
        <f>Z317*K317</f>
        <v>0</v>
      </c>
      <c r="AR317" s="23" t="s">
        <v>178</v>
      </c>
      <c r="AT317" s="23" t="s">
        <v>174</v>
      </c>
      <c r="AU317" s="23" t="s">
        <v>126</v>
      </c>
      <c r="AY317" s="23" t="s">
        <v>173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87</v>
      </c>
      <c r="BK317" s="143">
        <f>ROUND(L317*K317,2)</f>
        <v>0</v>
      </c>
      <c r="BL317" s="23" t="s">
        <v>178</v>
      </c>
      <c r="BM317" s="23" t="s">
        <v>1303</v>
      </c>
    </row>
    <row r="318" spans="2:51" s="10" customFormat="1" ht="16.5" customHeight="1">
      <c r="B318" s="231"/>
      <c r="C318" s="232"/>
      <c r="D318" s="232"/>
      <c r="E318" s="233" t="s">
        <v>22</v>
      </c>
      <c r="F318" s="234" t="s">
        <v>212</v>
      </c>
      <c r="G318" s="235"/>
      <c r="H318" s="235"/>
      <c r="I318" s="235"/>
      <c r="J318" s="232"/>
      <c r="K318" s="236">
        <v>8</v>
      </c>
      <c r="L318" s="232"/>
      <c r="M318" s="232"/>
      <c r="N318" s="232"/>
      <c r="O318" s="232"/>
      <c r="P318" s="232"/>
      <c r="Q318" s="232"/>
      <c r="R318" s="237"/>
      <c r="T318" s="238"/>
      <c r="U318" s="232"/>
      <c r="V318" s="232"/>
      <c r="W318" s="232"/>
      <c r="X318" s="232"/>
      <c r="Y318" s="232"/>
      <c r="Z318" s="232"/>
      <c r="AA318" s="239"/>
      <c r="AT318" s="240" t="s">
        <v>181</v>
      </c>
      <c r="AU318" s="240" t="s">
        <v>126</v>
      </c>
      <c r="AV318" s="10" t="s">
        <v>126</v>
      </c>
      <c r="AW318" s="10" t="s">
        <v>36</v>
      </c>
      <c r="AX318" s="10" t="s">
        <v>87</v>
      </c>
      <c r="AY318" s="240" t="s">
        <v>173</v>
      </c>
    </row>
    <row r="319" spans="2:65" s="1" customFormat="1" ht="25.5" customHeight="1">
      <c r="B319" s="47"/>
      <c r="C319" s="220" t="s">
        <v>523</v>
      </c>
      <c r="D319" s="220" t="s">
        <v>174</v>
      </c>
      <c r="E319" s="221" t="s">
        <v>1304</v>
      </c>
      <c r="F319" s="222" t="s">
        <v>1305</v>
      </c>
      <c r="G319" s="222"/>
      <c r="H319" s="222"/>
      <c r="I319" s="222"/>
      <c r="J319" s="223" t="s">
        <v>273</v>
      </c>
      <c r="K319" s="224">
        <v>5</v>
      </c>
      <c r="L319" s="225">
        <v>0</v>
      </c>
      <c r="M319" s="226"/>
      <c r="N319" s="227">
        <f>ROUND(L319*K319,2)</f>
        <v>0</v>
      </c>
      <c r="O319" s="227"/>
      <c r="P319" s="227"/>
      <c r="Q319" s="227"/>
      <c r="R319" s="49"/>
      <c r="T319" s="228" t="s">
        <v>22</v>
      </c>
      <c r="U319" s="57" t="s">
        <v>44</v>
      </c>
      <c r="V319" s="48"/>
      <c r="W319" s="229">
        <f>V319*K319</f>
        <v>0</v>
      </c>
      <c r="X319" s="229">
        <v>0.11045</v>
      </c>
      <c r="Y319" s="229">
        <f>X319*K319</f>
        <v>0.55225</v>
      </c>
      <c r="Z319" s="229">
        <v>0</v>
      </c>
      <c r="AA319" s="230">
        <f>Z319*K319</f>
        <v>0</v>
      </c>
      <c r="AR319" s="23" t="s">
        <v>178</v>
      </c>
      <c r="AT319" s="23" t="s">
        <v>174</v>
      </c>
      <c r="AU319" s="23" t="s">
        <v>126</v>
      </c>
      <c r="AY319" s="23" t="s">
        <v>173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87</v>
      </c>
      <c r="BK319" s="143">
        <f>ROUND(L319*K319,2)</f>
        <v>0</v>
      </c>
      <c r="BL319" s="23" t="s">
        <v>178</v>
      </c>
      <c r="BM319" s="23" t="s">
        <v>1306</v>
      </c>
    </row>
    <row r="320" spans="2:51" s="10" customFormat="1" ht="16.5" customHeight="1">
      <c r="B320" s="231"/>
      <c r="C320" s="232"/>
      <c r="D320" s="232"/>
      <c r="E320" s="233" t="s">
        <v>22</v>
      </c>
      <c r="F320" s="234" t="s">
        <v>1307</v>
      </c>
      <c r="G320" s="235"/>
      <c r="H320" s="235"/>
      <c r="I320" s="235"/>
      <c r="J320" s="232"/>
      <c r="K320" s="236">
        <v>5</v>
      </c>
      <c r="L320" s="232"/>
      <c r="M320" s="232"/>
      <c r="N320" s="232"/>
      <c r="O320" s="232"/>
      <c r="P320" s="232"/>
      <c r="Q320" s="232"/>
      <c r="R320" s="237"/>
      <c r="T320" s="238"/>
      <c r="U320" s="232"/>
      <c r="V320" s="232"/>
      <c r="W320" s="232"/>
      <c r="X320" s="232"/>
      <c r="Y320" s="232"/>
      <c r="Z320" s="232"/>
      <c r="AA320" s="239"/>
      <c r="AT320" s="240" t="s">
        <v>181</v>
      </c>
      <c r="AU320" s="240" t="s">
        <v>126</v>
      </c>
      <c r="AV320" s="10" t="s">
        <v>126</v>
      </c>
      <c r="AW320" s="10" t="s">
        <v>36</v>
      </c>
      <c r="AX320" s="10" t="s">
        <v>87</v>
      </c>
      <c r="AY320" s="240" t="s">
        <v>173</v>
      </c>
    </row>
    <row r="321" spans="2:65" s="1" customFormat="1" ht="25.5" customHeight="1">
      <c r="B321" s="47"/>
      <c r="C321" s="220" t="s">
        <v>527</v>
      </c>
      <c r="D321" s="220" t="s">
        <v>174</v>
      </c>
      <c r="E321" s="221" t="s">
        <v>1308</v>
      </c>
      <c r="F321" s="222" t="s">
        <v>1309</v>
      </c>
      <c r="G321" s="222"/>
      <c r="H321" s="222"/>
      <c r="I321" s="222"/>
      <c r="J321" s="223" t="s">
        <v>273</v>
      </c>
      <c r="K321" s="224">
        <v>5</v>
      </c>
      <c r="L321" s="225">
        <v>0</v>
      </c>
      <c r="M321" s="226"/>
      <c r="N321" s="227">
        <f>ROUND(L321*K321,2)</f>
        <v>0</v>
      </c>
      <c r="O321" s="227"/>
      <c r="P321" s="227"/>
      <c r="Q321" s="227"/>
      <c r="R321" s="49"/>
      <c r="T321" s="228" t="s">
        <v>22</v>
      </c>
      <c r="U321" s="57" t="s">
        <v>44</v>
      </c>
      <c r="V321" s="48"/>
      <c r="W321" s="229">
        <f>V321*K321</f>
        <v>0</v>
      </c>
      <c r="X321" s="229">
        <v>0.10978</v>
      </c>
      <c r="Y321" s="229">
        <f>X321*K321</f>
        <v>0.5489</v>
      </c>
      <c r="Z321" s="229">
        <v>0</v>
      </c>
      <c r="AA321" s="230">
        <f>Z321*K321</f>
        <v>0</v>
      </c>
      <c r="AR321" s="23" t="s">
        <v>178</v>
      </c>
      <c r="AT321" s="23" t="s">
        <v>174</v>
      </c>
      <c r="AU321" s="23" t="s">
        <v>126</v>
      </c>
      <c r="AY321" s="23" t="s">
        <v>173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87</v>
      </c>
      <c r="BK321" s="143">
        <f>ROUND(L321*K321,2)</f>
        <v>0</v>
      </c>
      <c r="BL321" s="23" t="s">
        <v>178</v>
      </c>
      <c r="BM321" s="23" t="s">
        <v>1310</v>
      </c>
    </row>
    <row r="322" spans="2:51" s="10" customFormat="1" ht="16.5" customHeight="1">
      <c r="B322" s="231"/>
      <c r="C322" s="232"/>
      <c r="D322" s="232"/>
      <c r="E322" s="233" t="s">
        <v>22</v>
      </c>
      <c r="F322" s="234" t="s">
        <v>1311</v>
      </c>
      <c r="G322" s="235"/>
      <c r="H322" s="235"/>
      <c r="I322" s="235"/>
      <c r="J322" s="232"/>
      <c r="K322" s="236">
        <v>5</v>
      </c>
      <c r="L322" s="232"/>
      <c r="M322" s="232"/>
      <c r="N322" s="232"/>
      <c r="O322" s="232"/>
      <c r="P322" s="232"/>
      <c r="Q322" s="232"/>
      <c r="R322" s="237"/>
      <c r="T322" s="238"/>
      <c r="U322" s="232"/>
      <c r="V322" s="232"/>
      <c r="W322" s="232"/>
      <c r="X322" s="232"/>
      <c r="Y322" s="232"/>
      <c r="Z322" s="232"/>
      <c r="AA322" s="239"/>
      <c r="AT322" s="240" t="s">
        <v>181</v>
      </c>
      <c r="AU322" s="240" t="s">
        <v>126</v>
      </c>
      <c r="AV322" s="10" t="s">
        <v>126</v>
      </c>
      <c r="AW322" s="10" t="s">
        <v>36</v>
      </c>
      <c r="AX322" s="10" t="s">
        <v>87</v>
      </c>
      <c r="AY322" s="240" t="s">
        <v>173</v>
      </c>
    </row>
    <row r="323" spans="2:65" s="1" customFormat="1" ht="38.25" customHeight="1">
      <c r="B323" s="47"/>
      <c r="C323" s="220" t="s">
        <v>534</v>
      </c>
      <c r="D323" s="220" t="s">
        <v>174</v>
      </c>
      <c r="E323" s="221" t="s">
        <v>1312</v>
      </c>
      <c r="F323" s="222" t="s">
        <v>1313</v>
      </c>
      <c r="G323" s="222"/>
      <c r="H323" s="222"/>
      <c r="I323" s="222"/>
      <c r="J323" s="223" t="s">
        <v>273</v>
      </c>
      <c r="K323" s="224">
        <v>7</v>
      </c>
      <c r="L323" s="225">
        <v>0</v>
      </c>
      <c r="M323" s="226"/>
      <c r="N323" s="227">
        <f>ROUND(L323*K323,2)</f>
        <v>0</v>
      </c>
      <c r="O323" s="227"/>
      <c r="P323" s="227"/>
      <c r="Q323" s="227"/>
      <c r="R323" s="49"/>
      <c r="T323" s="228" t="s">
        <v>22</v>
      </c>
      <c r="U323" s="57" t="s">
        <v>44</v>
      </c>
      <c r="V323" s="48"/>
      <c r="W323" s="229">
        <f>V323*K323</f>
        <v>0</v>
      </c>
      <c r="X323" s="229">
        <v>0.02424</v>
      </c>
      <c r="Y323" s="229">
        <f>X323*K323</f>
        <v>0.16968</v>
      </c>
      <c r="Z323" s="229">
        <v>0</v>
      </c>
      <c r="AA323" s="230">
        <f>Z323*K323</f>
        <v>0</v>
      </c>
      <c r="AR323" s="23" t="s">
        <v>178</v>
      </c>
      <c r="AT323" s="23" t="s">
        <v>174</v>
      </c>
      <c r="AU323" s="23" t="s">
        <v>126</v>
      </c>
      <c r="AY323" s="23" t="s">
        <v>173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87</v>
      </c>
      <c r="BK323" s="143">
        <f>ROUND(L323*K323,2)</f>
        <v>0</v>
      </c>
      <c r="BL323" s="23" t="s">
        <v>178</v>
      </c>
      <c r="BM323" s="23" t="s">
        <v>1314</v>
      </c>
    </row>
    <row r="324" spans="2:51" s="10" customFormat="1" ht="16.5" customHeight="1">
      <c r="B324" s="231"/>
      <c r="C324" s="232"/>
      <c r="D324" s="232"/>
      <c r="E324" s="233" t="s">
        <v>22</v>
      </c>
      <c r="F324" s="234" t="s">
        <v>1315</v>
      </c>
      <c r="G324" s="235"/>
      <c r="H324" s="235"/>
      <c r="I324" s="235"/>
      <c r="J324" s="232"/>
      <c r="K324" s="236">
        <v>7</v>
      </c>
      <c r="L324" s="232"/>
      <c r="M324" s="232"/>
      <c r="N324" s="232"/>
      <c r="O324" s="232"/>
      <c r="P324" s="232"/>
      <c r="Q324" s="232"/>
      <c r="R324" s="237"/>
      <c r="T324" s="238"/>
      <c r="U324" s="232"/>
      <c r="V324" s="232"/>
      <c r="W324" s="232"/>
      <c r="X324" s="232"/>
      <c r="Y324" s="232"/>
      <c r="Z324" s="232"/>
      <c r="AA324" s="239"/>
      <c r="AT324" s="240" t="s">
        <v>181</v>
      </c>
      <c r="AU324" s="240" t="s">
        <v>126</v>
      </c>
      <c r="AV324" s="10" t="s">
        <v>126</v>
      </c>
      <c r="AW324" s="10" t="s">
        <v>36</v>
      </c>
      <c r="AX324" s="10" t="s">
        <v>87</v>
      </c>
      <c r="AY324" s="240" t="s">
        <v>173</v>
      </c>
    </row>
    <row r="325" spans="2:65" s="1" customFormat="1" ht="38.25" customHeight="1">
      <c r="B325" s="47"/>
      <c r="C325" s="220" t="s">
        <v>539</v>
      </c>
      <c r="D325" s="220" t="s">
        <v>174</v>
      </c>
      <c r="E325" s="221" t="s">
        <v>1316</v>
      </c>
      <c r="F325" s="222" t="s">
        <v>1317</v>
      </c>
      <c r="G325" s="222"/>
      <c r="H325" s="222"/>
      <c r="I325" s="222"/>
      <c r="J325" s="223" t="s">
        <v>273</v>
      </c>
      <c r="K325" s="224">
        <v>3</v>
      </c>
      <c r="L325" s="225">
        <v>0</v>
      </c>
      <c r="M325" s="226"/>
      <c r="N325" s="227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44</v>
      </c>
      <c r="V325" s="48"/>
      <c r="W325" s="229">
        <f>V325*K325</f>
        <v>0</v>
      </c>
      <c r="X325" s="229">
        <v>0.03636</v>
      </c>
      <c r="Y325" s="229">
        <f>X325*K325</f>
        <v>0.10908000000000001</v>
      </c>
      <c r="Z325" s="229">
        <v>0</v>
      </c>
      <c r="AA325" s="230">
        <f>Z325*K325</f>
        <v>0</v>
      </c>
      <c r="AR325" s="23" t="s">
        <v>178</v>
      </c>
      <c r="AT325" s="23" t="s">
        <v>174</v>
      </c>
      <c r="AU325" s="23" t="s">
        <v>126</v>
      </c>
      <c r="AY325" s="23" t="s">
        <v>173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87</v>
      </c>
      <c r="BK325" s="143">
        <f>ROUND(L325*K325,2)</f>
        <v>0</v>
      </c>
      <c r="BL325" s="23" t="s">
        <v>178</v>
      </c>
      <c r="BM325" s="23" t="s">
        <v>1318</v>
      </c>
    </row>
    <row r="326" spans="2:65" s="1" customFormat="1" ht="38.25" customHeight="1">
      <c r="B326" s="47"/>
      <c r="C326" s="220" t="s">
        <v>544</v>
      </c>
      <c r="D326" s="220" t="s">
        <v>174</v>
      </c>
      <c r="E326" s="221" t="s">
        <v>1319</v>
      </c>
      <c r="F326" s="222" t="s">
        <v>1320</v>
      </c>
      <c r="G326" s="222"/>
      <c r="H326" s="222"/>
      <c r="I326" s="222"/>
      <c r="J326" s="223" t="s">
        <v>273</v>
      </c>
      <c r="K326" s="224">
        <v>10</v>
      </c>
      <c r="L326" s="225">
        <v>0</v>
      </c>
      <c r="M326" s="226"/>
      <c r="N326" s="227">
        <f>ROUND(L326*K326,2)</f>
        <v>0</v>
      </c>
      <c r="O326" s="227"/>
      <c r="P326" s="227"/>
      <c r="Q326" s="227"/>
      <c r="R326" s="49"/>
      <c r="T326" s="228" t="s">
        <v>22</v>
      </c>
      <c r="U326" s="57" t="s">
        <v>44</v>
      </c>
      <c r="V326" s="48"/>
      <c r="W326" s="229">
        <f>V326*K326</f>
        <v>0</v>
      </c>
      <c r="X326" s="229">
        <v>0</v>
      </c>
      <c r="Y326" s="229">
        <f>X326*K326</f>
        <v>0</v>
      </c>
      <c r="Z326" s="229">
        <v>0</v>
      </c>
      <c r="AA326" s="230">
        <f>Z326*K326</f>
        <v>0</v>
      </c>
      <c r="AR326" s="23" t="s">
        <v>178</v>
      </c>
      <c r="AT326" s="23" t="s">
        <v>174</v>
      </c>
      <c r="AU326" s="23" t="s">
        <v>126</v>
      </c>
      <c r="AY326" s="23" t="s">
        <v>173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23" t="s">
        <v>87</v>
      </c>
      <c r="BK326" s="143">
        <f>ROUND(L326*K326,2)</f>
        <v>0</v>
      </c>
      <c r="BL326" s="23" t="s">
        <v>178</v>
      </c>
      <c r="BM326" s="23" t="s">
        <v>1321</v>
      </c>
    </row>
    <row r="327" spans="2:65" s="1" customFormat="1" ht="38.25" customHeight="1">
      <c r="B327" s="47"/>
      <c r="C327" s="220" t="s">
        <v>549</v>
      </c>
      <c r="D327" s="220" t="s">
        <v>174</v>
      </c>
      <c r="E327" s="221" t="s">
        <v>1322</v>
      </c>
      <c r="F327" s="222" t="s">
        <v>1323</v>
      </c>
      <c r="G327" s="222"/>
      <c r="H327" s="222"/>
      <c r="I327" s="222"/>
      <c r="J327" s="223" t="s">
        <v>273</v>
      </c>
      <c r="K327" s="224">
        <v>10</v>
      </c>
      <c r="L327" s="225">
        <v>0</v>
      </c>
      <c r="M327" s="226"/>
      <c r="N327" s="227">
        <f>ROUND(L327*K327,2)</f>
        <v>0</v>
      </c>
      <c r="O327" s="227"/>
      <c r="P327" s="227"/>
      <c r="Q327" s="227"/>
      <c r="R327" s="49"/>
      <c r="T327" s="228" t="s">
        <v>22</v>
      </c>
      <c r="U327" s="57" t="s">
        <v>44</v>
      </c>
      <c r="V327" s="48"/>
      <c r="W327" s="229">
        <f>V327*K327</f>
        <v>0</v>
      </c>
      <c r="X327" s="229">
        <v>0.19885</v>
      </c>
      <c r="Y327" s="229">
        <f>X327*K327</f>
        <v>1.9885</v>
      </c>
      <c r="Z327" s="229">
        <v>0</v>
      </c>
      <c r="AA327" s="230">
        <f>Z327*K327</f>
        <v>0</v>
      </c>
      <c r="AR327" s="23" t="s">
        <v>178</v>
      </c>
      <c r="AT327" s="23" t="s">
        <v>174</v>
      </c>
      <c r="AU327" s="23" t="s">
        <v>126</v>
      </c>
      <c r="AY327" s="23" t="s">
        <v>173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87</v>
      </c>
      <c r="BK327" s="143">
        <f>ROUND(L327*K327,2)</f>
        <v>0</v>
      </c>
      <c r="BL327" s="23" t="s">
        <v>178</v>
      </c>
      <c r="BM327" s="23" t="s">
        <v>1324</v>
      </c>
    </row>
    <row r="328" spans="2:65" s="1" customFormat="1" ht="16.5" customHeight="1">
      <c r="B328" s="47"/>
      <c r="C328" s="220" t="s">
        <v>555</v>
      </c>
      <c r="D328" s="220" t="s">
        <v>174</v>
      </c>
      <c r="E328" s="221" t="s">
        <v>1325</v>
      </c>
      <c r="F328" s="222" t="s">
        <v>1326</v>
      </c>
      <c r="G328" s="222"/>
      <c r="H328" s="222"/>
      <c r="I328" s="222"/>
      <c r="J328" s="223" t="s">
        <v>354</v>
      </c>
      <c r="K328" s="224">
        <v>10</v>
      </c>
      <c r="L328" s="225">
        <v>0</v>
      </c>
      <c r="M328" s="226"/>
      <c r="N328" s="227">
        <f>ROUND(L328*K328,2)</f>
        <v>0</v>
      </c>
      <c r="O328" s="227"/>
      <c r="P328" s="227"/>
      <c r="Q328" s="227"/>
      <c r="R328" s="49"/>
      <c r="T328" s="228" t="s">
        <v>22</v>
      </c>
      <c r="U328" s="57" t="s">
        <v>44</v>
      </c>
      <c r="V328" s="48"/>
      <c r="W328" s="229">
        <f>V328*K328</f>
        <v>0</v>
      </c>
      <c r="X328" s="229">
        <v>0.00079</v>
      </c>
      <c r="Y328" s="229">
        <f>X328*K328</f>
        <v>0.0079</v>
      </c>
      <c r="Z328" s="229">
        <v>0</v>
      </c>
      <c r="AA328" s="230">
        <f>Z328*K328</f>
        <v>0</v>
      </c>
      <c r="AR328" s="23" t="s">
        <v>178</v>
      </c>
      <c r="AT328" s="23" t="s">
        <v>174</v>
      </c>
      <c r="AU328" s="23" t="s">
        <v>126</v>
      </c>
      <c r="AY328" s="23" t="s">
        <v>173</v>
      </c>
      <c r="BE328" s="143">
        <f>IF(U328="základní",N328,0)</f>
        <v>0</v>
      </c>
      <c r="BF328" s="143">
        <f>IF(U328="snížená",N328,0)</f>
        <v>0</v>
      </c>
      <c r="BG328" s="143">
        <f>IF(U328="zákl. přenesená",N328,0)</f>
        <v>0</v>
      </c>
      <c r="BH328" s="143">
        <f>IF(U328="sníž. přenesená",N328,0)</f>
        <v>0</v>
      </c>
      <c r="BI328" s="143">
        <f>IF(U328="nulová",N328,0)</f>
        <v>0</v>
      </c>
      <c r="BJ328" s="23" t="s">
        <v>87</v>
      </c>
      <c r="BK328" s="143">
        <f>ROUND(L328*K328,2)</f>
        <v>0</v>
      </c>
      <c r="BL328" s="23" t="s">
        <v>178</v>
      </c>
      <c r="BM328" s="23" t="s">
        <v>1327</v>
      </c>
    </row>
    <row r="329" spans="2:65" s="1" customFormat="1" ht="16.5" customHeight="1">
      <c r="B329" s="47"/>
      <c r="C329" s="260" t="s">
        <v>560</v>
      </c>
      <c r="D329" s="260" t="s">
        <v>245</v>
      </c>
      <c r="E329" s="261" t="s">
        <v>1328</v>
      </c>
      <c r="F329" s="262" t="s">
        <v>1329</v>
      </c>
      <c r="G329" s="262"/>
      <c r="H329" s="262"/>
      <c r="I329" s="262"/>
      <c r="J329" s="263" t="s">
        <v>354</v>
      </c>
      <c r="K329" s="264">
        <v>10</v>
      </c>
      <c r="L329" s="265">
        <v>0</v>
      </c>
      <c r="M329" s="266"/>
      <c r="N329" s="267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44</v>
      </c>
      <c r="V329" s="48"/>
      <c r="W329" s="229">
        <f>V329*K329</f>
        <v>0</v>
      </c>
      <c r="X329" s="229">
        <v>0.00695</v>
      </c>
      <c r="Y329" s="229">
        <f>X329*K329</f>
        <v>0.06949999999999999</v>
      </c>
      <c r="Z329" s="229">
        <v>0</v>
      </c>
      <c r="AA329" s="230">
        <f>Z329*K329</f>
        <v>0</v>
      </c>
      <c r="AR329" s="23" t="s">
        <v>212</v>
      </c>
      <c r="AT329" s="23" t="s">
        <v>245</v>
      </c>
      <c r="AU329" s="23" t="s">
        <v>126</v>
      </c>
      <c r="AY329" s="23" t="s">
        <v>173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87</v>
      </c>
      <c r="BK329" s="143">
        <f>ROUND(L329*K329,2)</f>
        <v>0</v>
      </c>
      <c r="BL329" s="23" t="s">
        <v>178</v>
      </c>
      <c r="BM329" s="23" t="s">
        <v>1330</v>
      </c>
    </row>
    <row r="330" spans="2:65" s="1" customFormat="1" ht="16.5" customHeight="1">
      <c r="B330" s="47"/>
      <c r="C330" s="220" t="s">
        <v>564</v>
      </c>
      <c r="D330" s="220" t="s">
        <v>174</v>
      </c>
      <c r="E330" s="221" t="s">
        <v>1331</v>
      </c>
      <c r="F330" s="222" t="s">
        <v>1332</v>
      </c>
      <c r="G330" s="222"/>
      <c r="H330" s="222"/>
      <c r="I330" s="222"/>
      <c r="J330" s="223" t="s">
        <v>354</v>
      </c>
      <c r="K330" s="224">
        <v>10</v>
      </c>
      <c r="L330" s="225">
        <v>0</v>
      </c>
      <c r="M330" s="226"/>
      <c r="N330" s="227">
        <f>ROUND(L330*K330,2)</f>
        <v>0</v>
      </c>
      <c r="O330" s="227"/>
      <c r="P330" s="227"/>
      <c r="Q330" s="227"/>
      <c r="R330" s="49"/>
      <c r="T330" s="228" t="s">
        <v>22</v>
      </c>
      <c r="U330" s="57" t="s">
        <v>44</v>
      </c>
      <c r="V330" s="48"/>
      <c r="W330" s="229">
        <f>V330*K330</f>
        <v>0</v>
      </c>
      <c r="X330" s="229">
        <v>0.00058</v>
      </c>
      <c r="Y330" s="229">
        <f>X330*K330</f>
        <v>0.0058</v>
      </c>
      <c r="Z330" s="229">
        <v>0</v>
      </c>
      <c r="AA330" s="230">
        <f>Z330*K330</f>
        <v>0</v>
      </c>
      <c r="AR330" s="23" t="s">
        <v>178</v>
      </c>
      <c r="AT330" s="23" t="s">
        <v>174</v>
      </c>
      <c r="AU330" s="23" t="s">
        <v>126</v>
      </c>
      <c r="AY330" s="23" t="s">
        <v>173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87</v>
      </c>
      <c r="BK330" s="143">
        <f>ROUND(L330*K330,2)</f>
        <v>0</v>
      </c>
      <c r="BL330" s="23" t="s">
        <v>178</v>
      </c>
      <c r="BM330" s="23" t="s">
        <v>1333</v>
      </c>
    </row>
    <row r="331" spans="2:65" s="1" customFormat="1" ht="16.5" customHeight="1">
      <c r="B331" s="47"/>
      <c r="C331" s="260" t="s">
        <v>568</v>
      </c>
      <c r="D331" s="260" t="s">
        <v>245</v>
      </c>
      <c r="E331" s="261" t="s">
        <v>1334</v>
      </c>
      <c r="F331" s="262" t="s">
        <v>1335</v>
      </c>
      <c r="G331" s="262"/>
      <c r="H331" s="262"/>
      <c r="I331" s="262"/>
      <c r="J331" s="263" t="s">
        <v>354</v>
      </c>
      <c r="K331" s="264">
        <v>10</v>
      </c>
      <c r="L331" s="265">
        <v>0</v>
      </c>
      <c r="M331" s="266"/>
      <c r="N331" s="267">
        <f>ROUND(L331*K331,2)</f>
        <v>0</v>
      </c>
      <c r="O331" s="227"/>
      <c r="P331" s="227"/>
      <c r="Q331" s="227"/>
      <c r="R331" s="49"/>
      <c r="T331" s="228" t="s">
        <v>22</v>
      </c>
      <c r="U331" s="57" t="s">
        <v>44</v>
      </c>
      <c r="V331" s="48"/>
      <c r="W331" s="229">
        <f>V331*K331</f>
        <v>0</v>
      </c>
      <c r="X331" s="229">
        <v>0.00343</v>
      </c>
      <c r="Y331" s="229">
        <f>X331*K331</f>
        <v>0.0343</v>
      </c>
      <c r="Z331" s="229">
        <v>0</v>
      </c>
      <c r="AA331" s="230">
        <f>Z331*K331</f>
        <v>0</v>
      </c>
      <c r="AR331" s="23" t="s">
        <v>212</v>
      </c>
      <c r="AT331" s="23" t="s">
        <v>245</v>
      </c>
      <c r="AU331" s="23" t="s">
        <v>126</v>
      </c>
      <c r="AY331" s="23" t="s">
        <v>173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87</v>
      </c>
      <c r="BK331" s="143">
        <f>ROUND(L331*K331,2)</f>
        <v>0</v>
      </c>
      <c r="BL331" s="23" t="s">
        <v>178</v>
      </c>
      <c r="BM331" s="23" t="s">
        <v>1336</v>
      </c>
    </row>
    <row r="332" spans="2:63" s="9" customFormat="1" ht="29.85" customHeight="1">
      <c r="B332" s="206"/>
      <c r="C332" s="207"/>
      <c r="D332" s="217" t="s">
        <v>143</v>
      </c>
      <c r="E332" s="217"/>
      <c r="F332" s="217"/>
      <c r="G332" s="217"/>
      <c r="H332" s="217"/>
      <c r="I332" s="217"/>
      <c r="J332" s="217"/>
      <c r="K332" s="217"/>
      <c r="L332" s="217"/>
      <c r="M332" s="217"/>
      <c r="N332" s="269">
        <f>BK332</f>
        <v>0</v>
      </c>
      <c r="O332" s="270"/>
      <c r="P332" s="270"/>
      <c r="Q332" s="270"/>
      <c r="R332" s="210"/>
      <c r="T332" s="211"/>
      <c r="U332" s="207"/>
      <c r="V332" s="207"/>
      <c r="W332" s="212">
        <f>SUM(W333:W338)</f>
        <v>0</v>
      </c>
      <c r="X332" s="207"/>
      <c r="Y332" s="212">
        <f>SUM(Y333:Y338)</f>
        <v>21.01698</v>
      </c>
      <c r="Z332" s="207"/>
      <c r="AA332" s="213">
        <f>SUM(AA333:AA338)</f>
        <v>0</v>
      </c>
      <c r="AR332" s="214" t="s">
        <v>87</v>
      </c>
      <c r="AT332" s="215" t="s">
        <v>78</v>
      </c>
      <c r="AU332" s="215" t="s">
        <v>87</v>
      </c>
      <c r="AY332" s="214" t="s">
        <v>173</v>
      </c>
      <c r="BK332" s="216">
        <f>SUM(BK333:BK338)</f>
        <v>0</v>
      </c>
    </row>
    <row r="333" spans="2:65" s="1" customFormat="1" ht="25.5" customHeight="1">
      <c r="B333" s="47"/>
      <c r="C333" s="220" t="s">
        <v>572</v>
      </c>
      <c r="D333" s="220" t="s">
        <v>174</v>
      </c>
      <c r="E333" s="221" t="s">
        <v>1337</v>
      </c>
      <c r="F333" s="222" t="s">
        <v>1338</v>
      </c>
      <c r="G333" s="222"/>
      <c r="H333" s="222"/>
      <c r="I333" s="222"/>
      <c r="J333" s="223" t="s">
        <v>273</v>
      </c>
      <c r="K333" s="224">
        <v>2</v>
      </c>
      <c r="L333" s="225">
        <v>0</v>
      </c>
      <c r="M333" s="226"/>
      <c r="N333" s="227">
        <f>ROUND(L333*K333,2)</f>
        <v>0</v>
      </c>
      <c r="O333" s="227"/>
      <c r="P333" s="227"/>
      <c r="Q333" s="227"/>
      <c r="R333" s="49"/>
      <c r="T333" s="228" t="s">
        <v>22</v>
      </c>
      <c r="U333" s="57" t="s">
        <v>44</v>
      </c>
      <c r="V333" s="48"/>
      <c r="W333" s="229">
        <f>V333*K333</f>
        <v>0</v>
      </c>
      <c r="X333" s="229">
        <v>7.00566</v>
      </c>
      <c r="Y333" s="229">
        <f>X333*K333</f>
        <v>14.01132</v>
      </c>
      <c r="Z333" s="229">
        <v>0</v>
      </c>
      <c r="AA333" s="230">
        <f>Z333*K333</f>
        <v>0</v>
      </c>
      <c r="AR333" s="23" t="s">
        <v>178</v>
      </c>
      <c r="AT333" s="23" t="s">
        <v>174</v>
      </c>
      <c r="AU333" s="23" t="s">
        <v>126</v>
      </c>
      <c r="AY333" s="23" t="s">
        <v>173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87</v>
      </c>
      <c r="BK333" s="143">
        <f>ROUND(L333*K333,2)</f>
        <v>0</v>
      </c>
      <c r="BL333" s="23" t="s">
        <v>178</v>
      </c>
      <c r="BM333" s="23" t="s">
        <v>1339</v>
      </c>
    </row>
    <row r="334" spans="2:51" s="10" customFormat="1" ht="25.5" customHeight="1">
      <c r="B334" s="231"/>
      <c r="C334" s="232"/>
      <c r="D334" s="232"/>
      <c r="E334" s="233" t="s">
        <v>22</v>
      </c>
      <c r="F334" s="234" t="s">
        <v>1340</v>
      </c>
      <c r="G334" s="235"/>
      <c r="H334" s="235"/>
      <c r="I334" s="235"/>
      <c r="J334" s="232"/>
      <c r="K334" s="236">
        <v>1</v>
      </c>
      <c r="L334" s="232"/>
      <c r="M334" s="232"/>
      <c r="N334" s="232"/>
      <c r="O334" s="232"/>
      <c r="P334" s="232"/>
      <c r="Q334" s="232"/>
      <c r="R334" s="237"/>
      <c r="T334" s="238"/>
      <c r="U334" s="232"/>
      <c r="V334" s="232"/>
      <c r="W334" s="232"/>
      <c r="X334" s="232"/>
      <c r="Y334" s="232"/>
      <c r="Z334" s="232"/>
      <c r="AA334" s="239"/>
      <c r="AT334" s="240" t="s">
        <v>181</v>
      </c>
      <c r="AU334" s="240" t="s">
        <v>126</v>
      </c>
      <c r="AV334" s="10" t="s">
        <v>126</v>
      </c>
      <c r="AW334" s="10" t="s">
        <v>36</v>
      </c>
      <c r="AX334" s="10" t="s">
        <v>79</v>
      </c>
      <c r="AY334" s="240" t="s">
        <v>173</v>
      </c>
    </row>
    <row r="335" spans="2:51" s="10" customFormat="1" ht="25.5" customHeight="1">
      <c r="B335" s="231"/>
      <c r="C335" s="232"/>
      <c r="D335" s="232"/>
      <c r="E335" s="233" t="s">
        <v>22</v>
      </c>
      <c r="F335" s="259" t="s">
        <v>1341</v>
      </c>
      <c r="G335" s="232"/>
      <c r="H335" s="232"/>
      <c r="I335" s="232"/>
      <c r="J335" s="232"/>
      <c r="K335" s="236">
        <v>1</v>
      </c>
      <c r="L335" s="232"/>
      <c r="M335" s="232"/>
      <c r="N335" s="232"/>
      <c r="O335" s="232"/>
      <c r="P335" s="232"/>
      <c r="Q335" s="232"/>
      <c r="R335" s="237"/>
      <c r="T335" s="238"/>
      <c r="U335" s="232"/>
      <c r="V335" s="232"/>
      <c r="W335" s="232"/>
      <c r="X335" s="232"/>
      <c r="Y335" s="232"/>
      <c r="Z335" s="232"/>
      <c r="AA335" s="239"/>
      <c r="AT335" s="240" t="s">
        <v>181</v>
      </c>
      <c r="AU335" s="240" t="s">
        <v>126</v>
      </c>
      <c r="AV335" s="10" t="s">
        <v>126</v>
      </c>
      <c r="AW335" s="10" t="s">
        <v>36</v>
      </c>
      <c r="AX335" s="10" t="s">
        <v>79</v>
      </c>
      <c r="AY335" s="240" t="s">
        <v>173</v>
      </c>
    </row>
    <row r="336" spans="2:51" s="11" customFormat="1" ht="16.5" customHeight="1">
      <c r="B336" s="241"/>
      <c r="C336" s="242"/>
      <c r="D336" s="242"/>
      <c r="E336" s="243" t="s">
        <v>22</v>
      </c>
      <c r="F336" s="244" t="s">
        <v>182</v>
      </c>
      <c r="G336" s="242"/>
      <c r="H336" s="242"/>
      <c r="I336" s="242"/>
      <c r="J336" s="242"/>
      <c r="K336" s="245">
        <v>2</v>
      </c>
      <c r="L336" s="242"/>
      <c r="M336" s="242"/>
      <c r="N336" s="242"/>
      <c r="O336" s="242"/>
      <c r="P336" s="242"/>
      <c r="Q336" s="242"/>
      <c r="R336" s="246"/>
      <c r="T336" s="247"/>
      <c r="U336" s="242"/>
      <c r="V336" s="242"/>
      <c r="W336" s="242"/>
      <c r="X336" s="242"/>
      <c r="Y336" s="242"/>
      <c r="Z336" s="242"/>
      <c r="AA336" s="248"/>
      <c r="AT336" s="249" t="s">
        <v>181</v>
      </c>
      <c r="AU336" s="249" t="s">
        <v>126</v>
      </c>
      <c r="AV336" s="11" t="s">
        <v>178</v>
      </c>
      <c r="AW336" s="11" t="s">
        <v>36</v>
      </c>
      <c r="AX336" s="11" t="s">
        <v>87</v>
      </c>
      <c r="AY336" s="249" t="s">
        <v>173</v>
      </c>
    </row>
    <row r="337" spans="2:65" s="1" customFormat="1" ht="16.5" customHeight="1">
      <c r="B337" s="47"/>
      <c r="C337" s="220" t="s">
        <v>577</v>
      </c>
      <c r="D337" s="220" t="s">
        <v>174</v>
      </c>
      <c r="E337" s="221" t="s">
        <v>1342</v>
      </c>
      <c r="F337" s="222" t="s">
        <v>1343</v>
      </c>
      <c r="G337" s="222"/>
      <c r="H337" s="222"/>
      <c r="I337" s="222"/>
      <c r="J337" s="223" t="s">
        <v>273</v>
      </c>
      <c r="K337" s="224">
        <v>1</v>
      </c>
      <c r="L337" s="225">
        <v>0</v>
      </c>
      <c r="M337" s="226"/>
      <c r="N337" s="227">
        <f>ROUND(L337*K337,2)</f>
        <v>0</v>
      </c>
      <c r="O337" s="227"/>
      <c r="P337" s="227"/>
      <c r="Q337" s="227"/>
      <c r="R337" s="49"/>
      <c r="T337" s="228" t="s">
        <v>22</v>
      </c>
      <c r="U337" s="57" t="s">
        <v>44</v>
      </c>
      <c r="V337" s="48"/>
      <c r="W337" s="229">
        <f>V337*K337</f>
        <v>0</v>
      </c>
      <c r="X337" s="229">
        <v>7.00566</v>
      </c>
      <c r="Y337" s="229">
        <f>X337*K337</f>
        <v>7.00566</v>
      </c>
      <c r="Z337" s="229">
        <v>0</v>
      </c>
      <c r="AA337" s="230">
        <f>Z337*K337</f>
        <v>0</v>
      </c>
      <c r="AR337" s="23" t="s">
        <v>178</v>
      </c>
      <c r="AT337" s="23" t="s">
        <v>174</v>
      </c>
      <c r="AU337" s="23" t="s">
        <v>126</v>
      </c>
      <c r="AY337" s="23" t="s">
        <v>173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87</v>
      </c>
      <c r="BK337" s="143">
        <f>ROUND(L337*K337,2)</f>
        <v>0</v>
      </c>
      <c r="BL337" s="23" t="s">
        <v>178</v>
      </c>
      <c r="BM337" s="23" t="s">
        <v>1344</v>
      </c>
    </row>
    <row r="338" spans="2:51" s="10" customFormat="1" ht="25.5" customHeight="1">
      <c r="B338" s="231"/>
      <c r="C338" s="232"/>
      <c r="D338" s="232"/>
      <c r="E338" s="233" t="s">
        <v>22</v>
      </c>
      <c r="F338" s="234" t="s">
        <v>1345</v>
      </c>
      <c r="G338" s="235"/>
      <c r="H338" s="235"/>
      <c r="I338" s="235"/>
      <c r="J338" s="232"/>
      <c r="K338" s="236">
        <v>1</v>
      </c>
      <c r="L338" s="232"/>
      <c r="M338" s="232"/>
      <c r="N338" s="232"/>
      <c r="O338" s="232"/>
      <c r="P338" s="232"/>
      <c r="Q338" s="232"/>
      <c r="R338" s="237"/>
      <c r="T338" s="238"/>
      <c r="U338" s="232"/>
      <c r="V338" s="232"/>
      <c r="W338" s="232"/>
      <c r="X338" s="232"/>
      <c r="Y338" s="232"/>
      <c r="Z338" s="232"/>
      <c r="AA338" s="239"/>
      <c r="AT338" s="240" t="s">
        <v>181</v>
      </c>
      <c r="AU338" s="240" t="s">
        <v>126</v>
      </c>
      <c r="AV338" s="10" t="s">
        <v>126</v>
      </c>
      <c r="AW338" s="10" t="s">
        <v>36</v>
      </c>
      <c r="AX338" s="10" t="s">
        <v>87</v>
      </c>
      <c r="AY338" s="240" t="s">
        <v>173</v>
      </c>
    </row>
    <row r="339" spans="2:63" s="9" customFormat="1" ht="29.85" customHeight="1">
      <c r="B339" s="206"/>
      <c r="C339" s="207"/>
      <c r="D339" s="217" t="s">
        <v>145</v>
      </c>
      <c r="E339" s="217"/>
      <c r="F339" s="217"/>
      <c r="G339" s="217"/>
      <c r="H339" s="217"/>
      <c r="I339" s="217"/>
      <c r="J339" s="217"/>
      <c r="K339" s="217"/>
      <c r="L339" s="217"/>
      <c r="M339" s="217"/>
      <c r="N339" s="218">
        <f>BK339</f>
        <v>0</v>
      </c>
      <c r="O339" s="219"/>
      <c r="P339" s="219"/>
      <c r="Q339" s="219"/>
      <c r="R339" s="210"/>
      <c r="T339" s="211"/>
      <c r="U339" s="207"/>
      <c r="V339" s="207"/>
      <c r="W339" s="212">
        <f>W340</f>
        <v>0</v>
      </c>
      <c r="X339" s="207"/>
      <c r="Y339" s="212">
        <f>Y340</f>
        <v>0</v>
      </c>
      <c r="Z339" s="207"/>
      <c r="AA339" s="213">
        <f>AA340</f>
        <v>0</v>
      </c>
      <c r="AR339" s="214" t="s">
        <v>87</v>
      </c>
      <c r="AT339" s="215" t="s">
        <v>78</v>
      </c>
      <c r="AU339" s="215" t="s">
        <v>87</v>
      </c>
      <c r="AY339" s="214" t="s">
        <v>173</v>
      </c>
      <c r="BK339" s="216">
        <f>BK340</f>
        <v>0</v>
      </c>
    </row>
    <row r="340" spans="2:65" s="1" customFormat="1" ht="25.5" customHeight="1">
      <c r="B340" s="47"/>
      <c r="C340" s="220" t="s">
        <v>582</v>
      </c>
      <c r="D340" s="220" t="s">
        <v>174</v>
      </c>
      <c r="E340" s="221" t="s">
        <v>1346</v>
      </c>
      <c r="F340" s="222" t="s">
        <v>1347</v>
      </c>
      <c r="G340" s="222"/>
      <c r="H340" s="222"/>
      <c r="I340" s="222"/>
      <c r="J340" s="223" t="s">
        <v>230</v>
      </c>
      <c r="K340" s="224">
        <v>1576.739</v>
      </c>
      <c r="L340" s="225">
        <v>0</v>
      </c>
      <c r="M340" s="226"/>
      <c r="N340" s="227">
        <f>ROUND(L340*K340,2)</f>
        <v>0</v>
      </c>
      <c r="O340" s="227"/>
      <c r="P340" s="227"/>
      <c r="Q340" s="227"/>
      <c r="R340" s="49"/>
      <c r="T340" s="228" t="s">
        <v>22</v>
      </c>
      <c r="U340" s="57" t="s">
        <v>44</v>
      </c>
      <c r="V340" s="48"/>
      <c r="W340" s="229">
        <f>V340*K340</f>
        <v>0</v>
      </c>
      <c r="X340" s="229">
        <v>0</v>
      </c>
      <c r="Y340" s="229">
        <f>X340*K340</f>
        <v>0</v>
      </c>
      <c r="Z340" s="229">
        <v>0</v>
      </c>
      <c r="AA340" s="230">
        <f>Z340*K340</f>
        <v>0</v>
      </c>
      <c r="AR340" s="23" t="s">
        <v>178</v>
      </c>
      <c r="AT340" s="23" t="s">
        <v>174</v>
      </c>
      <c r="AU340" s="23" t="s">
        <v>126</v>
      </c>
      <c r="AY340" s="23" t="s">
        <v>173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23" t="s">
        <v>87</v>
      </c>
      <c r="BK340" s="143">
        <f>ROUND(L340*K340,2)</f>
        <v>0</v>
      </c>
      <c r="BL340" s="23" t="s">
        <v>178</v>
      </c>
      <c r="BM340" s="23" t="s">
        <v>1348</v>
      </c>
    </row>
    <row r="341" spans="2:63" s="9" customFormat="1" ht="37.4" customHeight="1">
      <c r="B341" s="206"/>
      <c r="C341" s="207"/>
      <c r="D341" s="208" t="s">
        <v>1046</v>
      </c>
      <c r="E341" s="208"/>
      <c r="F341" s="208"/>
      <c r="G341" s="208"/>
      <c r="H341" s="208"/>
      <c r="I341" s="208"/>
      <c r="J341" s="208"/>
      <c r="K341" s="208"/>
      <c r="L341" s="208"/>
      <c r="M341" s="208"/>
      <c r="N341" s="272">
        <f>BK341</f>
        <v>0</v>
      </c>
      <c r="O341" s="273"/>
      <c r="P341" s="273"/>
      <c r="Q341" s="273"/>
      <c r="R341" s="210"/>
      <c r="T341" s="211"/>
      <c r="U341" s="207"/>
      <c r="V341" s="207"/>
      <c r="W341" s="212">
        <f>W342</f>
        <v>0</v>
      </c>
      <c r="X341" s="207"/>
      <c r="Y341" s="212">
        <f>Y342</f>
        <v>0.7029</v>
      </c>
      <c r="Z341" s="207"/>
      <c r="AA341" s="213">
        <f>AA342</f>
        <v>0</v>
      </c>
      <c r="AR341" s="214" t="s">
        <v>188</v>
      </c>
      <c r="AT341" s="215" t="s">
        <v>78</v>
      </c>
      <c r="AU341" s="215" t="s">
        <v>79</v>
      </c>
      <c r="AY341" s="214" t="s">
        <v>173</v>
      </c>
      <c r="BK341" s="216">
        <f>BK342</f>
        <v>0</v>
      </c>
    </row>
    <row r="342" spans="2:63" s="9" customFormat="1" ht="19.9" customHeight="1">
      <c r="B342" s="206"/>
      <c r="C342" s="207"/>
      <c r="D342" s="217" t="s">
        <v>1047</v>
      </c>
      <c r="E342" s="217"/>
      <c r="F342" s="217"/>
      <c r="G342" s="217"/>
      <c r="H342" s="217"/>
      <c r="I342" s="217"/>
      <c r="J342" s="217"/>
      <c r="K342" s="217"/>
      <c r="L342" s="217"/>
      <c r="M342" s="217"/>
      <c r="N342" s="218">
        <f>BK342</f>
        <v>0</v>
      </c>
      <c r="O342" s="219"/>
      <c r="P342" s="219"/>
      <c r="Q342" s="219"/>
      <c r="R342" s="210"/>
      <c r="T342" s="211"/>
      <c r="U342" s="207"/>
      <c r="V342" s="207"/>
      <c r="W342" s="212">
        <f>SUM(W343:W349)</f>
        <v>0</v>
      </c>
      <c r="X342" s="207"/>
      <c r="Y342" s="212">
        <f>SUM(Y343:Y349)</f>
        <v>0.7029</v>
      </c>
      <c r="Z342" s="207"/>
      <c r="AA342" s="213">
        <f>SUM(AA343:AA349)</f>
        <v>0</v>
      </c>
      <c r="AR342" s="214" t="s">
        <v>188</v>
      </c>
      <c r="AT342" s="215" t="s">
        <v>78</v>
      </c>
      <c r="AU342" s="215" t="s">
        <v>87</v>
      </c>
      <c r="AY342" s="214" t="s">
        <v>173</v>
      </c>
      <c r="BK342" s="216">
        <f>SUM(BK343:BK349)</f>
        <v>0</v>
      </c>
    </row>
    <row r="343" spans="2:65" s="1" customFormat="1" ht="38.25" customHeight="1">
      <c r="B343" s="47"/>
      <c r="C343" s="220" t="s">
        <v>586</v>
      </c>
      <c r="D343" s="220" t="s">
        <v>174</v>
      </c>
      <c r="E343" s="221" t="s">
        <v>1349</v>
      </c>
      <c r="F343" s="222" t="s">
        <v>1350</v>
      </c>
      <c r="G343" s="222"/>
      <c r="H343" s="222"/>
      <c r="I343" s="222"/>
      <c r="J343" s="223" t="s">
        <v>354</v>
      </c>
      <c r="K343" s="224">
        <v>16.5</v>
      </c>
      <c r="L343" s="225">
        <v>0</v>
      </c>
      <c r="M343" s="226"/>
      <c r="N343" s="227">
        <f>ROUND(L343*K343,2)</f>
        <v>0</v>
      </c>
      <c r="O343" s="227"/>
      <c r="P343" s="227"/>
      <c r="Q343" s="227"/>
      <c r="R343" s="49"/>
      <c r="T343" s="228" t="s">
        <v>22</v>
      </c>
      <c r="U343" s="57" t="s">
        <v>44</v>
      </c>
      <c r="V343" s="48"/>
      <c r="W343" s="229">
        <f>V343*K343</f>
        <v>0</v>
      </c>
      <c r="X343" s="229">
        <v>0</v>
      </c>
      <c r="Y343" s="229">
        <f>X343*K343</f>
        <v>0</v>
      </c>
      <c r="Z343" s="229">
        <v>0</v>
      </c>
      <c r="AA343" s="230">
        <f>Z343*K343</f>
        <v>0</v>
      </c>
      <c r="AR343" s="23" t="s">
        <v>484</v>
      </c>
      <c r="AT343" s="23" t="s">
        <v>174</v>
      </c>
      <c r="AU343" s="23" t="s">
        <v>126</v>
      </c>
      <c r="AY343" s="23" t="s">
        <v>173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87</v>
      </c>
      <c r="BK343" s="143">
        <f>ROUND(L343*K343,2)</f>
        <v>0</v>
      </c>
      <c r="BL343" s="23" t="s">
        <v>484</v>
      </c>
      <c r="BM343" s="23" t="s">
        <v>1351</v>
      </c>
    </row>
    <row r="344" spans="2:51" s="10" customFormat="1" ht="16.5" customHeight="1">
      <c r="B344" s="231"/>
      <c r="C344" s="232"/>
      <c r="D344" s="232"/>
      <c r="E344" s="233" t="s">
        <v>22</v>
      </c>
      <c r="F344" s="234" t="s">
        <v>1352</v>
      </c>
      <c r="G344" s="235"/>
      <c r="H344" s="235"/>
      <c r="I344" s="235"/>
      <c r="J344" s="232"/>
      <c r="K344" s="236">
        <v>6.5</v>
      </c>
      <c r="L344" s="232"/>
      <c r="M344" s="232"/>
      <c r="N344" s="232"/>
      <c r="O344" s="232"/>
      <c r="P344" s="232"/>
      <c r="Q344" s="232"/>
      <c r="R344" s="237"/>
      <c r="T344" s="238"/>
      <c r="U344" s="232"/>
      <c r="V344" s="232"/>
      <c r="W344" s="232"/>
      <c r="X344" s="232"/>
      <c r="Y344" s="232"/>
      <c r="Z344" s="232"/>
      <c r="AA344" s="239"/>
      <c r="AT344" s="240" t="s">
        <v>181</v>
      </c>
      <c r="AU344" s="240" t="s">
        <v>126</v>
      </c>
      <c r="AV344" s="10" t="s">
        <v>126</v>
      </c>
      <c r="AW344" s="10" t="s">
        <v>36</v>
      </c>
      <c r="AX344" s="10" t="s">
        <v>79</v>
      </c>
      <c r="AY344" s="240" t="s">
        <v>173</v>
      </c>
    </row>
    <row r="345" spans="2:51" s="10" customFormat="1" ht="16.5" customHeight="1">
      <c r="B345" s="231"/>
      <c r="C345" s="232"/>
      <c r="D345" s="232"/>
      <c r="E345" s="233" t="s">
        <v>22</v>
      </c>
      <c r="F345" s="259" t="s">
        <v>1353</v>
      </c>
      <c r="G345" s="232"/>
      <c r="H345" s="232"/>
      <c r="I345" s="232"/>
      <c r="J345" s="232"/>
      <c r="K345" s="236">
        <v>10</v>
      </c>
      <c r="L345" s="232"/>
      <c r="M345" s="232"/>
      <c r="N345" s="232"/>
      <c r="O345" s="232"/>
      <c r="P345" s="232"/>
      <c r="Q345" s="232"/>
      <c r="R345" s="237"/>
      <c r="T345" s="238"/>
      <c r="U345" s="232"/>
      <c r="V345" s="232"/>
      <c r="W345" s="232"/>
      <c r="X345" s="232"/>
      <c r="Y345" s="232"/>
      <c r="Z345" s="232"/>
      <c r="AA345" s="239"/>
      <c r="AT345" s="240" t="s">
        <v>181</v>
      </c>
      <c r="AU345" s="240" t="s">
        <v>126</v>
      </c>
      <c r="AV345" s="10" t="s">
        <v>126</v>
      </c>
      <c r="AW345" s="10" t="s">
        <v>36</v>
      </c>
      <c r="AX345" s="10" t="s">
        <v>79</v>
      </c>
      <c r="AY345" s="240" t="s">
        <v>173</v>
      </c>
    </row>
    <row r="346" spans="2:51" s="11" customFormat="1" ht="16.5" customHeight="1">
      <c r="B346" s="241"/>
      <c r="C346" s="242"/>
      <c r="D346" s="242"/>
      <c r="E346" s="243" t="s">
        <v>22</v>
      </c>
      <c r="F346" s="244" t="s">
        <v>182</v>
      </c>
      <c r="G346" s="242"/>
      <c r="H346" s="242"/>
      <c r="I346" s="242"/>
      <c r="J346" s="242"/>
      <c r="K346" s="245">
        <v>16.5</v>
      </c>
      <c r="L346" s="242"/>
      <c r="M346" s="242"/>
      <c r="N346" s="242"/>
      <c r="O346" s="242"/>
      <c r="P346" s="242"/>
      <c r="Q346" s="242"/>
      <c r="R346" s="246"/>
      <c r="T346" s="247"/>
      <c r="U346" s="242"/>
      <c r="V346" s="242"/>
      <c r="W346" s="242"/>
      <c r="X346" s="242"/>
      <c r="Y346" s="242"/>
      <c r="Z346" s="242"/>
      <c r="AA346" s="248"/>
      <c r="AT346" s="249" t="s">
        <v>181</v>
      </c>
      <c r="AU346" s="249" t="s">
        <v>126</v>
      </c>
      <c r="AV346" s="11" t="s">
        <v>178</v>
      </c>
      <c r="AW346" s="11" t="s">
        <v>36</v>
      </c>
      <c r="AX346" s="11" t="s">
        <v>87</v>
      </c>
      <c r="AY346" s="249" t="s">
        <v>173</v>
      </c>
    </row>
    <row r="347" spans="2:65" s="1" customFormat="1" ht="16.5" customHeight="1">
      <c r="B347" s="47"/>
      <c r="C347" s="260" t="s">
        <v>836</v>
      </c>
      <c r="D347" s="260" t="s">
        <v>245</v>
      </c>
      <c r="E347" s="261" t="s">
        <v>1354</v>
      </c>
      <c r="F347" s="262" t="s">
        <v>1355</v>
      </c>
      <c r="G347" s="262"/>
      <c r="H347" s="262"/>
      <c r="I347" s="262"/>
      <c r="J347" s="263" t="s">
        <v>354</v>
      </c>
      <c r="K347" s="264">
        <v>16.5</v>
      </c>
      <c r="L347" s="265">
        <v>0</v>
      </c>
      <c r="M347" s="266"/>
      <c r="N347" s="267">
        <f>ROUND(L347*K347,2)</f>
        <v>0</v>
      </c>
      <c r="O347" s="227"/>
      <c r="P347" s="227"/>
      <c r="Q347" s="227"/>
      <c r="R347" s="49"/>
      <c r="T347" s="228" t="s">
        <v>22</v>
      </c>
      <c r="U347" s="57" t="s">
        <v>44</v>
      </c>
      <c r="V347" s="48"/>
      <c r="W347" s="229">
        <f>V347*K347</f>
        <v>0</v>
      </c>
      <c r="X347" s="229">
        <v>0.0213</v>
      </c>
      <c r="Y347" s="229">
        <f>X347*K347</f>
        <v>0.35145</v>
      </c>
      <c r="Z347" s="229">
        <v>0</v>
      </c>
      <c r="AA347" s="230">
        <f>Z347*K347</f>
        <v>0</v>
      </c>
      <c r="AR347" s="23" t="s">
        <v>1356</v>
      </c>
      <c r="AT347" s="23" t="s">
        <v>245</v>
      </c>
      <c r="AU347" s="23" t="s">
        <v>126</v>
      </c>
      <c r="AY347" s="23" t="s">
        <v>173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87</v>
      </c>
      <c r="BK347" s="143">
        <f>ROUND(L347*K347,2)</f>
        <v>0</v>
      </c>
      <c r="BL347" s="23" t="s">
        <v>1356</v>
      </c>
      <c r="BM347" s="23" t="s">
        <v>1357</v>
      </c>
    </row>
    <row r="348" spans="2:65" s="1" customFormat="1" ht="38.25" customHeight="1">
      <c r="B348" s="47"/>
      <c r="C348" s="220" t="s">
        <v>841</v>
      </c>
      <c r="D348" s="220" t="s">
        <v>174</v>
      </c>
      <c r="E348" s="221" t="s">
        <v>1358</v>
      </c>
      <c r="F348" s="222" t="s">
        <v>1359</v>
      </c>
      <c r="G348" s="222"/>
      <c r="H348" s="222"/>
      <c r="I348" s="222"/>
      <c r="J348" s="223" t="s">
        <v>354</v>
      </c>
      <c r="K348" s="224">
        <v>10</v>
      </c>
      <c r="L348" s="225">
        <v>0</v>
      </c>
      <c r="M348" s="226"/>
      <c r="N348" s="227">
        <f>ROUND(L348*K348,2)</f>
        <v>0</v>
      </c>
      <c r="O348" s="227"/>
      <c r="P348" s="227"/>
      <c r="Q348" s="227"/>
      <c r="R348" s="49"/>
      <c r="T348" s="228" t="s">
        <v>22</v>
      </c>
      <c r="U348" s="57" t="s">
        <v>44</v>
      </c>
      <c r="V348" s="48"/>
      <c r="W348" s="229">
        <f>V348*K348</f>
        <v>0</v>
      </c>
      <c r="X348" s="229">
        <v>0</v>
      </c>
      <c r="Y348" s="229">
        <f>X348*K348</f>
        <v>0</v>
      </c>
      <c r="Z348" s="229">
        <v>0</v>
      </c>
      <c r="AA348" s="230">
        <f>Z348*K348</f>
        <v>0</v>
      </c>
      <c r="AR348" s="23" t="s">
        <v>484</v>
      </c>
      <c r="AT348" s="23" t="s">
        <v>174</v>
      </c>
      <c r="AU348" s="23" t="s">
        <v>126</v>
      </c>
      <c r="AY348" s="23" t="s">
        <v>173</v>
      </c>
      <c r="BE348" s="143">
        <f>IF(U348="základní",N348,0)</f>
        <v>0</v>
      </c>
      <c r="BF348" s="143">
        <f>IF(U348="snížená",N348,0)</f>
        <v>0</v>
      </c>
      <c r="BG348" s="143">
        <f>IF(U348="zákl. přenesená",N348,0)</f>
        <v>0</v>
      </c>
      <c r="BH348" s="143">
        <f>IF(U348="sníž. přenesená",N348,0)</f>
        <v>0</v>
      </c>
      <c r="BI348" s="143">
        <f>IF(U348="nulová",N348,0)</f>
        <v>0</v>
      </c>
      <c r="BJ348" s="23" t="s">
        <v>87</v>
      </c>
      <c r="BK348" s="143">
        <f>ROUND(L348*K348,2)</f>
        <v>0</v>
      </c>
      <c r="BL348" s="23" t="s">
        <v>484</v>
      </c>
      <c r="BM348" s="23" t="s">
        <v>1360</v>
      </c>
    </row>
    <row r="349" spans="2:65" s="1" customFormat="1" ht="16.5" customHeight="1">
      <c r="B349" s="47"/>
      <c r="C349" s="260" t="s">
        <v>846</v>
      </c>
      <c r="D349" s="260" t="s">
        <v>245</v>
      </c>
      <c r="E349" s="261" t="s">
        <v>1361</v>
      </c>
      <c r="F349" s="262" t="s">
        <v>1355</v>
      </c>
      <c r="G349" s="262"/>
      <c r="H349" s="262"/>
      <c r="I349" s="262"/>
      <c r="J349" s="263" t="s">
        <v>354</v>
      </c>
      <c r="K349" s="264">
        <v>16.5</v>
      </c>
      <c r="L349" s="265">
        <v>0</v>
      </c>
      <c r="M349" s="266"/>
      <c r="N349" s="267">
        <f>ROUND(L349*K349,2)</f>
        <v>0</v>
      </c>
      <c r="O349" s="227"/>
      <c r="P349" s="227"/>
      <c r="Q349" s="227"/>
      <c r="R349" s="49"/>
      <c r="T349" s="228" t="s">
        <v>22</v>
      </c>
      <c r="U349" s="57" t="s">
        <v>44</v>
      </c>
      <c r="V349" s="48"/>
      <c r="W349" s="229">
        <f>V349*K349</f>
        <v>0</v>
      </c>
      <c r="X349" s="229">
        <v>0.0213</v>
      </c>
      <c r="Y349" s="229">
        <f>X349*K349</f>
        <v>0.35145</v>
      </c>
      <c r="Z349" s="229">
        <v>0</v>
      </c>
      <c r="AA349" s="230">
        <f>Z349*K349</f>
        <v>0</v>
      </c>
      <c r="AR349" s="23" t="s">
        <v>1356</v>
      </c>
      <c r="AT349" s="23" t="s">
        <v>245</v>
      </c>
      <c r="AU349" s="23" t="s">
        <v>126</v>
      </c>
      <c r="AY349" s="23" t="s">
        <v>173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87</v>
      </c>
      <c r="BK349" s="143">
        <f>ROUND(L349*K349,2)</f>
        <v>0</v>
      </c>
      <c r="BL349" s="23" t="s">
        <v>1356</v>
      </c>
      <c r="BM349" s="23" t="s">
        <v>1362</v>
      </c>
    </row>
    <row r="350" spans="2:63" s="1" customFormat="1" ht="49.9" customHeight="1">
      <c r="B350" s="47"/>
      <c r="C350" s="48"/>
      <c r="D350" s="208" t="s">
        <v>590</v>
      </c>
      <c r="E350" s="48"/>
      <c r="F350" s="48"/>
      <c r="G350" s="48"/>
      <c r="H350" s="48"/>
      <c r="I350" s="48"/>
      <c r="J350" s="48"/>
      <c r="K350" s="48"/>
      <c r="L350" s="48"/>
      <c r="M350" s="48"/>
      <c r="N350" s="272">
        <f>BK350</f>
        <v>0</v>
      </c>
      <c r="O350" s="273"/>
      <c r="P350" s="273"/>
      <c r="Q350" s="273"/>
      <c r="R350" s="49"/>
      <c r="T350" s="194"/>
      <c r="U350" s="73"/>
      <c r="V350" s="73"/>
      <c r="W350" s="73"/>
      <c r="X350" s="73"/>
      <c r="Y350" s="73"/>
      <c r="Z350" s="73"/>
      <c r="AA350" s="75"/>
      <c r="AT350" s="23" t="s">
        <v>78</v>
      </c>
      <c r="AU350" s="23" t="s">
        <v>79</v>
      </c>
      <c r="AY350" s="23" t="s">
        <v>591</v>
      </c>
      <c r="BK350" s="143">
        <v>0</v>
      </c>
    </row>
    <row r="351" spans="2:18" s="1" customFormat="1" ht="6.95" customHeight="1">
      <c r="B351" s="76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8"/>
    </row>
  </sheetData>
  <sheetProtection password="CC35" sheet="1" objects="1" scenarios="1" formatColumns="0" formatRows="0"/>
  <mergeCells count="47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L239:M239"/>
    <mergeCell ref="N239:Q239"/>
    <mergeCell ref="F240:I240"/>
    <mergeCell ref="F241:I241"/>
    <mergeCell ref="F243:I243"/>
    <mergeCell ref="L243:M243"/>
    <mergeCell ref="N243:Q243"/>
    <mergeCell ref="F245:I245"/>
    <mergeCell ref="L245:M245"/>
    <mergeCell ref="N245:Q245"/>
    <mergeCell ref="F246:I246"/>
    <mergeCell ref="F247:I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F255:I255"/>
    <mergeCell ref="F256:I256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L287:M287"/>
    <mergeCell ref="N287:Q287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F293:I293"/>
    <mergeCell ref="L293:M293"/>
    <mergeCell ref="N293:Q293"/>
    <mergeCell ref="F294:I294"/>
    <mergeCell ref="F295:I295"/>
    <mergeCell ref="F296:I296"/>
    <mergeCell ref="F297:I297"/>
    <mergeCell ref="L297:M297"/>
    <mergeCell ref="N297:Q297"/>
    <mergeCell ref="F298:I298"/>
    <mergeCell ref="F299:I299"/>
    <mergeCell ref="L299:M299"/>
    <mergeCell ref="N299:Q299"/>
    <mergeCell ref="F300:I300"/>
    <mergeCell ref="F301:I301"/>
    <mergeCell ref="L301:M301"/>
    <mergeCell ref="N301:Q301"/>
    <mergeCell ref="F302:I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F310:I310"/>
    <mergeCell ref="L310:M310"/>
    <mergeCell ref="N310:Q310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F319:I319"/>
    <mergeCell ref="L319:M319"/>
    <mergeCell ref="N319:Q319"/>
    <mergeCell ref="F320:I320"/>
    <mergeCell ref="F321:I321"/>
    <mergeCell ref="L321:M321"/>
    <mergeCell ref="N321:Q321"/>
    <mergeCell ref="F322:I322"/>
    <mergeCell ref="F323:I323"/>
    <mergeCell ref="L323:M323"/>
    <mergeCell ref="N323:Q323"/>
    <mergeCell ref="F324:I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3:I333"/>
    <mergeCell ref="L333:M333"/>
    <mergeCell ref="N333:Q333"/>
    <mergeCell ref="F334:I334"/>
    <mergeCell ref="F335:I335"/>
    <mergeCell ref="F336:I336"/>
    <mergeCell ref="F337:I337"/>
    <mergeCell ref="L337:M337"/>
    <mergeCell ref="N337:Q337"/>
    <mergeCell ref="F338:I338"/>
    <mergeCell ref="F340:I340"/>
    <mergeCell ref="L340:M340"/>
    <mergeCell ref="N340:Q340"/>
    <mergeCell ref="F343:I343"/>
    <mergeCell ref="L343:M343"/>
    <mergeCell ref="N343:Q343"/>
    <mergeCell ref="F344:I344"/>
    <mergeCell ref="F345:I345"/>
    <mergeCell ref="F346:I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N124:Q124"/>
    <mergeCell ref="N125:Q125"/>
    <mergeCell ref="N126:Q126"/>
    <mergeCell ref="N242:Q242"/>
    <mergeCell ref="N244:Q244"/>
    <mergeCell ref="N257:Q257"/>
    <mergeCell ref="N332:Q332"/>
    <mergeCell ref="N339:Q339"/>
    <mergeCell ref="N341:Q341"/>
    <mergeCell ref="N342:Q342"/>
    <mergeCell ref="N350:Q350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101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Aktualizace - Novostavba chodníkového tělěsa na ul. Butovická II.etapa Chodníky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1363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20. 11. 2017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Project Work s.r.o. 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N103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42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62" t="s">
        <v>45</v>
      </c>
      <c r="H32" s="163">
        <f>(SUM(BE103:BE110)+SUM(BE128:BE185))</f>
        <v>0</v>
      </c>
      <c r="I32" s="48"/>
      <c r="J32" s="48"/>
      <c r="K32" s="48"/>
      <c r="L32" s="48"/>
      <c r="M32" s="163">
        <f>ROUND((SUM(BE103:BE110)+SUM(BE128:BE185)),2)*F32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62" t="s">
        <v>45</v>
      </c>
      <c r="H33" s="163">
        <f>(SUM(BF103:BF110)+SUM(BF128:BF185))</f>
        <v>0</v>
      </c>
      <c r="I33" s="48"/>
      <c r="J33" s="48"/>
      <c r="K33" s="48"/>
      <c r="L33" s="48"/>
      <c r="M33" s="163">
        <f>ROUND((SUM(BF103:BF110)+SUM(BF128:BF185)),2)*F33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62" t="s">
        <v>45</v>
      </c>
      <c r="H34" s="163">
        <f>(SUM(BG103:BG110)+SUM(BG128:BG185))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62" t="s">
        <v>45</v>
      </c>
      <c r="H35" s="163">
        <f>(SUM(BH103:BH110)+SUM(BH128:BH185))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62" t="s">
        <v>45</v>
      </c>
      <c r="H36" s="163">
        <f>(SUM(BI103:BI110)+SUM(BI128:BI185))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50</v>
      </c>
      <c r="E38" s="104"/>
      <c r="F38" s="104"/>
      <c r="G38" s="165" t="s">
        <v>51</v>
      </c>
      <c r="H38" s="166" t="s">
        <v>52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Aktualizace - Novostavba chodníkového tělěsa na ul. Butovická II.etapa Chodníky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SO 06 N - Úpravy oplocení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Studénka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20. 11. 2017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Město Studénka</v>
      </c>
      <c r="G83" s="48"/>
      <c r="H83" s="48"/>
      <c r="I83" s="48"/>
      <c r="J83" s="48"/>
      <c r="K83" s="39" t="s">
        <v>34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 xml:space="preserve">Project Work s.r.o.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N128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136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N129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137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N130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138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N142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139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N149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143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N158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144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N168</f>
        <v>0</v>
      </c>
      <c r="O94" s="183"/>
      <c r="P94" s="183"/>
      <c r="Q94" s="183"/>
      <c r="R94" s="184"/>
      <c r="T94" s="185"/>
      <c r="U94" s="185"/>
    </row>
    <row r="95" spans="2:21" s="7" customFormat="1" ht="19.9" customHeight="1">
      <c r="B95" s="182"/>
      <c r="C95" s="183"/>
      <c r="D95" s="137" t="s">
        <v>145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N173</f>
        <v>0</v>
      </c>
      <c r="O95" s="183"/>
      <c r="P95" s="183"/>
      <c r="Q95" s="183"/>
      <c r="R95" s="184"/>
      <c r="T95" s="185"/>
      <c r="U95" s="185"/>
    </row>
    <row r="96" spans="2:21" s="6" customFormat="1" ht="24.95" customHeight="1">
      <c r="B96" s="176"/>
      <c r="C96" s="177"/>
      <c r="D96" s="178" t="s">
        <v>1364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N175</f>
        <v>0</v>
      </c>
      <c r="O96" s="177"/>
      <c r="P96" s="177"/>
      <c r="Q96" s="177"/>
      <c r="R96" s="180"/>
      <c r="T96" s="181"/>
      <c r="U96" s="181"/>
    </row>
    <row r="97" spans="2:21" s="7" customFormat="1" ht="19.9" customHeight="1">
      <c r="B97" s="182"/>
      <c r="C97" s="183"/>
      <c r="D97" s="137" t="s">
        <v>1365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N176</f>
        <v>0</v>
      </c>
      <c r="O97" s="183"/>
      <c r="P97" s="183"/>
      <c r="Q97" s="183"/>
      <c r="R97" s="184"/>
      <c r="T97" s="185"/>
      <c r="U97" s="185"/>
    </row>
    <row r="98" spans="2:21" s="7" customFormat="1" ht="19.9" customHeight="1">
      <c r="B98" s="182"/>
      <c r="C98" s="183"/>
      <c r="D98" s="137" t="s">
        <v>1366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N178</f>
        <v>0</v>
      </c>
      <c r="O98" s="183"/>
      <c r="P98" s="183"/>
      <c r="Q98" s="183"/>
      <c r="R98" s="184"/>
      <c r="T98" s="185"/>
      <c r="U98" s="185"/>
    </row>
    <row r="99" spans="2:21" s="7" customFormat="1" ht="19.9" customHeight="1">
      <c r="B99" s="182"/>
      <c r="C99" s="183"/>
      <c r="D99" s="137" t="s">
        <v>1367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N180</f>
        <v>0</v>
      </c>
      <c r="O99" s="183"/>
      <c r="P99" s="183"/>
      <c r="Q99" s="183"/>
      <c r="R99" s="184"/>
      <c r="T99" s="185"/>
      <c r="U99" s="185"/>
    </row>
    <row r="100" spans="2:21" s="6" customFormat="1" ht="24.95" customHeight="1">
      <c r="B100" s="176"/>
      <c r="C100" s="177"/>
      <c r="D100" s="178" t="s">
        <v>1046</v>
      </c>
      <c r="E100" s="177"/>
      <c r="F100" s="177"/>
      <c r="G100" s="177"/>
      <c r="H100" s="177"/>
      <c r="I100" s="177"/>
      <c r="J100" s="177"/>
      <c r="K100" s="177"/>
      <c r="L100" s="177"/>
      <c r="M100" s="177"/>
      <c r="N100" s="179">
        <f>N183</f>
        <v>0</v>
      </c>
      <c r="O100" s="177"/>
      <c r="P100" s="177"/>
      <c r="Q100" s="177"/>
      <c r="R100" s="180"/>
      <c r="T100" s="181"/>
      <c r="U100" s="181"/>
    </row>
    <row r="101" spans="2:21" s="7" customFormat="1" ht="19.9" customHeight="1">
      <c r="B101" s="182"/>
      <c r="C101" s="183"/>
      <c r="D101" s="137" t="s">
        <v>1047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N184</f>
        <v>0</v>
      </c>
      <c r="O101" s="183"/>
      <c r="P101" s="183"/>
      <c r="Q101" s="183"/>
      <c r="R101" s="184"/>
      <c r="T101" s="185"/>
      <c r="U101" s="185"/>
    </row>
    <row r="102" spans="2:21" s="1" customFormat="1" ht="21.8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9"/>
      <c r="T102" s="172"/>
      <c r="U102" s="172"/>
    </row>
    <row r="103" spans="2:21" s="1" customFormat="1" ht="29.25" customHeight="1">
      <c r="B103" s="47"/>
      <c r="C103" s="174" t="s">
        <v>150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175">
        <f>ROUND(N104+N105+N106+N107+N108+N109,2)</f>
        <v>0</v>
      </c>
      <c r="O103" s="186"/>
      <c r="P103" s="186"/>
      <c r="Q103" s="186"/>
      <c r="R103" s="49"/>
      <c r="T103" s="187"/>
      <c r="U103" s="188" t="s">
        <v>43</v>
      </c>
    </row>
    <row r="104" spans="2:65" s="1" customFormat="1" ht="18" customHeight="1">
      <c r="B104" s="47"/>
      <c r="C104" s="48"/>
      <c r="D104" s="144" t="s">
        <v>151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0"/>
      <c r="U104" s="191" t="s">
        <v>44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152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87</v>
      </c>
      <c r="BK104" s="189"/>
      <c r="BL104" s="189"/>
      <c r="BM104" s="189"/>
    </row>
    <row r="105" spans="2:65" s="1" customFormat="1" ht="18" customHeight="1">
      <c r="B105" s="47"/>
      <c r="C105" s="48"/>
      <c r="D105" s="144" t="s">
        <v>153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0"/>
      <c r="U105" s="191" t="s">
        <v>44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152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87</v>
      </c>
      <c r="BK105" s="189"/>
      <c r="BL105" s="189"/>
      <c r="BM105" s="189"/>
    </row>
    <row r="106" spans="2:65" s="1" customFormat="1" ht="18" customHeight="1">
      <c r="B106" s="47"/>
      <c r="C106" s="48"/>
      <c r="D106" s="144" t="s">
        <v>154</v>
      </c>
      <c r="E106" s="137"/>
      <c r="F106" s="137"/>
      <c r="G106" s="137"/>
      <c r="H106" s="137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89"/>
      <c r="T106" s="190"/>
      <c r="U106" s="191" t="s">
        <v>44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152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87</v>
      </c>
      <c r="BK106" s="189"/>
      <c r="BL106" s="189"/>
      <c r="BM106" s="189"/>
    </row>
    <row r="107" spans="2:65" s="1" customFormat="1" ht="18" customHeight="1">
      <c r="B107" s="47"/>
      <c r="C107" s="48"/>
      <c r="D107" s="144" t="s">
        <v>155</v>
      </c>
      <c r="E107" s="137"/>
      <c r="F107" s="137"/>
      <c r="G107" s="137"/>
      <c r="H107" s="137"/>
      <c r="I107" s="48"/>
      <c r="J107" s="48"/>
      <c r="K107" s="48"/>
      <c r="L107" s="48"/>
      <c r="M107" s="48"/>
      <c r="N107" s="138">
        <f>ROUND(N88*T107,2)</f>
        <v>0</v>
      </c>
      <c r="O107" s="139"/>
      <c r="P107" s="139"/>
      <c r="Q107" s="139"/>
      <c r="R107" s="49"/>
      <c r="S107" s="189"/>
      <c r="T107" s="190"/>
      <c r="U107" s="191" t="s">
        <v>44</v>
      </c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92" t="s">
        <v>152</v>
      </c>
      <c r="AZ107" s="189"/>
      <c r="BA107" s="189"/>
      <c r="BB107" s="189"/>
      <c r="BC107" s="189"/>
      <c r="BD107" s="189"/>
      <c r="BE107" s="193">
        <f>IF(U107="základní",N107,0)</f>
        <v>0</v>
      </c>
      <c r="BF107" s="193">
        <f>IF(U107="snížená",N107,0)</f>
        <v>0</v>
      </c>
      <c r="BG107" s="193">
        <f>IF(U107="zákl. přenesená",N107,0)</f>
        <v>0</v>
      </c>
      <c r="BH107" s="193">
        <f>IF(U107="sníž. přenesená",N107,0)</f>
        <v>0</v>
      </c>
      <c r="BI107" s="193">
        <f>IF(U107="nulová",N107,0)</f>
        <v>0</v>
      </c>
      <c r="BJ107" s="192" t="s">
        <v>87</v>
      </c>
      <c r="BK107" s="189"/>
      <c r="BL107" s="189"/>
      <c r="BM107" s="189"/>
    </row>
    <row r="108" spans="2:65" s="1" customFormat="1" ht="18" customHeight="1">
      <c r="B108" s="47"/>
      <c r="C108" s="48"/>
      <c r="D108" s="144" t="s">
        <v>156</v>
      </c>
      <c r="E108" s="137"/>
      <c r="F108" s="137"/>
      <c r="G108" s="137"/>
      <c r="H108" s="137"/>
      <c r="I108" s="48"/>
      <c r="J108" s="48"/>
      <c r="K108" s="48"/>
      <c r="L108" s="48"/>
      <c r="M108" s="48"/>
      <c r="N108" s="138">
        <f>ROUND(N88*T108,2)</f>
        <v>0</v>
      </c>
      <c r="O108" s="139"/>
      <c r="P108" s="139"/>
      <c r="Q108" s="139"/>
      <c r="R108" s="49"/>
      <c r="S108" s="189"/>
      <c r="T108" s="190"/>
      <c r="U108" s="191" t="s">
        <v>44</v>
      </c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92" t="s">
        <v>152</v>
      </c>
      <c r="AZ108" s="189"/>
      <c r="BA108" s="189"/>
      <c r="BB108" s="189"/>
      <c r="BC108" s="189"/>
      <c r="BD108" s="189"/>
      <c r="BE108" s="193">
        <f>IF(U108="základní",N108,0)</f>
        <v>0</v>
      </c>
      <c r="BF108" s="193">
        <f>IF(U108="snížená",N108,0)</f>
        <v>0</v>
      </c>
      <c r="BG108" s="193">
        <f>IF(U108="zákl. přenesená",N108,0)</f>
        <v>0</v>
      </c>
      <c r="BH108" s="193">
        <f>IF(U108="sníž. přenesená",N108,0)</f>
        <v>0</v>
      </c>
      <c r="BI108" s="193">
        <f>IF(U108="nulová",N108,0)</f>
        <v>0</v>
      </c>
      <c r="BJ108" s="192" t="s">
        <v>87</v>
      </c>
      <c r="BK108" s="189"/>
      <c r="BL108" s="189"/>
      <c r="BM108" s="189"/>
    </row>
    <row r="109" spans="2:65" s="1" customFormat="1" ht="18" customHeight="1">
      <c r="B109" s="47"/>
      <c r="C109" s="48"/>
      <c r="D109" s="137" t="s">
        <v>157</v>
      </c>
      <c r="E109" s="48"/>
      <c r="F109" s="48"/>
      <c r="G109" s="48"/>
      <c r="H109" s="48"/>
      <c r="I109" s="48"/>
      <c r="J109" s="48"/>
      <c r="K109" s="48"/>
      <c r="L109" s="48"/>
      <c r="M109" s="48"/>
      <c r="N109" s="138">
        <f>ROUND(N88*T109,2)</f>
        <v>0</v>
      </c>
      <c r="O109" s="139"/>
      <c r="P109" s="139"/>
      <c r="Q109" s="139"/>
      <c r="R109" s="49"/>
      <c r="S109" s="189"/>
      <c r="T109" s="194"/>
      <c r="U109" s="195" t="s">
        <v>44</v>
      </c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92" t="s">
        <v>158</v>
      </c>
      <c r="AZ109" s="189"/>
      <c r="BA109" s="189"/>
      <c r="BB109" s="189"/>
      <c r="BC109" s="189"/>
      <c r="BD109" s="189"/>
      <c r="BE109" s="193">
        <f>IF(U109="základní",N109,0)</f>
        <v>0</v>
      </c>
      <c r="BF109" s="193">
        <f>IF(U109="snížená",N109,0)</f>
        <v>0</v>
      </c>
      <c r="BG109" s="193">
        <f>IF(U109="zákl. přenesená",N109,0)</f>
        <v>0</v>
      </c>
      <c r="BH109" s="193">
        <f>IF(U109="sníž. přenesená",N109,0)</f>
        <v>0</v>
      </c>
      <c r="BI109" s="193">
        <f>IF(U109="nulová",N109,0)</f>
        <v>0</v>
      </c>
      <c r="BJ109" s="192" t="s">
        <v>87</v>
      </c>
      <c r="BK109" s="189"/>
      <c r="BL109" s="189"/>
      <c r="BM109" s="189"/>
    </row>
    <row r="110" spans="2:21" s="1" customFormat="1" ht="13.5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  <c r="T110" s="172"/>
      <c r="U110" s="172"/>
    </row>
    <row r="111" spans="2:21" s="1" customFormat="1" ht="29.25" customHeight="1">
      <c r="B111" s="47"/>
      <c r="C111" s="151" t="s">
        <v>120</v>
      </c>
      <c r="D111" s="152"/>
      <c r="E111" s="152"/>
      <c r="F111" s="152"/>
      <c r="G111" s="152"/>
      <c r="H111" s="152"/>
      <c r="I111" s="152"/>
      <c r="J111" s="152"/>
      <c r="K111" s="152"/>
      <c r="L111" s="153">
        <f>ROUND(SUM(N88+N103),2)</f>
        <v>0</v>
      </c>
      <c r="M111" s="153"/>
      <c r="N111" s="153"/>
      <c r="O111" s="153"/>
      <c r="P111" s="153"/>
      <c r="Q111" s="153"/>
      <c r="R111" s="49"/>
      <c r="T111" s="172"/>
      <c r="U111" s="172"/>
    </row>
    <row r="112" spans="2:21" s="1" customFormat="1" ht="6.95" customHeight="1"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8"/>
      <c r="T112" s="172"/>
      <c r="U112" s="172"/>
    </row>
    <row r="116" spans="2:18" s="1" customFormat="1" ht="6.95" customHeight="1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spans="2:18" s="1" customFormat="1" ht="36.95" customHeight="1">
      <c r="B117" s="47"/>
      <c r="C117" s="28" t="s">
        <v>159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1" customFormat="1" ht="6.9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1" customFormat="1" ht="30" customHeight="1">
      <c r="B119" s="47"/>
      <c r="C119" s="39" t="s">
        <v>19</v>
      </c>
      <c r="D119" s="48"/>
      <c r="E119" s="48"/>
      <c r="F119" s="156" t="str">
        <f>F6</f>
        <v>Aktualizace - Novostavba chodníkového tělěsa na ul. Butovická II.etapa Chodníky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8"/>
      <c r="R119" s="49"/>
    </row>
    <row r="120" spans="2:18" s="1" customFormat="1" ht="36.95" customHeight="1">
      <c r="B120" s="47"/>
      <c r="C120" s="86" t="s">
        <v>128</v>
      </c>
      <c r="D120" s="48"/>
      <c r="E120" s="48"/>
      <c r="F120" s="88" t="str">
        <f>F7</f>
        <v>SO 06 N - Úpravy oplocení</v>
      </c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18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18" s="1" customFormat="1" ht="18" customHeight="1">
      <c r="B122" s="47"/>
      <c r="C122" s="39" t="s">
        <v>24</v>
      </c>
      <c r="D122" s="48"/>
      <c r="E122" s="48"/>
      <c r="F122" s="34" t="str">
        <f>F9</f>
        <v>Studénka</v>
      </c>
      <c r="G122" s="48"/>
      <c r="H122" s="48"/>
      <c r="I122" s="48"/>
      <c r="J122" s="48"/>
      <c r="K122" s="39" t="s">
        <v>26</v>
      </c>
      <c r="L122" s="48"/>
      <c r="M122" s="91" t="str">
        <f>IF(O9="","",O9)</f>
        <v>20. 11. 2017</v>
      </c>
      <c r="N122" s="91"/>
      <c r="O122" s="91"/>
      <c r="P122" s="91"/>
      <c r="Q122" s="48"/>
      <c r="R122" s="49"/>
    </row>
    <row r="123" spans="2:18" s="1" customFormat="1" ht="6.95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pans="2:18" s="1" customFormat="1" ht="13.5">
      <c r="B124" s="47"/>
      <c r="C124" s="39" t="s">
        <v>28</v>
      </c>
      <c r="D124" s="48"/>
      <c r="E124" s="48"/>
      <c r="F124" s="34" t="str">
        <f>E12</f>
        <v>Město Studénka</v>
      </c>
      <c r="G124" s="48"/>
      <c r="H124" s="48"/>
      <c r="I124" s="48"/>
      <c r="J124" s="48"/>
      <c r="K124" s="39" t="s">
        <v>34</v>
      </c>
      <c r="L124" s="48"/>
      <c r="M124" s="34" t="str">
        <f>E18</f>
        <v xml:space="preserve"> </v>
      </c>
      <c r="N124" s="34"/>
      <c r="O124" s="34"/>
      <c r="P124" s="34"/>
      <c r="Q124" s="34"/>
      <c r="R124" s="49"/>
    </row>
    <row r="125" spans="2:18" s="1" customFormat="1" ht="14.4" customHeight="1">
      <c r="B125" s="47"/>
      <c r="C125" s="39" t="s">
        <v>32</v>
      </c>
      <c r="D125" s="48"/>
      <c r="E125" s="48"/>
      <c r="F125" s="34" t="str">
        <f>IF(E15="","",E15)</f>
        <v>Vyplň údaj</v>
      </c>
      <c r="G125" s="48"/>
      <c r="H125" s="48"/>
      <c r="I125" s="48"/>
      <c r="J125" s="48"/>
      <c r="K125" s="39" t="s">
        <v>37</v>
      </c>
      <c r="L125" s="48"/>
      <c r="M125" s="34" t="str">
        <f>E21</f>
        <v xml:space="preserve">Project Work s.r.o. </v>
      </c>
      <c r="N125" s="34"/>
      <c r="O125" s="34"/>
      <c r="P125" s="34"/>
      <c r="Q125" s="34"/>
      <c r="R125" s="49"/>
    </row>
    <row r="126" spans="2:18" s="1" customFormat="1" ht="10.3" customHeight="1"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9"/>
    </row>
    <row r="127" spans="2:27" s="8" customFormat="1" ht="29.25" customHeight="1">
      <c r="B127" s="196"/>
      <c r="C127" s="197" t="s">
        <v>160</v>
      </c>
      <c r="D127" s="198" t="s">
        <v>161</v>
      </c>
      <c r="E127" s="198" t="s">
        <v>61</v>
      </c>
      <c r="F127" s="198" t="s">
        <v>162</v>
      </c>
      <c r="G127" s="198"/>
      <c r="H127" s="198"/>
      <c r="I127" s="198"/>
      <c r="J127" s="198" t="s">
        <v>163</v>
      </c>
      <c r="K127" s="198" t="s">
        <v>164</v>
      </c>
      <c r="L127" s="198" t="s">
        <v>165</v>
      </c>
      <c r="M127" s="198"/>
      <c r="N127" s="198" t="s">
        <v>133</v>
      </c>
      <c r="O127" s="198"/>
      <c r="P127" s="198"/>
      <c r="Q127" s="199"/>
      <c r="R127" s="200"/>
      <c r="T127" s="107" t="s">
        <v>166</v>
      </c>
      <c r="U127" s="108" t="s">
        <v>43</v>
      </c>
      <c r="V127" s="108" t="s">
        <v>167</v>
      </c>
      <c r="W127" s="108" t="s">
        <v>168</v>
      </c>
      <c r="X127" s="108" t="s">
        <v>169</v>
      </c>
      <c r="Y127" s="108" t="s">
        <v>170</v>
      </c>
      <c r="Z127" s="108" t="s">
        <v>171</v>
      </c>
      <c r="AA127" s="109" t="s">
        <v>172</v>
      </c>
    </row>
    <row r="128" spans="2:63" s="1" customFormat="1" ht="29.25" customHeight="1">
      <c r="B128" s="47"/>
      <c r="C128" s="111" t="s">
        <v>130</v>
      </c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201">
        <f>BK128</f>
        <v>0</v>
      </c>
      <c r="O128" s="202"/>
      <c r="P128" s="202"/>
      <c r="Q128" s="202"/>
      <c r="R128" s="49"/>
      <c r="T128" s="110"/>
      <c r="U128" s="68"/>
      <c r="V128" s="68"/>
      <c r="W128" s="203">
        <f>W129+W175+W183+W186</f>
        <v>0</v>
      </c>
      <c r="X128" s="68"/>
      <c r="Y128" s="203">
        <f>Y129+Y175+Y183+Y186</f>
        <v>9.08092946</v>
      </c>
      <c r="Z128" s="68"/>
      <c r="AA128" s="204">
        <f>AA129+AA175+AA183+AA186</f>
        <v>1.2866250000000001</v>
      </c>
      <c r="AT128" s="23" t="s">
        <v>78</v>
      </c>
      <c r="AU128" s="23" t="s">
        <v>135</v>
      </c>
      <c r="BK128" s="205">
        <f>BK129+BK175+BK183+BK186</f>
        <v>0</v>
      </c>
    </row>
    <row r="129" spans="2:63" s="9" customFormat="1" ht="37.4" customHeight="1">
      <c r="B129" s="206"/>
      <c r="C129" s="207"/>
      <c r="D129" s="208" t="s">
        <v>136</v>
      </c>
      <c r="E129" s="208"/>
      <c r="F129" s="208"/>
      <c r="G129" s="208"/>
      <c r="H129" s="208"/>
      <c r="I129" s="208"/>
      <c r="J129" s="208"/>
      <c r="K129" s="208"/>
      <c r="L129" s="208"/>
      <c r="M129" s="208"/>
      <c r="N129" s="209">
        <f>BK129</f>
        <v>0</v>
      </c>
      <c r="O129" s="179"/>
      <c r="P129" s="179"/>
      <c r="Q129" s="179"/>
      <c r="R129" s="210"/>
      <c r="T129" s="211"/>
      <c r="U129" s="207"/>
      <c r="V129" s="207"/>
      <c r="W129" s="212">
        <f>W130+W142+W149+W158+W168+W173</f>
        <v>0</v>
      </c>
      <c r="X129" s="207"/>
      <c r="Y129" s="212">
        <f>Y130+Y142+Y149+Y158+Y168+Y173</f>
        <v>9.07626146</v>
      </c>
      <c r="Z129" s="207"/>
      <c r="AA129" s="213">
        <f>AA130+AA142+AA149+AA158+AA168+AA173</f>
        <v>1.2866250000000001</v>
      </c>
      <c r="AR129" s="214" t="s">
        <v>87</v>
      </c>
      <c r="AT129" s="215" t="s">
        <v>78</v>
      </c>
      <c r="AU129" s="215" t="s">
        <v>79</v>
      </c>
      <c r="AY129" s="214" t="s">
        <v>173</v>
      </c>
      <c r="BK129" s="216">
        <f>BK130+BK142+BK149+BK158+BK168+BK173</f>
        <v>0</v>
      </c>
    </row>
    <row r="130" spans="2:63" s="9" customFormat="1" ht="19.9" customHeight="1">
      <c r="B130" s="206"/>
      <c r="C130" s="207"/>
      <c r="D130" s="217" t="s">
        <v>137</v>
      </c>
      <c r="E130" s="217"/>
      <c r="F130" s="217"/>
      <c r="G130" s="217"/>
      <c r="H130" s="217"/>
      <c r="I130" s="217"/>
      <c r="J130" s="217"/>
      <c r="K130" s="217"/>
      <c r="L130" s="217"/>
      <c r="M130" s="217"/>
      <c r="N130" s="218">
        <f>BK130</f>
        <v>0</v>
      </c>
      <c r="O130" s="219"/>
      <c r="P130" s="219"/>
      <c r="Q130" s="219"/>
      <c r="R130" s="210"/>
      <c r="T130" s="211"/>
      <c r="U130" s="207"/>
      <c r="V130" s="207"/>
      <c r="W130" s="212">
        <f>SUM(W131:W141)</f>
        <v>0</v>
      </c>
      <c r="X130" s="207"/>
      <c r="Y130" s="212">
        <f>SUM(Y131:Y141)</f>
        <v>0.30648</v>
      </c>
      <c r="Z130" s="207"/>
      <c r="AA130" s="213">
        <f>SUM(AA131:AA141)</f>
        <v>0</v>
      </c>
      <c r="AR130" s="214" t="s">
        <v>87</v>
      </c>
      <c r="AT130" s="215" t="s">
        <v>78</v>
      </c>
      <c r="AU130" s="215" t="s">
        <v>87</v>
      </c>
      <c r="AY130" s="214" t="s">
        <v>173</v>
      </c>
      <c r="BK130" s="216">
        <f>SUM(BK131:BK141)</f>
        <v>0</v>
      </c>
    </row>
    <row r="131" spans="2:65" s="1" customFormat="1" ht="38.25" customHeight="1">
      <c r="B131" s="47"/>
      <c r="C131" s="220" t="s">
        <v>87</v>
      </c>
      <c r="D131" s="220" t="s">
        <v>174</v>
      </c>
      <c r="E131" s="221" t="s">
        <v>1368</v>
      </c>
      <c r="F131" s="222" t="s">
        <v>1369</v>
      </c>
      <c r="G131" s="222"/>
      <c r="H131" s="222"/>
      <c r="I131" s="222"/>
      <c r="J131" s="223" t="s">
        <v>209</v>
      </c>
      <c r="K131" s="224">
        <v>2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44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178</v>
      </c>
      <c r="AT131" s="23" t="s">
        <v>174</v>
      </c>
      <c r="AU131" s="23" t="s">
        <v>126</v>
      </c>
      <c r="AY131" s="23" t="s">
        <v>173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87</v>
      </c>
      <c r="BK131" s="143">
        <f>ROUND(L131*K131,2)</f>
        <v>0</v>
      </c>
      <c r="BL131" s="23" t="s">
        <v>178</v>
      </c>
      <c r="BM131" s="23" t="s">
        <v>1370</v>
      </c>
    </row>
    <row r="132" spans="2:65" s="1" customFormat="1" ht="25.5" customHeight="1">
      <c r="B132" s="47"/>
      <c r="C132" s="220" t="s">
        <v>126</v>
      </c>
      <c r="D132" s="220" t="s">
        <v>174</v>
      </c>
      <c r="E132" s="221" t="s">
        <v>606</v>
      </c>
      <c r="F132" s="222" t="s">
        <v>607</v>
      </c>
      <c r="G132" s="222"/>
      <c r="H132" s="222"/>
      <c r="I132" s="222"/>
      <c r="J132" s="223" t="s">
        <v>209</v>
      </c>
      <c r="K132" s="224">
        <v>2.52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44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178</v>
      </c>
      <c r="AT132" s="23" t="s">
        <v>174</v>
      </c>
      <c r="AU132" s="23" t="s">
        <v>126</v>
      </c>
      <c r="AY132" s="23" t="s">
        <v>173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87</v>
      </c>
      <c r="BK132" s="143">
        <f>ROUND(L132*K132,2)</f>
        <v>0</v>
      </c>
      <c r="BL132" s="23" t="s">
        <v>178</v>
      </c>
      <c r="BM132" s="23" t="s">
        <v>1371</v>
      </c>
    </row>
    <row r="133" spans="2:51" s="10" customFormat="1" ht="16.5" customHeight="1">
      <c r="B133" s="231"/>
      <c r="C133" s="232"/>
      <c r="D133" s="232"/>
      <c r="E133" s="233" t="s">
        <v>22</v>
      </c>
      <c r="F133" s="234" t="s">
        <v>1372</v>
      </c>
      <c r="G133" s="235"/>
      <c r="H133" s="235"/>
      <c r="I133" s="235"/>
      <c r="J133" s="232"/>
      <c r="K133" s="236">
        <v>2.52</v>
      </c>
      <c r="L133" s="232"/>
      <c r="M133" s="232"/>
      <c r="N133" s="232"/>
      <c r="O133" s="232"/>
      <c r="P133" s="232"/>
      <c r="Q133" s="232"/>
      <c r="R133" s="237"/>
      <c r="T133" s="238"/>
      <c r="U133" s="232"/>
      <c r="V133" s="232"/>
      <c r="W133" s="232"/>
      <c r="X133" s="232"/>
      <c r="Y133" s="232"/>
      <c r="Z133" s="232"/>
      <c r="AA133" s="239"/>
      <c r="AT133" s="240" t="s">
        <v>181</v>
      </c>
      <c r="AU133" s="240" t="s">
        <v>126</v>
      </c>
      <c r="AV133" s="10" t="s">
        <v>126</v>
      </c>
      <c r="AW133" s="10" t="s">
        <v>36</v>
      </c>
      <c r="AX133" s="10" t="s">
        <v>87</v>
      </c>
      <c r="AY133" s="240" t="s">
        <v>173</v>
      </c>
    </row>
    <row r="134" spans="2:65" s="1" customFormat="1" ht="25.5" customHeight="1">
      <c r="B134" s="47"/>
      <c r="C134" s="220" t="s">
        <v>188</v>
      </c>
      <c r="D134" s="220" t="s">
        <v>174</v>
      </c>
      <c r="E134" s="221" t="s">
        <v>610</v>
      </c>
      <c r="F134" s="222" t="s">
        <v>611</v>
      </c>
      <c r="G134" s="222"/>
      <c r="H134" s="222"/>
      <c r="I134" s="222"/>
      <c r="J134" s="223" t="s">
        <v>209</v>
      </c>
      <c r="K134" s="224">
        <v>2.52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44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178</v>
      </c>
      <c r="AT134" s="23" t="s">
        <v>174</v>
      </c>
      <c r="AU134" s="23" t="s">
        <v>126</v>
      </c>
      <c r="AY134" s="23" t="s">
        <v>173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87</v>
      </c>
      <c r="BK134" s="143">
        <f>ROUND(L134*K134,2)</f>
        <v>0</v>
      </c>
      <c r="BL134" s="23" t="s">
        <v>178</v>
      </c>
      <c r="BM134" s="23" t="s">
        <v>1373</v>
      </c>
    </row>
    <row r="135" spans="2:65" s="1" customFormat="1" ht="25.5" customHeight="1">
      <c r="B135" s="47"/>
      <c r="C135" s="220" t="s">
        <v>178</v>
      </c>
      <c r="D135" s="220" t="s">
        <v>174</v>
      </c>
      <c r="E135" s="221" t="s">
        <v>1374</v>
      </c>
      <c r="F135" s="222" t="s">
        <v>1375</v>
      </c>
      <c r="G135" s="222"/>
      <c r="H135" s="222"/>
      <c r="I135" s="222"/>
      <c r="J135" s="223" t="s">
        <v>273</v>
      </c>
      <c r="K135" s="224">
        <v>12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44</v>
      </c>
      <c r="V135" s="48"/>
      <c r="W135" s="229">
        <f>V135*K135</f>
        <v>0</v>
      </c>
      <c r="X135" s="229">
        <v>0.02554</v>
      </c>
      <c r="Y135" s="229">
        <f>X135*K135</f>
        <v>0.30648</v>
      </c>
      <c r="Z135" s="229">
        <v>0</v>
      </c>
      <c r="AA135" s="230">
        <f>Z135*K135</f>
        <v>0</v>
      </c>
      <c r="AR135" s="23" t="s">
        <v>178</v>
      </c>
      <c r="AT135" s="23" t="s">
        <v>174</v>
      </c>
      <c r="AU135" s="23" t="s">
        <v>126</v>
      </c>
      <c r="AY135" s="23" t="s">
        <v>173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87</v>
      </c>
      <c r="BK135" s="143">
        <f>ROUND(L135*K135,2)</f>
        <v>0</v>
      </c>
      <c r="BL135" s="23" t="s">
        <v>178</v>
      </c>
      <c r="BM135" s="23" t="s">
        <v>1376</v>
      </c>
    </row>
    <row r="136" spans="2:51" s="10" customFormat="1" ht="25.5" customHeight="1">
      <c r="B136" s="231"/>
      <c r="C136" s="232"/>
      <c r="D136" s="232"/>
      <c r="E136" s="233" t="s">
        <v>22</v>
      </c>
      <c r="F136" s="234" t="s">
        <v>1377</v>
      </c>
      <c r="G136" s="235"/>
      <c r="H136" s="235"/>
      <c r="I136" s="235"/>
      <c r="J136" s="232"/>
      <c r="K136" s="236">
        <v>12</v>
      </c>
      <c r="L136" s="232"/>
      <c r="M136" s="232"/>
      <c r="N136" s="232"/>
      <c r="O136" s="232"/>
      <c r="P136" s="232"/>
      <c r="Q136" s="232"/>
      <c r="R136" s="237"/>
      <c r="T136" s="238"/>
      <c r="U136" s="232"/>
      <c r="V136" s="232"/>
      <c r="W136" s="232"/>
      <c r="X136" s="232"/>
      <c r="Y136" s="232"/>
      <c r="Z136" s="232"/>
      <c r="AA136" s="239"/>
      <c r="AT136" s="240" t="s">
        <v>181</v>
      </c>
      <c r="AU136" s="240" t="s">
        <v>126</v>
      </c>
      <c r="AV136" s="10" t="s">
        <v>126</v>
      </c>
      <c r="AW136" s="10" t="s">
        <v>36</v>
      </c>
      <c r="AX136" s="10" t="s">
        <v>87</v>
      </c>
      <c r="AY136" s="240" t="s">
        <v>173</v>
      </c>
    </row>
    <row r="137" spans="2:65" s="1" customFormat="1" ht="25.5" customHeight="1">
      <c r="B137" s="47"/>
      <c r="C137" s="220" t="s">
        <v>196</v>
      </c>
      <c r="D137" s="220" t="s">
        <v>174</v>
      </c>
      <c r="E137" s="221" t="s">
        <v>218</v>
      </c>
      <c r="F137" s="222" t="s">
        <v>219</v>
      </c>
      <c r="G137" s="222"/>
      <c r="H137" s="222"/>
      <c r="I137" s="222"/>
      <c r="J137" s="223" t="s">
        <v>209</v>
      </c>
      <c r="K137" s="224">
        <v>2.52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44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178</v>
      </c>
      <c r="AT137" s="23" t="s">
        <v>174</v>
      </c>
      <c r="AU137" s="23" t="s">
        <v>126</v>
      </c>
      <c r="AY137" s="23" t="s">
        <v>173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87</v>
      </c>
      <c r="BK137" s="143">
        <f>ROUND(L137*K137,2)</f>
        <v>0</v>
      </c>
      <c r="BL137" s="23" t="s">
        <v>178</v>
      </c>
      <c r="BM137" s="23" t="s">
        <v>1378</v>
      </c>
    </row>
    <row r="138" spans="2:65" s="1" customFormat="1" ht="38.25" customHeight="1">
      <c r="B138" s="47"/>
      <c r="C138" s="220" t="s">
        <v>201</v>
      </c>
      <c r="D138" s="220" t="s">
        <v>174</v>
      </c>
      <c r="E138" s="221" t="s">
        <v>222</v>
      </c>
      <c r="F138" s="222" t="s">
        <v>223</v>
      </c>
      <c r="G138" s="222"/>
      <c r="H138" s="222"/>
      <c r="I138" s="222"/>
      <c r="J138" s="223" t="s">
        <v>209</v>
      </c>
      <c r="K138" s="224">
        <v>25.2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44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178</v>
      </c>
      <c r="AT138" s="23" t="s">
        <v>174</v>
      </c>
      <c r="AU138" s="23" t="s">
        <v>126</v>
      </c>
      <c r="AY138" s="23" t="s">
        <v>173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87</v>
      </c>
      <c r="BK138" s="143">
        <f>ROUND(L138*K138,2)</f>
        <v>0</v>
      </c>
      <c r="BL138" s="23" t="s">
        <v>178</v>
      </c>
      <c r="BM138" s="23" t="s">
        <v>1379</v>
      </c>
    </row>
    <row r="139" spans="2:65" s="1" customFormat="1" ht="16.5" customHeight="1">
      <c r="B139" s="47"/>
      <c r="C139" s="220" t="s">
        <v>206</v>
      </c>
      <c r="D139" s="220" t="s">
        <v>174</v>
      </c>
      <c r="E139" s="221" t="s">
        <v>1114</v>
      </c>
      <c r="F139" s="222" t="s">
        <v>1115</v>
      </c>
      <c r="G139" s="222"/>
      <c r="H139" s="222"/>
      <c r="I139" s="222"/>
      <c r="J139" s="223" t="s">
        <v>209</v>
      </c>
      <c r="K139" s="224">
        <v>2.52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44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178</v>
      </c>
      <c r="AT139" s="23" t="s">
        <v>174</v>
      </c>
      <c r="AU139" s="23" t="s">
        <v>126</v>
      </c>
      <c r="AY139" s="23" t="s">
        <v>173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87</v>
      </c>
      <c r="BK139" s="143">
        <f>ROUND(L139*K139,2)</f>
        <v>0</v>
      </c>
      <c r="BL139" s="23" t="s">
        <v>178</v>
      </c>
      <c r="BM139" s="23" t="s">
        <v>1380</v>
      </c>
    </row>
    <row r="140" spans="2:65" s="1" customFormat="1" ht="25.5" customHeight="1">
      <c r="B140" s="47"/>
      <c r="C140" s="220" t="s">
        <v>212</v>
      </c>
      <c r="D140" s="220" t="s">
        <v>174</v>
      </c>
      <c r="E140" s="221" t="s">
        <v>228</v>
      </c>
      <c r="F140" s="222" t="s">
        <v>641</v>
      </c>
      <c r="G140" s="222"/>
      <c r="H140" s="222"/>
      <c r="I140" s="222"/>
      <c r="J140" s="223" t="s">
        <v>230</v>
      </c>
      <c r="K140" s="224">
        <v>4.536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44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178</v>
      </c>
      <c r="AT140" s="23" t="s">
        <v>174</v>
      </c>
      <c r="AU140" s="23" t="s">
        <v>126</v>
      </c>
      <c r="AY140" s="23" t="s">
        <v>173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87</v>
      </c>
      <c r="BK140" s="143">
        <f>ROUND(L140*K140,2)</f>
        <v>0</v>
      </c>
      <c r="BL140" s="23" t="s">
        <v>178</v>
      </c>
      <c r="BM140" s="23" t="s">
        <v>1381</v>
      </c>
    </row>
    <row r="141" spans="2:51" s="10" customFormat="1" ht="16.5" customHeight="1">
      <c r="B141" s="231"/>
      <c r="C141" s="232"/>
      <c r="D141" s="232"/>
      <c r="E141" s="233" t="s">
        <v>22</v>
      </c>
      <c r="F141" s="234" t="s">
        <v>1382</v>
      </c>
      <c r="G141" s="235"/>
      <c r="H141" s="235"/>
      <c r="I141" s="235"/>
      <c r="J141" s="232"/>
      <c r="K141" s="236">
        <v>4.536</v>
      </c>
      <c r="L141" s="232"/>
      <c r="M141" s="232"/>
      <c r="N141" s="232"/>
      <c r="O141" s="232"/>
      <c r="P141" s="232"/>
      <c r="Q141" s="232"/>
      <c r="R141" s="237"/>
      <c r="T141" s="238"/>
      <c r="U141" s="232"/>
      <c r="V141" s="232"/>
      <c r="W141" s="232"/>
      <c r="X141" s="232"/>
      <c r="Y141" s="232"/>
      <c r="Z141" s="232"/>
      <c r="AA141" s="239"/>
      <c r="AT141" s="240" t="s">
        <v>181</v>
      </c>
      <c r="AU141" s="240" t="s">
        <v>126</v>
      </c>
      <c r="AV141" s="10" t="s">
        <v>126</v>
      </c>
      <c r="AW141" s="10" t="s">
        <v>36</v>
      </c>
      <c r="AX141" s="10" t="s">
        <v>87</v>
      </c>
      <c r="AY141" s="240" t="s">
        <v>173</v>
      </c>
    </row>
    <row r="142" spans="2:63" s="9" customFormat="1" ht="29.85" customHeight="1">
      <c r="B142" s="206"/>
      <c r="C142" s="207"/>
      <c r="D142" s="217" t="s">
        <v>138</v>
      </c>
      <c r="E142" s="217"/>
      <c r="F142" s="217"/>
      <c r="G142" s="217"/>
      <c r="H142" s="217"/>
      <c r="I142" s="217"/>
      <c r="J142" s="217"/>
      <c r="K142" s="217"/>
      <c r="L142" s="217"/>
      <c r="M142" s="217"/>
      <c r="N142" s="218">
        <f>BK142</f>
        <v>0</v>
      </c>
      <c r="O142" s="219"/>
      <c r="P142" s="219"/>
      <c r="Q142" s="219"/>
      <c r="R142" s="210"/>
      <c r="T142" s="211"/>
      <c r="U142" s="207"/>
      <c r="V142" s="207"/>
      <c r="W142" s="212">
        <f>SUM(W143:W148)</f>
        <v>0</v>
      </c>
      <c r="X142" s="207"/>
      <c r="Y142" s="212">
        <f>SUM(Y143:Y148)</f>
        <v>8.048791459999999</v>
      </c>
      <c r="Z142" s="207"/>
      <c r="AA142" s="213">
        <f>SUM(AA143:AA148)</f>
        <v>0</v>
      </c>
      <c r="AR142" s="214" t="s">
        <v>87</v>
      </c>
      <c r="AT142" s="215" t="s">
        <v>78</v>
      </c>
      <c r="AU142" s="215" t="s">
        <v>87</v>
      </c>
      <c r="AY142" s="214" t="s">
        <v>173</v>
      </c>
      <c r="BK142" s="216">
        <f>SUM(BK143:BK148)</f>
        <v>0</v>
      </c>
    </row>
    <row r="143" spans="2:65" s="1" customFormat="1" ht="25.5" customHeight="1">
      <c r="B143" s="47"/>
      <c r="C143" s="220" t="s">
        <v>217</v>
      </c>
      <c r="D143" s="220" t="s">
        <v>174</v>
      </c>
      <c r="E143" s="221" t="s">
        <v>1383</v>
      </c>
      <c r="F143" s="222" t="s">
        <v>1384</v>
      </c>
      <c r="G143" s="222"/>
      <c r="H143" s="222"/>
      <c r="I143" s="222"/>
      <c r="J143" s="223" t="s">
        <v>209</v>
      </c>
      <c r="K143" s="224">
        <v>3.057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44</v>
      </c>
      <c r="V143" s="48"/>
      <c r="W143" s="229">
        <f>V143*K143</f>
        <v>0</v>
      </c>
      <c r="X143" s="229">
        <v>2.55178</v>
      </c>
      <c r="Y143" s="229">
        <f>X143*K143</f>
        <v>7.800791459999999</v>
      </c>
      <c r="Z143" s="229">
        <v>0</v>
      </c>
      <c r="AA143" s="230">
        <f>Z143*K143</f>
        <v>0</v>
      </c>
      <c r="AR143" s="23" t="s">
        <v>178</v>
      </c>
      <c r="AT143" s="23" t="s">
        <v>174</v>
      </c>
      <c r="AU143" s="23" t="s">
        <v>126</v>
      </c>
      <c r="AY143" s="23" t="s">
        <v>173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87</v>
      </c>
      <c r="BK143" s="143">
        <f>ROUND(L143*K143,2)</f>
        <v>0</v>
      </c>
      <c r="BL143" s="23" t="s">
        <v>178</v>
      </c>
      <c r="BM143" s="23" t="s">
        <v>1385</v>
      </c>
    </row>
    <row r="144" spans="2:51" s="10" customFormat="1" ht="16.5" customHeight="1">
      <c r="B144" s="231"/>
      <c r="C144" s="232"/>
      <c r="D144" s="232"/>
      <c r="E144" s="233" t="s">
        <v>22</v>
      </c>
      <c r="F144" s="234" t="s">
        <v>1386</v>
      </c>
      <c r="G144" s="235"/>
      <c r="H144" s="235"/>
      <c r="I144" s="235"/>
      <c r="J144" s="232"/>
      <c r="K144" s="236">
        <v>2.532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181</v>
      </c>
      <c r="AU144" s="240" t="s">
        <v>126</v>
      </c>
      <c r="AV144" s="10" t="s">
        <v>126</v>
      </c>
      <c r="AW144" s="10" t="s">
        <v>36</v>
      </c>
      <c r="AX144" s="10" t="s">
        <v>79</v>
      </c>
      <c r="AY144" s="240" t="s">
        <v>173</v>
      </c>
    </row>
    <row r="145" spans="2:51" s="10" customFormat="1" ht="16.5" customHeight="1">
      <c r="B145" s="231"/>
      <c r="C145" s="232"/>
      <c r="D145" s="232"/>
      <c r="E145" s="233" t="s">
        <v>22</v>
      </c>
      <c r="F145" s="259" t="s">
        <v>1387</v>
      </c>
      <c r="G145" s="232"/>
      <c r="H145" s="232"/>
      <c r="I145" s="232"/>
      <c r="J145" s="232"/>
      <c r="K145" s="236">
        <v>0.525</v>
      </c>
      <c r="L145" s="232"/>
      <c r="M145" s="232"/>
      <c r="N145" s="232"/>
      <c r="O145" s="232"/>
      <c r="P145" s="232"/>
      <c r="Q145" s="232"/>
      <c r="R145" s="237"/>
      <c r="T145" s="238"/>
      <c r="U145" s="232"/>
      <c r="V145" s="232"/>
      <c r="W145" s="232"/>
      <c r="X145" s="232"/>
      <c r="Y145" s="232"/>
      <c r="Z145" s="232"/>
      <c r="AA145" s="239"/>
      <c r="AT145" s="240" t="s">
        <v>181</v>
      </c>
      <c r="AU145" s="240" t="s">
        <v>126</v>
      </c>
      <c r="AV145" s="10" t="s">
        <v>126</v>
      </c>
      <c r="AW145" s="10" t="s">
        <v>36</v>
      </c>
      <c r="AX145" s="10" t="s">
        <v>79</v>
      </c>
      <c r="AY145" s="240" t="s">
        <v>173</v>
      </c>
    </row>
    <row r="146" spans="2:51" s="11" customFormat="1" ht="16.5" customHeight="1">
      <c r="B146" s="241"/>
      <c r="C146" s="242"/>
      <c r="D146" s="242"/>
      <c r="E146" s="243" t="s">
        <v>22</v>
      </c>
      <c r="F146" s="244" t="s">
        <v>182</v>
      </c>
      <c r="G146" s="242"/>
      <c r="H146" s="242"/>
      <c r="I146" s="242"/>
      <c r="J146" s="242"/>
      <c r="K146" s="245">
        <v>3.057</v>
      </c>
      <c r="L146" s="242"/>
      <c r="M146" s="242"/>
      <c r="N146" s="242"/>
      <c r="O146" s="242"/>
      <c r="P146" s="242"/>
      <c r="Q146" s="242"/>
      <c r="R146" s="246"/>
      <c r="T146" s="247"/>
      <c r="U146" s="242"/>
      <c r="V146" s="242"/>
      <c r="W146" s="242"/>
      <c r="X146" s="242"/>
      <c r="Y146" s="242"/>
      <c r="Z146" s="242"/>
      <c r="AA146" s="248"/>
      <c r="AT146" s="249" t="s">
        <v>181</v>
      </c>
      <c r="AU146" s="249" t="s">
        <v>126</v>
      </c>
      <c r="AV146" s="11" t="s">
        <v>178</v>
      </c>
      <c r="AW146" s="11" t="s">
        <v>36</v>
      </c>
      <c r="AX146" s="11" t="s">
        <v>87</v>
      </c>
      <c r="AY146" s="249" t="s">
        <v>173</v>
      </c>
    </row>
    <row r="147" spans="2:65" s="1" customFormat="1" ht="25.5" customHeight="1">
      <c r="B147" s="47"/>
      <c r="C147" s="220" t="s">
        <v>221</v>
      </c>
      <c r="D147" s="220" t="s">
        <v>174</v>
      </c>
      <c r="E147" s="221" t="s">
        <v>1388</v>
      </c>
      <c r="F147" s="222" t="s">
        <v>1389</v>
      </c>
      <c r="G147" s="222"/>
      <c r="H147" s="222"/>
      <c r="I147" s="222"/>
      <c r="J147" s="223" t="s">
        <v>354</v>
      </c>
      <c r="K147" s="224">
        <v>40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44</v>
      </c>
      <c r="V147" s="48"/>
      <c r="W147" s="229">
        <f>V147*K147</f>
        <v>0</v>
      </c>
      <c r="X147" s="229">
        <v>0.0062</v>
      </c>
      <c r="Y147" s="229">
        <f>X147*K147</f>
        <v>0.248</v>
      </c>
      <c r="Z147" s="229">
        <v>0</v>
      </c>
      <c r="AA147" s="230">
        <f>Z147*K147</f>
        <v>0</v>
      </c>
      <c r="AR147" s="23" t="s">
        <v>178</v>
      </c>
      <c r="AT147" s="23" t="s">
        <v>174</v>
      </c>
      <c r="AU147" s="23" t="s">
        <v>126</v>
      </c>
      <c r="AY147" s="23" t="s">
        <v>173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87</v>
      </c>
      <c r="BK147" s="143">
        <f>ROUND(L147*K147,2)</f>
        <v>0</v>
      </c>
      <c r="BL147" s="23" t="s">
        <v>178</v>
      </c>
      <c r="BM147" s="23" t="s">
        <v>1390</v>
      </c>
    </row>
    <row r="148" spans="2:51" s="10" customFormat="1" ht="16.5" customHeight="1">
      <c r="B148" s="231"/>
      <c r="C148" s="232"/>
      <c r="D148" s="232"/>
      <c r="E148" s="233" t="s">
        <v>22</v>
      </c>
      <c r="F148" s="234" t="s">
        <v>1391</v>
      </c>
      <c r="G148" s="235"/>
      <c r="H148" s="235"/>
      <c r="I148" s="235"/>
      <c r="J148" s="232"/>
      <c r="K148" s="236">
        <v>40</v>
      </c>
      <c r="L148" s="232"/>
      <c r="M148" s="232"/>
      <c r="N148" s="232"/>
      <c r="O148" s="232"/>
      <c r="P148" s="232"/>
      <c r="Q148" s="232"/>
      <c r="R148" s="237"/>
      <c r="T148" s="238"/>
      <c r="U148" s="232"/>
      <c r="V148" s="232"/>
      <c r="W148" s="232"/>
      <c r="X148" s="232"/>
      <c r="Y148" s="232"/>
      <c r="Z148" s="232"/>
      <c r="AA148" s="239"/>
      <c r="AT148" s="240" t="s">
        <v>181</v>
      </c>
      <c r="AU148" s="240" t="s">
        <v>126</v>
      </c>
      <c r="AV148" s="10" t="s">
        <v>126</v>
      </c>
      <c r="AW148" s="10" t="s">
        <v>36</v>
      </c>
      <c r="AX148" s="10" t="s">
        <v>87</v>
      </c>
      <c r="AY148" s="240" t="s">
        <v>173</v>
      </c>
    </row>
    <row r="149" spans="2:63" s="9" customFormat="1" ht="29.85" customHeight="1">
      <c r="B149" s="206"/>
      <c r="C149" s="207"/>
      <c r="D149" s="217" t="s">
        <v>139</v>
      </c>
      <c r="E149" s="217"/>
      <c r="F149" s="217"/>
      <c r="G149" s="217"/>
      <c r="H149" s="217"/>
      <c r="I149" s="217"/>
      <c r="J149" s="217"/>
      <c r="K149" s="217"/>
      <c r="L149" s="217"/>
      <c r="M149" s="217"/>
      <c r="N149" s="218">
        <f>BK149</f>
        <v>0</v>
      </c>
      <c r="O149" s="219"/>
      <c r="P149" s="219"/>
      <c r="Q149" s="219"/>
      <c r="R149" s="210"/>
      <c r="T149" s="211"/>
      <c r="U149" s="207"/>
      <c r="V149" s="207"/>
      <c r="W149" s="212">
        <f>SUM(W150:W157)</f>
        <v>0</v>
      </c>
      <c r="X149" s="207"/>
      <c r="Y149" s="212">
        <f>SUM(Y150:Y157)</f>
        <v>0.72099</v>
      </c>
      <c r="Z149" s="207"/>
      <c r="AA149" s="213">
        <f>SUM(AA150:AA157)</f>
        <v>0</v>
      </c>
      <c r="AR149" s="214" t="s">
        <v>87</v>
      </c>
      <c r="AT149" s="215" t="s">
        <v>78</v>
      </c>
      <c r="AU149" s="215" t="s">
        <v>87</v>
      </c>
      <c r="AY149" s="214" t="s">
        <v>173</v>
      </c>
      <c r="BK149" s="216">
        <f>SUM(BK150:BK157)</f>
        <v>0</v>
      </c>
    </row>
    <row r="150" spans="2:65" s="1" customFormat="1" ht="38.25" customHeight="1">
      <c r="B150" s="47"/>
      <c r="C150" s="220" t="s">
        <v>227</v>
      </c>
      <c r="D150" s="220" t="s">
        <v>174</v>
      </c>
      <c r="E150" s="221" t="s">
        <v>1392</v>
      </c>
      <c r="F150" s="222" t="s">
        <v>1393</v>
      </c>
      <c r="G150" s="222"/>
      <c r="H150" s="222"/>
      <c r="I150" s="222"/>
      <c r="J150" s="223" t="s">
        <v>273</v>
      </c>
      <c r="K150" s="224">
        <v>1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44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178</v>
      </c>
      <c r="AT150" s="23" t="s">
        <v>174</v>
      </c>
      <c r="AU150" s="23" t="s">
        <v>126</v>
      </c>
      <c r="AY150" s="23" t="s">
        <v>173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87</v>
      </c>
      <c r="BK150" s="143">
        <f>ROUND(L150*K150,2)</f>
        <v>0</v>
      </c>
      <c r="BL150" s="23" t="s">
        <v>178</v>
      </c>
      <c r="BM150" s="23" t="s">
        <v>1394</v>
      </c>
    </row>
    <row r="151" spans="2:51" s="10" customFormat="1" ht="16.5" customHeight="1">
      <c r="B151" s="231"/>
      <c r="C151" s="232"/>
      <c r="D151" s="232"/>
      <c r="E151" s="233" t="s">
        <v>22</v>
      </c>
      <c r="F151" s="234" t="s">
        <v>1395</v>
      </c>
      <c r="G151" s="235"/>
      <c r="H151" s="235"/>
      <c r="I151" s="235"/>
      <c r="J151" s="232"/>
      <c r="K151" s="236">
        <v>1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181</v>
      </c>
      <c r="AU151" s="240" t="s">
        <v>126</v>
      </c>
      <c r="AV151" s="10" t="s">
        <v>126</v>
      </c>
      <c r="AW151" s="10" t="s">
        <v>36</v>
      </c>
      <c r="AX151" s="10" t="s">
        <v>87</v>
      </c>
      <c r="AY151" s="240" t="s">
        <v>173</v>
      </c>
    </row>
    <row r="152" spans="2:65" s="1" customFormat="1" ht="38.25" customHeight="1">
      <c r="B152" s="47"/>
      <c r="C152" s="220" t="s">
        <v>233</v>
      </c>
      <c r="D152" s="220" t="s">
        <v>174</v>
      </c>
      <c r="E152" s="221" t="s">
        <v>1396</v>
      </c>
      <c r="F152" s="222" t="s">
        <v>1397</v>
      </c>
      <c r="G152" s="222"/>
      <c r="H152" s="222"/>
      <c r="I152" s="222"/>
      <c r="J152" s="223" t="s">
        <v>273</v>
      </c>
      <c r="K152" s="224">
        <v>1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44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178</v>
      </c>
      <c r="AT152" s="23" t="s">
        <v>174</v>
      </c>
      <c r="AU152" s="23" t="s">
        <v>126</v>
      </c>
      <c r="AY152" s="23" t="s">
        <v>173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87</v>
      </c>
      <c r="BK152" s="143">
        <f>ROUND(L152*K152,2)</f>
        <v>0</v>
      </c>
      <c r="BL152" s="23" t="s">
        <v>178</v>
      </c>
      <c r="BM152" s="23" t="s">
        <v>1398</v>
      </c>
    </row>
    <row r="153" spans="2:51" s="10" customFormat="1" ht="16.5" customHeight="1">
      <c r="B153" s="231"/>
      <c r="C153" s="232"/>
      <c r="D153" s="232"/>
      <c r="E153" s="233" t="s">
        <v>22</v>
      </c>
      <c r="F153" s="234" t="s">
        <v>1399</v>
      </c>
      <c r="G153" s="235"/>
      <c r="H153" s="235"/>
      <c r="I153" s="235"/>
      <c r="J153" s="232"/>
      <c r="K153" s="236">
        <v>1</v>
      </c>
      <c r="L153" s="232"/>
      <c r="M153" s="232"/>
      <c r="N153" s="232"/>
      <c r="O153" s="232"/>
      <c r="P153" s="232"/>
      <c r="Q153" s="232"/>
      <c r="R153" s="237"/>
      <c r="T153" s="238"/>
      <c r="U153" s="232"/>
      <c r="V153" s="232"/>
      <c r="W153" s="232"/>
      <c r="X153" s="232"/>
      <c r="Y153" s="232"/>
      <c r="Z153" s="232"/>
      <c r="AA153" s="239"/>
      <c r="AT153" s="240" t="s">
        <v>181</v>
      </c>
      <c r="AU153" s="240" t="s">
        <v>126</v>
      </c>
      <c r="AV153" s="10" t="s">
        <v>126</v>
      </c>
      <c r="AW153" s="10" t="s">
        <v>36</v>
      </c>
      <c r="AX153" s="10" t="s">
        <v>87</v>
      </c>
      <c r="AY153" s="240" t="s">
        <v>173</v>
      </c>
    </row>
    <row r="154" spans="2:65" s="1" customFormat="1" ht="25.5" customHeight="1">
      <c r="B154" s="47"/>
      <c r="C154" s="220" t="s">
        <v>240</v>
      </c>
      <c r="D154" s="220" t="s">
        <v>174</v>
      </c>
      <c r="E154" s="221" t="s">
        <v>1400</v>
      </c>
      <c r="F154" s="222" t="s">
        <v>1401</v>
      </c>
      <c r="G154" s="222"/>
      <c r="H154" s="222"/>
      <c r="I154" s="222"/>
      <c r="J154" s="223" t="s">
        <v>273</v>
      </c>
      <c r="K154" s="224">
        <v>45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44</v>
      </c>
      <c r="V154" s="48"/>
      <c r="W154" s="229">
        <f>V154*K154</f>
        <v>0</v>
      </c>
      <c r="X154" s="229">
        <v>0.008</v>
      </c>
      <c r="Y154" s="229">
        <f>X154*K154</f>
        <v>0.36</v>
      </c>
      <c r="Z154" s="229">
        <v>0</v>
      </c>
      <c r="AA154" s="230">
        <f>Z154*K154</f>
        <v>0</v>
      </c>
      <c r="AR154" s="23" t="s">
        <v>178</v>
      </c>
      <c r="AT154" s="23" t="s">
        <v>174</v>
      </c>
      <c r="AU154" s="23" t="s">
        <v>126</v>
      </c>
      <c r="AY154" s="23" t="s">
        <v>173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87</v>
      </c>
      <c r="BK154" s="143">
        <f>ROUND(L154*K154,2)</f>
        <v>0</v>
      </c>
      <c r="BL154" s="23" t="s">
        <v>178</v>
      </c>
      <c r="BM154" s="23" t="s">
        <v>1402</v>
      </c>
    </row>
    <row r="155" spans="2:51" s="10" customFormat="1" ht="16.5" customHeight="1">
      <c r="B155" s="231"/>
      <c r="C155" s="232"/>
      <c r="D155" s="232"/>
      <c r="E155" s="233" t="s">
        <v>22</v>
      </c>
      <c r="F155" s="234" t="s">
        <v>1403</v>
      </c>
      <c r="G155" s="235"/>
      <c r="H155" s="235"/>
      <c r="I155" s="235"/>
      <c r="J155" s="232"/>
      <c r="K155" s="236">
        <v>45</v>
      </c>
      <c r="L155" s="232"/>
      <c r="M155" s="232"/>
      <c r="N155" s="232"/>
      <c r="O155" s="232"/>
      <c r="P155" s="232"/>
      <c r="Q155" s="232"/>
      <c r="R155" s="237"/>
      <c r="T155" s="238"/>
      <c r="U155" s="232"/>
      <c r="V155" s="232"/>
      <c r="W155" s="232"/>
      <c r="X155" s="232"/>
      <c r="Y155" s="232"/>
      <c r="Z155" s="232"/>
      <c r="AA155" s="239"/>
      <c r="AT155" s="240" t="s">
        <v>181</v>
      </c>
      <c r="AU155" s="240" t="s">
        <v>126</v>
      </c>
      <c r="AV155" s="10" t="s">
        <v>126</v>
      </c>
      <c r="AW155" s="10" t="s">
        <v>36</v>
      </c>
      <c r="AX155" s="10" t="s">
        <v>87</v>
      </c>
      <c r="AY155" s="240" t="s">
        <v>173</v>
      </c>
    </row>
    <row r="156" spans="2:65" s="1" customFormat="1" ht="25.5" customHeight="1">
      <c r="B156" s="47"/>
      <c r="C156" s="220" t="s">
        <v>244</v>
      </c>
      <c r="D156" s="220" t="s">
        <v>174</v>
      </c>
      <c r="E156" s="221" t="s">
        <v>1404</v>
      </c>
      <c r="F156" s="222" t="s">
        <v>1405</v>
      </c>
      <c r="G156" s="222"/>
      <c r="H156" s="222"/>
      <c r="I156" s="222"/>
      <c r="J156" s="223" t="s">
        <v>354</v>
      </c>
      <c r="K156" s="224">
        <v>10.5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44</v>
      </c>
      <c r="V156" s="48"/>
      <c r="W156" s="229">
        <f>V156*K156</f>
        <v>0</v>
      </c>
      <c r="X156" s="229">
        <v>0.03438</v>
      </c>
      <c r="Y156" s="229">
        <f>X156*K156</f>
        <v>0.36099000000000003</v>
      </c>
      <c r="Z156" s="229">
        <v>0</v>
      </c>
      <c r="AA156" s="230">
        <f>Z156*K156</f>
        <v>0</v>
      </c>
      <c r="AR156" s="23" t="s">
        <v>178</v>
      </c>
      <c r="AT156" s="23" t="s">
        <v>174</v>
      </c>
      <c r="AU156" s="23" t="s">
        <v>126</v>
      </c>
      <c r="AY156" s="23" t="s">
        <v>173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87</v>
      </c>
      <c r="BK156" s="143">
        <f>ROUND(L156*K156,2)</f>
        <v>0</v>
      </c>
      <c r="BL156" s="23" t="s">
        <v>178</v>
      </c>
      <c r="BM156" s="23" t="s">
        <v>1406</v>
      </c>
    </row>
    <row r="157" spans="2:51" s="10" customFormat="1" ht="16.5" customHeight="1">
      <c r="B157" s="231"/>
      <c r="C157" s="232"/>
      <c r="D157" s="232"/>
      <c r="E157" s="233" t="s">
        <v>22</v>
      </c>
      <c r="F157" s="234" t="s">
        <v>1407</v>
      </c>
      <c r="G157" s="235"/>
      <c r="H157" s="235"/>
      <c r="I157" s="235"/>
      <c r="J157" s="232"/>
      <c r="K157" s="236">
        <v>10.5</v>
      </c>
      <c r="L157" s="232"/>
      <c r="M157" s="232"/>
      <c r="N157" s="232"/>
      <c r="O157" s="232"/>
      <c r="P157" s="232"/>
      <c r="Q157" s="232"/>
      <c r="R157" s="237"/>
      <c r="T157" s="238"/>
      <c r="U157" s="232"/>
      <c r="V157" s="232"/>
      <c r="W157" s="232"/>
      <c r="X157" s="232"/>
      <c r="Y157" s="232"/>
      <c r="Z157" s="232"/>
      <c r="AA157" s="239"/>
      <c r="AT157" s="240" t="s">
        <v>181</v>
      </c>
      <c r="AU157" s="240" t="s">
        <v>126</v>
      </c>
      <c r="AV157" s="10" t="s">
        <v>126</v>
      </c>
      <c r="AW157" s="10" t="s">
        <v>36</v>
      </c>
      <c r="AX157" s="10" t="s">
        <v>87</v>
      </c>
      <c r="AY157" s="240" t="s">
        <v>173</v>
      </c>
    </row>
    <row r="158" spans="2:63" s="9" customFormat="1" ht="29.85" customHeight="1">
      <c r="B158" s="206"/>
      <c r="C158" s="207"/>
      <c r="D158" s="217" t="s">
        <v>143</v>
      </c>
      <c r="E158" s="217"/>
      <c r="F158" s="217"/>
      <c r="G158" s="217"/>
      <c r="H158" s="217"/>
      <c r="I158" s="217"/>
      <c r="J158" s="217"/>
      <c r="K158" s="217"/>
      <c r="L158" s="217"/>
      <c r="M158" s="217"/>
      <c r="N158" s="218">
        <f>BK158</f>
        <v>0</v>
      </c>
      <c r="O158" s="219"/>
      <c r="P158" s="219"/>
      <c r="Q158" s="219"/>
      <c r="R158" s="210"/>
      <c r="T158" s="211"/>
      <c r="U158" s="207"/>
      <c r="V158" s="207"/>
      <c r="W158" s="212">
        <f>SUM(W159:W167)</f>
        <v>0</v>
      </c>
      <c r="X158" s="207"/>
      <c r="Y158" s="212">
        <f>SUM(Y159:Y167)</f>
        <v>0</v>
      </c>
      <c r="Z158" s="207"/>
      <c r="AA158" s="213">
        <f>SUM(AA159:AA167)</f>
        <v>1.2866250000000001</v>
      </c>
      <c r="AR158" s="214" t="s">
        <v>87</v>
      </c>
      <c r="AT158" s="215" t="s">
        <v>78</v>
      </c>
      <c r="AU158" s="215" t="s">
        <v>87</v>
      </c>
      <c r="AY158" s="214" t="s">
        <v>173</v>
      </c>
      <c r="BK158" s="216">
        <f>SUM(BK159:BK167)</f>
        <v>0</v>
      </c>
    </row>
    <row r="159" spans="2:65" s="1" customFormat="1" ht="25.5" customHeight="1">
      <c r="B159" s="47"/>
      <c r="C159" s="220" t="s">
        <v>11</v>
      </c>
      <c r="D159" s="220" t="s">
        <v>174</v>
      </c>
      <c r="E159" s="221" t="s">
        <v>1408</v>
      </c>
      <c r="F159" s="222" t="s">
        <v>1409</v>
      </c>
      <c r="G159" s="222"/>
      <c r="H159" s="222"/>
      <c r="I159" s="222"/>
      <c r="J159" s="223" t="s">
        <v>354</v>
      </c>
      <c r="K159" s="224">
        <v>10.5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44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0.055</v>
      </c>
      <c r="AA159" s="230">
        <f>Z159*K159</f>
        <v>0.5775</v>
      </c>
      <c r="AR159" s="23" t="s">
        <v>178</v>
      </c>
      <c r="AT159" s="23" t="s">
        <v>174</v>
      </c>
      <c r="AU159" s="23" t="s">
        <v>126</v>
      </c>
      <c r="AY159" s="23" t="s">
        <v>173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87</v>
      </c>
      <c r="BK159" s="143">
        <f>ROUND(L159*K159,2)</f>
        <v>0</v>
      </c>
      <c r="BL159" s="23" t="s">
        <v>178</v>
      </c>
      <c r="BM159" s="23" t="s">
        <v>1410</v>
      </c>
    </row>
    <row r="160" spans="2:51" s="10" customFormat="1" ht="25.5" customHeight="1">
      <c r="B160" s="231"/>
      <c r="C160" s="232"/>
      <c r="D160" s="232"/>
      <c r="E160" s="233" t="s">
        <v>22</v>
      </c>
      <c r="F160" s="234" t="s">
        <v>1411</v>
      </c>
      <c r="G160" s="235"/>
      <c r="H160" s="235"/>
      <c r="I160" s="235"/>
      <c r="J160" s="232"/>
      <c r="K160" s="236">
        <v>10.5</v>
      </c>
      <c r="L160" s="232"/>
      <c r="M160" s="232"/>
      <c r="N160" s="232"/>
      <c r="O160" s="232"/>
      <c r="P160" s="232"/>
      <c r="Q160" s="232"/>
      <c r="R160" s="237"/>
      <c r="T160" s="238"/>
      <c r="U160" s="232"/>
      <c r="V160" s="232"/>
      <c r="W160" s="232"/>
      <c r="X160" s="232"/>
      <c r="Y160" s="232"/>
      <c r="Z160" s="232"/>
      <c r="AA160" s="239"/>
      <c r="AT160" s="240" t="s">
        <v>181</v>
      </c>
      <c r="AU160" s="240" t="s">
        <v>126</v>
      </c>
      <c r="AV160" s="10" t="s">
        <v>126</v>
      </c>
      <c r="AW160" s="10" t="s">
        <v>36</v>
      </c>
      <c r="AX160" s="10" t="s">
        <v>87</v>
      </c>
      <c r="AY160" s="240" t="s">
        <v>173</v>
      </c>
    </row>
    <row r="161" spans="2:65" s="1" customFormat="1" ht="25.5" customHeight="1">
      <c r="B161" s="47"/>
      <c r="C161" s="220" t="s">
        <v>253</v>
      </c>
      <c r="D161" s="220" t="s">
        <v>174</v>
      </c>
      <c r="E161" s="221" t="s">
        <v>1412</v>
      </c>
      <c r="F161" s="222" t="s">
        <v>1413</v>
      </c>
      <c r="G161" s="222"/>
      <c r="H161" s="222"/>
      <c r="I161" s="222"/>
      <c r="J161" s="223" t="s">
        <v>273</v>
      </c>
      <c r="K161" s="224">
        <v>6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44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0.035</v>
      </c>
      <c r="AA161" s="230">
        <f>Z161*K161</f>
        <v>0.21000000000000002</v>
      </c>
      <c r="AR161" s="23" t="s">
        <v>178</v>
      </c>
      <c r="AT161" s="23" t="s">
        <v>174</v>
      </c>
      <c r="AU161" s="23" t="s">
        <v>126</v>
      </c>
      <c r="AY161" s="23" t="s">
        <v>173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87</v>
      </c>
      <c r="BK161" s="143">
        <f>ROUND(L161*K161,2)</f>
        <v>0</v>
      </c>
      <c r="BL161" s="23" t="s">
        <v>178</v>
      </c>
      <c r="BM161" s="23" t="s">
        <v>1414</v>
      </c>
    </row>
    <row r="162" spans="2:65" s="1" customFormat="1" ht="25.5" customHeight="1">
      <c r="B162" s="47"/>
      <c r="C162" s="220" t="s">
        <v>259</v>
      </c>
      <c r="D162" s="220" t="s">
        <v>174</v>
      </c>
      <c r="E162" s="221" t="s">
        <v>1415</v>
      </c>
      <c r="F162" s="222" t="s">
        <v>1416</v>
      </c>
      <c r="G162" s="222"/>
      <c r="H162" s="222"/>
      <c r="I162" s="222"/>
      <c r="J162" s="223" t="s">
        <v>354</v>
      </c>
      <c r="K162" s="224">
        <v>10.5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44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0.00925</v>
      </c>
      <c r="AA162" s="230">
        <f>Z162*K162</f>
        <v>0.09712499999999999</v>
      </c>
      <c r="AR162" s="23" t="s">
        <v>178</v>
      </c>
      <c r="AT162" s="23" t="s">
        <v>174</v>
      </c>
      <c r="AU162" s="23" t="s">
        <v>126</v>
      </c>
      <c r="AY162" s="23" t="s">
        <v>173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87</v>
      </c>
      <c r="BK162" s="143">
        <f>ROUND(L162*K162,2)</f>
        <v>0</v>
      </c>
      <c r="BL162" s="23" t="s">
        <v>178</v>
      </c>
      <c r="BM162" s="23" t="s">
        <v>1417</v>
      </c>
    </row>
    <row r="163" spans="2:51" s="10" customFormat="1" ht="16.5" customHeight="1">
      <c r="B163" s="231"/>
      <c r="C163" s="232"/>
      <c r="D163" s="232"/>
      <c r="E163" s="233" t="s">
        <v>22</v>
      </c>
      <c r="F163" s="234" t="s">
        <v>1418</v>
      </c>
      <c r="G163" s="235"/>
      <c r="H163" s="235"/>
      <c r="I163" s="235"/>
      <c r="J163" s="232"/>
      <c r="K163" s="236">
        <v>10.5</v>
      </c>
      <c r="L163" s="232"/>
      <c r="M163" s="232"/>
      <c r="N163" s="232"/>
      <c r="O163" s="232"/>
      <c r="P163" s="232"/>
      <c r="Q163" s="232"/>
      <c r="R163" s="237"/>
      <c r="T163" s="238"/>
      <c r="U163" s="232"/>
      <c r="V163" s="232"/>
      <c r="W163" s="232"/>
      <c r="X163" s="232"/>
      <c r="Y163" s="232"/>
      <c r="Z163" s="232"/>
      <c r="AA163" s="239"/>
      <c r="AT163" s="240" t="s">
        <v>181</v>
      </c>
      <c r="AU163" s="240" t="s">
        <v>126</v>
      </c>
      <c r="AV163" s="10" t="s">
        <v>126</v>
      </c>
      <c r="AW163" s="10" t="s">
        <v>36</v>
      </c>
      <c r="AX163" s="10" t="s">
        <v>87</v>
      </c>
      <c r="AY163" s="240" t="s">
        <v>173</v>
      </c>
    </row>
    <row r="164" spans="2:65" s="1" customFormat="1" ht="25.5" customHeight="1">
      <c r="B164" s="47"/>
      <c r="C164" s="220" t="s">
        <v>265</v>
      </c>
      <c r="D164" s="220" t="s">
        <v>174</v>
      </c>
      <c r="E164" s="221" t="s">
        <v>1419</v>
      </c>
      <c r="F164" s="222" t="s">
        <v>1420</v>
      </c>
      <c r="G164" s="222"/>
      <c r="H164" s="222"/>
      <c r="I164" s="222"/>
      <c r="J164" s="223" t="s">
        <v>273</v>
      </c>
      <c r="K164" s="224">
        <v>1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44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0.192</v>
      </c>
      <c r="AA164" s="230">
        <f>Z164*K164</f>
        <v>0.192</v>
      </c>
      <c r="AR164" s="23" t="s">
        <v>178</v>
      </c>
      <c r="AT164" s="23" t="s">
        <v>174</v>
      </c>
      <c r="AU164" s="23" t="s">
        <v>126</v>
      </c>
      <c r="AY164" s="23" t="s">
        <v>173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87</v>
      </c>
      <c r="BK164" s="143">
        <f>ROUND(L164*K164,2)</f>
        <v>0</v>
      </c>
      <c r="BL164" s="23" t="s">
        <v>178</v>
      </c>
      <c r="BM164" s="23" t="s">
        <v>1421</v>
      </c>
    </row>
    <row r="165" spans="2:51" s="10" customFormat="1" ht="16.5" customHeight="1">
      <c r="B165" s="231"/>
      <c r="C165" s="232"/>
      <c r="D165" s="232"/>
      <c r="E165" s="233" t="s">
        <v>22</v>
      </c>
      <c r="F165" s="234" t="s">
        <v>1422</v>
      </c>
      <c r="G165" s="235"/>
      <c r="H165" s="235"/>
      <c r="I165" s="235"/>
      <c r="J165" s="232"/>
      <c r="K165" s="236">
        <v>1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181</v>
      </c>
      <c r="AU165" s="240" t="s">
        <v>126</v>
      </c>
      <c r="AV165" s="10" t="s">
        <v>126</v>
      </c>
      <c r="AW165" s="10" t="s">
        <v>36</v>
      </c>
      <c r="AX165" s="10" t="s">
        <v>87</v>
      </c>
      <c r="AY165" s="240" t="s">
        <v>173</v>
      </c>
    </row>
    <row r="166" spans="2:65" s="1" customFormat="1" ht="25.5" customHeight="1">
      <c r="B166" s="47"/>
      <c r="C166" s="220" t="s">
        <v>270</v>
      </c>
      <c r="D166" s="220" t="s">
        <v>174</v>
      </c>
      <c r="E166" s="221" t="s">
        <v>1423</v>
      </c>
      <c r="F166" s="222" t="s">
        <v>1424</v>
      </c>
      <c r="G166" s="222"/>
      <c r="H166" s="222"/>
      <c r="I166" s="222"/>
      <c r="J166" s="223" t="s">
        <v>273</v>
      </c>
      <c r="K166" s="224">
        <v>1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44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0.21</v>
      </c>
      <c r="AA166" s="230">
        <f>Z166*K166</f>
        <v>0.21</v>
      </c>
      <c r="AR166" s="23" t="s">
        <v>178</v>
      </c>
      <c r="AT166" s="23" t="s">
        <v>174</v>
      </c>
      <c r="AU166" s="23" t="s">
        <v>126</v>
      </c>
      <c r="AY166" s="23" t="s">
        <v>173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87</v>
      </c>
      <c r="BK166" s="143">
        <f>ROUND(L166*K166,2)</f>
        <v>0</v>
      </c>
      <c r="BL166" s="23" t="s">
        <v>178</v>
      </c>
      <c r="BM166" s="23" t="s">
        <v>1425</v>
      </c>
    </row>
    <row r="167" spans="2:51" s="10" customFormat="1" ht="16.5" customHeight="1">
      <c r="B167" s="231"/>
      <c r="C167" s="232"/>
      <c r="D167" s="232"/>
      <c r="E167" s="233" t="s">
        <v>22</v>
      </c>
      <c r="F167" s="234" t="s">
        <v>1422</v>
      </c>
      <c r="G167" s="235"/>
      <c r="H167" s="235"/>
      <c r="I167" s="235"/>
      <c r="J167" s="232"/>
      <c r="K167" s="236">
        <v>1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181</v>
      </c>
      <c r="AU167" s="240" t="s">
        <v>126</v>
      </c>
      <c r="AV167" s="10" t="s">
        <v>126</v>
      </c>
      <c r="AW167" s="10" t="s">
        <v>36</v>
      </c>
      <c r="AX167" s="10" t="s">
        <v>87</v>
      </c>
      <c r="AY167" s="240" t="s">
        <v>173</v>
      </c>
    </row>
    <row r="168" spans="2:63" s="9" customFormat="1" ht="29.85" customHeight="1">
      <c r="B168" s="206"/>
      <c r="C168" s="207"/>
      <c r="D168" s="217" t="s">
        <v>144</v>
      </c>
      <c r="E168" s="217"/>
      <c r="F168" s="217"/>
      <c r="G168" s="217"/>
      <c r="H168" s="217"/>
      <c r="I168" s="217"/>
      <c r="J168" s="217"/>
      <c r="K168" s="217"/>
      <c r="L168" s="217"/>
      <c r="M168" s="217"/>
      <c r="N168" s="218">
        <f>BK168</f>
        <v>0</v>
      </c>
      <c r="O168" s="219"/>
      <c r="P168" s="219"/>
      <c r="Q168" s="219"/>
      <c r="R168" s="210"/>
      <c r="T168" s="211"/>
      <c r="U168" s="207"/>
      <c r="V168" s="207"/>
      <c r="W168" s="212">
        <f>SUM(W169:W172)</f>
        <v>0</v>
      </c>
      <c r="X168" s="207"/>
      <c r="Y168" s="212">
        <f>SUM(Y169:Y172)</f>
        <v>0</v>
      </c>
      <c r="Z168" s="207"/>
      <c r="AA168" s="213">
        <f>SUM(AA169:AA172)</f>
        <v>0</v>
      </c>
      <c r="AR168" s="214" t="s">
        <v>87</v>
      </c>
      <c r="AT168" s="215" t="s">
        <v>78</v>
      </c>
      <c r="AU168" s="215" t="s">
        <v>87</v>
      </c>
      <c r="AY168" s="214" t="s">
        <v>173</v>
      </c>
      <c r="BK168" s="216">
        <f>SUM(BK169:BK172)</f>
        <v>0</v>
      </c>
    </row>
    <row r="169" spans="2:65" s="1" customFormat="1" ht="25.5" customHeight="1">
      <c r="B169" s="47"/>
      <c r="C169" s="220" t="s">
        <v>275</v>
      </c>
      <c r="D169" s="220" t="s">
        <v>174</v>
      </c>
      <c r="E169" s="221" t="s">
        <v>1426</v>
      </c>
      <c r="F169" s="222" t="s">
        <v>1427</v>
      </c>
      <c r="G169" s="222"/>
      <c r="H169" s="222"/>
      <c r="I169" s="222"/>
      <c r="J169" s="223" t="s">
        <v>230</v>
      </c>
      <c r="K169" s="224">
        <v>1.287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44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178</v>
      </c>
      <c r="AT169" s="23" t="s">
        <v>174</v>
      </c>
      <c r="AU169" s="23" t="s">
        <v>126</v>
      </c>
      <c r="AY169" s="23" t="s">
        <v>173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87</v>
      </c>
      <c r="BK169" s="143">
        <f>ROUND(L169*K169,2)</f>
        <v>0</v>
      </c>
      <c r="BL169" s="23" t="s">
        <v>178</v>
      </c>
      <c r="BM169" s="23" t="s">
        <v>1428</v>
      </c>
    </row>
    <row r="170" spans="2:65" s="1" customFormat="1" ht="25.5" customHeight="1">
      <c r="B170" s="47"/>
      <c r="C170" s="220" t="s">
        <v>10</v>
      </c>
      <c r="D170" s="220" t="s">
        <v>174</v>
      </c>
      <c r="E170" s="221" t="s">
        <v>1429</v>
      </c>
      <c r="F170" s="222" t="s">
        <v>1430</v>
      </c>
      <c r="G170" s="222"/>
      <c r="H170" s="222"/>
      <c r="I170" s="222"/>
      <c r="J170" s="223" t="s">
        <v>230</v>
      </c>
      <c r="K170" s="224">
        <v>37.323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44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178</v>
      </c>
      <c r="AT170" s="23" t="s">
        <v>174</v>
      </c>
      <c r="AU170" s="23" t="s">
        <v>126</v>
      </c>
      <c r="AY170" s="23" t="s">
        <v>173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87</v>
      </c>
      <c r="BK170" s="143">
        <f>ROUND(L170*K170,2)</f>
        <v>0</v>
      </c>
      <c r="BL170" s="23" t="s">
        <v>178</v>
      </c>
      <c r="BM170" s="23" t="s">
        <v>1431</v>
      </c>
    </row>
    <row r="171" spans="2:47" s="1" customFormat="1" ht="16.5" customHeight="1">
      <c r="B171" s="47"/>
      <c r="C171" s="48"/>
      <c r="D171" s="48"/>
      <c r="E171" s="48"/>
      <c r="F171" s="271" t="s">
        <v>498</v>
      </c>
      <c r="G171" s="68"/>
      <c r="H171" s="68"/>
      <c r="I171" s="68"/>
      <c r="J171" s="48"/>
      <c r="K171" s="48"/>
      <c r="L171" s="48"/>
      <c r="M171" s="48"/>
      <c r="N171" s="48"/>
      <c r="O171" s="48"/>
      <c r="P171" s="48"/>
      <c r="Q171" s="48"/>
      <c r="R171" s="49"/>
      <c r="T171" s="190"/>
      <c r="U171" s="48"/>
      <c r="V171" s="48"/>
      <c r="W171" s="48"/>
      <c r="X171" s="48"/>
      <c r="Y171" s="48"/>
      <c r="Z171" s="48"/>
      <c r="AA171" s="101"/>
      <c r="AT171" s="23" t="s">
        <v>325</v>
      </c>
      <c r="AU171" s="23" t="s">
        <v>126</v>
      </c>
    </row>
    <row r="172" spans="2:65" s="1" customFormat="1" ht="25.5" customHeight="1">
      <c r="B172" s="47"/>
      <c r="C172" s="220" t="s">
        <v>284</v>
      </c>
      <c r="D172" s="220" t="s">
        <v>174</v>
      </c>
      <c r="E172" s="221" t="s">
        <v>1432</v>
      </c>
      <c r="F172" s="222" t="s">
        <v>1433</v>
      </c>
      <c r="G172" s="222"/>
      <c r="H172" s="222"/>
      <c r="I172" s="222"/>
      <c r="J172" s="223" t="s">
        <v>230</v>
      </c>
      <c r="K172" s="224">
        <v>1.287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44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178</v>
      </c>
      <c r="AT172" s="23" t="s">
        <v>174</v>
      </c>
      <c r="AU172" s="23" t="s">
        <v>126</v>
      </c>
      <c r="AY172" s="23" t="s">
        <v>173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87</v>
      </c>
      <c r="BK172" s="143">
        <f>ROUND(L172*K172,2)</f>
        <v>0</v>
      </c>
      <c r="BL172" s="23" t="s">
        <v>178</v>
      </c>
      <c r="BM172" s="23" t="s">
        <v>1434</v>
      </c>
    </row>
    <row r="173" spans="2:63" s="9" customFormat="1" ht="29.85" customHeight="1">
      <c r="B173" s="206"/>
      <c r="C173" s="207"/>
      <c r="D173" s="217" t="s">
        <v>145</v>
      </c>
      <c r="E173" s="217"/>
      <c r="F173" s="217"/>
      <c r="G173" s="217"/>
      <c r="H173" s="217"/>
      <c r="I173" s="217"/>
      <c r="J173" s="217"/>
      <c r="K173" s="217"/>
      <c r="L173" s="217"/>
      <c r="M173" s="217"/>
      <c r="N173" s="269">
        <f>BK173</f>
        <v>0</v>
      </c>
      <c r="O173" s="270"/>
      <c r="P173" s="270"/>
      <c r="Q173" s="270"/>
      <c r="R173" s="210"/>
      <c r="T173" s="211"/>
      <c r="U173" s="207"/>
      <c r="V173" s="207"/>
      <c r="W173" s="212">
        <f>W174</f>
        <v>0</v>
      </c>
      <c r="X173" s="207"/>
      <c r="Y173" s="212">
        <f>Y174</f>
        <v>0</v>
      </c>
      <c r="Z173" s="207"/>
      <c r="AA173" s="213">
        <f>AA174</f>
        <v>0</v>
      </c>
      <c r="AR173" s="214" t="s">
        <v>87</v>
      </c>
      <c r="AT173" s="215" t="s">
        <v>78</v>
      </c>
      <c r="AU173" s="215" t="s">
        <v>87</v>
      </c>
      <c r="AY173" s="214" t="s">
        <v>173</v>
      </c>
      <c r="BK173" s="216">
        <f>BK174</f>
        <v>0</v>
      </c>
    </row>
    <row r="174" spans="2:65" s="1" customFormat="1" ht="25.5" customHeight="1">
      <c r="B174" s="47"/>
      <c r="C174" s="220" t="s">
        <v>291</v>
      </c>
      <c r="D174" s="220" t="s">
        <v>174</v>
      </c>
      <c r="E174" s="221" t="s">
        <v>1435</v>
      </c>
      <c r="F174" s="222" t="s">
        <v>1436</v>
      </c>
      <c r="G174" s="222"/>
      <c r="H174" s="222"/>
      <c r="I174" s="222"/>
      <c r="J174" s="223" t="s">
        <v>230</v>
      </c>
      <c r="K174" s="224">
        <v>9.076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44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178</v>
      </c>
      <c r="AT174" s="23" t="s">
        <v>174</v>
      </c>
      <c r="AU174" s="23" t="s">
        <v>126</v>
      </c>
      <c r="AY174" s="23" t="s">
        <v>173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87</v>
      </c>
      <c r="BK174" s="143">
        <f>ROUND(L174*K174,2)</f>
        <v>0</v>
      </c>
      <c r="BL174" s="23" t="s">
        <v>178</v>
      </c>
      <c r="BM174" s="23" t="s">
        <v>1437</v>
      </c>
    </row>
    <row r="175" spans="2:63" s="9" customFormat="1" ht="37.4" customHeight="1">
      <c r="B175" s="206"/>
      <c r="C175" s="207"/>
      <c r="D175" s="208" t="s">
        <v>1364</v>
      </c>
      <c r="E175" s="208"/>
      <c r="F175" s="208"/>
      <c r="G175" s="208"/>
      <c r="H175" s="208"/>
      <c r="I175" s="208"/>
      <c r="J175" s="208"/>
      <c r="K175" s="208"/>
      <c r="L175" s="208"/>
      <c r="M175" s="208"/>
      <c r="N175" s="272">
        <f>BK175</f>
        <v>0</v>
      </c>
      <c r="O175" s="273"/>
      <c r="P175" s="273"/>
      <c r="Q175" s="273"/>
      <c r="R175" s="210"/>
      <c r="T175" s="211"/>
      <c r="U175" s="207"/>
      <c r="V175" s="207"/>
      <c r="W175" s="212">
        <f>W176+W178+W180</f>
        <v>0</v>
      </c>
      <c r="X175" s="207"/>
      <c r="Y175" s="212">
        <f>Y176+Y178+Y180</f>
        <v>0.004668</v>
      </c>
      <c r="Z175" s="207"/>
      <c r="AA175" s="213">
        <f>AA176+AA178+AA180</f>
        <v>0</v>
      </c>
      <c r="AR175" s="214" t="s">
        <v>126</v>
      </c>
      <c r="AT175" s="215" t="s">
        <v>78</v>
      </c>
      <c r="AU175" s="215" t="s">
        <v>79</v>
      </c>
      <c r="AY175" s="214" t="s">
        <v>173</v>
      </c>
      <c r="BK175" s="216">
        <f>BK176+BK178+BK180</f>
        <v>0</v>
      </c>
    </row>
    <row r="176" spans="2:63" s="9" customFormat="1" ht="19.9" customHeight="1">
      <c r="B176" s="206"/>
      <c r="C176" s="207"/>
      <c r="D176" s="217" t="s">
        <v>1365</v>
      </c>
      <c r="E176" s="217"/>
      <c r="F176" s="217"/>
      <c r="G176" s="217"/>
      <c r="H176" s="217"/>
      <c r="I176" s="217"/>
      <c r="J176" s="217"/>
      <c r="K176" s="217"/>
      <c r="L176" s="217"/>
      <c r="M176" s="217"/>
      <c r="N176" s="218">
        <f>BK176</f>
        <v>0</v>
      </c>
      <c r="O176" s="219"/>
      <c r="P176" s="219"/>
      <c r="Q176" s="219"/>
      <c r="R176" s="210"/>
      <c r="T176" s="211"/>
      <c r="U176" s="207"/>
      <c r="V176" s="207"/>
      <c r="W176" s="212">
        <f>W177</f>
        <v>0</v>
      </c>
      <c r="X176" s="207"/>
      <c r="Y176" s="212">
        <f>Y177</f>
        <v>0.002508</v>
      </c>
      <c r="Z176" s="207"/>
      <c r="AA176" s="213">
        <f>AA177</f>
        <v>0</v>
      </c>
      <c r="AR176" s="214" t="s">
        <v>126</v>
      </c>
      <c r="AT176" s="215" t="s">
        <v>78</v>
      </c>
      <c r="AU176" s="215" t="s">
        <v>87</v>
      </c>
      <c r="AY176" s="214" t="s">
        <v>173</v>
      </c>
      <c r="BK176" s="216">
        <f>BK177</f>
        <v>0</v>
      </c>
    </row>
    <row r="177" spans="2:65" s="1" customFormat="1" ht="25.5" customHeight="1">
      <c r="B177" s="47"/>
      <c r="C177" s="220" t="s">
        <v>296</v>
      </c>
      <c r="D177" s="220" t="s">
        <v>174</v>
      </c>
      <c r="E177" s="221" t="s">
        <v>1438</v>
      </c>
      <c r="F177" s="222" t="s">
        <v>1439</v>
      </c>
      <c r="G177" s="222"/>
      <c r="H177" s="222"/>
      <c r="I177" s="222"/>
      <c r="J177" s="223" t="s">
        <v>177</v>
      </c>
      <c r="K177" s="224">
        <v>6.6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44</v>
      </c>
      <c r="V177" s="48"/>
      <c r="W177" s="229">
        <f>V177*K177</f>
        <v>0</v>
      </c>
      <c r="X177" s="229">
        <v>0.00038</v>
      </c>
      <c r="Y177" s="229">
        <f>X177*K177</f>
        <v>0.002508</v>
      </c>
      <c r="Z177" s="229">
        <v>0</v>
      </c>
      <c r="AA177" s="230">
        <f>Z177*K177</f>
        <v>0</v>
      </c>
      <c r="AR177" s="23" t="s">
        <v>253</v>
      </c>
      <c r="AT177" s="23" t="s">
        <v>174</v>
      </c>
      <c r="AU177" s="23" t="s">
        <v>126</v>
      </c>
      <c r="AY177" s="23" t="s">
        <v>173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87</v>
      </c>
      <c r="BK177" s="143">
        <f>ROUND(L177*K177,2)</f>
        <v>0</v>
      </c>
      <c r="BL177" s="23" t="s">
        <v>253</v>
      </c>
      <c r="BM177" s="23" t="s">
        <v>1440</v>
      </c>
    </row>
    <row r="178" spans="2:63" s="9" customFormat="1" ht="29.85" customHeight="1">
      <c r="B178" s="206"/>
      <c r="C178" s="207"/>
      <c r="D178" s="217" t="s">
        <v>1366</v>
      </c>
      <c r="E178" s="217"/>
      <c r="F178" s="217"/>
      <c r="G178" s="217"/>
      <c r="H178" s="217"/>
      <c r="I178" s="217"/>
      <c r="J178" s="217"/>
      <c r="K178" s="217"/>
      <c r="L178" s="217"/>
      <c r="M178" s="217"/>
      <c r="N178" s="269">
        <f>BK178</f>
        <v>0</v>
      </c>
      <c r="O178" s="270"/>
      <c r="P178" s="270"/>
      <c r="Q178" s="270"/>
      <c r="R178" s="210"/>
      <c r="T178" s="211"/>
      <c r="U178" s="207"/>
      <c r="V178" s="207"/>
      <c r="W178" s="212">
        <f>W179</f>
        <v>0</v>
      </c>
      <c r="X178" s="207"/>
      <c r="Y178" s="212">
        <f>Y179</f>
        <v>0.00057</v>
      </c>
      <c r="Z178" s="207"/>
      <c r="AA178" s="213">
        <f>AA179</f>
        <v>0</v>
      </c>
      <c r="AR178" s="214" t="s">
        <v>126</v>
      </c>
      <c r="AT178" s="215" t="s">
        <v>78</v>
      </c>
      <c r="AU178" s="215" t="s">
        <v>87</v>
      </c>
      <c r="AY178" s="214" t="s">
        <v>173</v>
      </c>
      <c r="BK178" s="216">
        <f>BK179</f>
        <v>0</v>
      </c>
    </row>
    <row r="179" spans="2:65" s="1" customFormat="1" ht="25.5" customHeight="1">
      <c r="B179" s="47"/>
      <c r="C179" s="220" t="s">
        <v>301</v>
      </c>
      <c r="D179" s="220" t="s">
        <v>174</v>
      </c>
      <c r="E179" s="221" t="s">
        <v>1441</v>
      </c>
      <c r="F179" s="222" t="s">
        <v>1442</v>
      </c>
      <c r="G179" s="222"/>
      <c r="H179" s="222"/>
      <c r="I179" s="222"/>
      <c r="J179" s="223" t="s">
        <v>177</v>
      </c>
      <c r="K179" s="224">
        <v>3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44</v>
      </c>
      <c r="V179" s="48"/>
      <c r="W179" s="229">
        <f>V179*K179</f>
        <v>0</v>
      </c>
      <c r="X179" s="229">
        <v>0.00019</v>
      </c>
      <c r="Y179" s="229">
        <f>X179*K179</f>
        <v>0.00057</v>
      </c>
      <c r="Z179" s="229">
        <v>0</v>
      </c>
      <c r="AA179" s="230">
        <f>Z179*K179</f>
        <v>0</v>
      </c>
      <c r="AR179" s="23" t="s">
        <v>253</v>
      </c>
      <c r="AT179" s="23" t="s">
        <v>174</v>
      </c>
      <c r="AU179" s="23" t="s">
        <v>126</v>
      </c>
      <c r="AY179" s="23" t="s">
        <v>173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87</v>
      </c>
      <c r="BK179" s="143">
        <f>ROUND(L179*K179,2)</f>
        <v>0</v>
      </c>
      <c r="BL179" s="23" t="s">
        <v>253</v>
      </c>
      <c r="BM179" s="23" t="s">
        <v>1443</v>
      </c>
    </row>
    <row r="180" spans="2:63" s="9" customFormat="1" ht="29.85" customHeight="1">
      <c r="B180" s="206"/>
      <c r="C180" s="207"/>
      <c r="D180" s="217" t="s">
        <v>1367</v>
      </c>
      <c r="E180" s="217"/>
      <c r="F180" s="217"/>
      <c r="G180" s="217"/>
      <c r="H180" s="217"/>
      <c r="I180" s="217"/>
      <c r="J180" s="217"/>
      <c r="K180" s="217"/>
      <c r="L180" s="217"/>
      <c r="M180" s="217"/>
      <c r="N180" s="269">
        <f>BK180</f>
        <v>0</v>
      </c>
      <c r="O180" s="270"/>
      <c r="P180" s="270"/>
      <c r="Q180" s="270"/>
      <c r="R180" s="210"/>
      <c r="T180" s="211"/>
      <c r="U180" s="207"/>
      <c r="V180" s="207"/>
      <c r="W180" s="212">
        <f>SUM(W181:W182)</f>
        <v>0</v>
      </c>
      <c r="X180" s="207"/>
      <c r="Y180" s="212">
        <f>SUM(Y181:Y182)</f>
        <v>0.0015899999999999998</v>
      </c>
      <c r="Z180" s="207"/>
      <c r="AA180" s="213">
        <f>SUM(AA181:AA182)</f>
        <v>0</v>
      </c>
      <c r="AR180" s="214" t="s">
        <v>126</v>
      </c>
      <c r="AT180" s="215" t="s">
        <v>78</v>
      </c>
      <c r="AU180" s="215" t="s">
        <v>87</v>
      </c>
      <c r="AY180" s="214" t="s">
        <v>173</v>
      </c>
      <c r="BK180" s="216">
        <f>SUM(BK181:BK182)</f>
        <v>0</v>
      </c>
    </row>
    <row r="181" spans="2:65" s="1" customFormat="1" ht="25.5" customHeight="1">
      <c r="B181" s="47"/>
      <c r="C181" s="220" t="s">
        <v>305</v>
      </c>
      <c r="D181" s="220" t="s">
        <v>174</v>
      </c>
      <c r="E181" s="221" t="s">
        <v>1444</v>
      </c>
      <c r="F181" s="222" t="s">
        <v>1445</v>
      </c>
      <c r="G181" s="222"/>
      <c r="H181" s="222"/>
      <c r="I181" s="222"/>
      <c r="J181" s="223" t="s">
        <v>177</v>
      </c>
      <c r="K181" s="224">
        <v>3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44</v>
      </c>
      <c r="V181" s="48"/>
      <c r="W181" s="229">
        <f>V181*K181</f>
        <v>0</v>
      </c>
      <c r="X181" s="229">
        <v>0.00053</v>
      </c>
      <c r="Y181" s="229">
        <f>X181*K181</f>
        <v>0.0015899999999999998</v>
      </c>
      <c r="Z181" s="229">
        <v>0</v>
      </c>
      <c r="AA181" s="230">
        <f>Z181*K181</f>
        <v>0</v>
      </c>
      <c r="AR181" s="23" t="s">
        <v>253</v>
      </c>
      <c r="AT181" s="23" t="s">
        <v>174</v>
      </c>
      <c r="AU181" s="23" t="s">
        <v>126</v>
      </c>
      <c r="AY181" s="23" t="s">
        <v>173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87</v>
      </c>
      <c r="BK181" s="143">
        <f>ROUND(L181*K181,2)</f>
        <v>0</v>
      </c>
      <c r="BL181" s="23" t="s">
        <v>253</v>
      </c>
      <c r="BM181" s="23" t="s">
        <v>1446</v>
      </c>
    </row>
    <row r="182" spans="2:51" s="10" customFormat="1" ht="16.5" customHeight="1">
      <c r="B182" s="231"/>
      <c r="C182" s="232"/>
      <c r="D182" s="232"/>
      <c r="E182" s="233" t="s">
        <v>22</v>
      </c>
      <c r="F182" s="234" t="s">
        <v>1447</v>
      </c>
      <c r="G182" s="235"/>
      <c r="H182" s="235"/>
      <c r="I182" s="235"/>
      <c r="J182" s="232"/>
      <c r="K182" s="236">
        <v>3</v>
      </c>
      <c r="L182" s="232"/>
      <c r="M182" s="232"/>
      <c r="N182" s="232"/>
      <c r="O182" s="232"/>
      <c r="P182" s="232"/>
      <c r="Q182" s="232"/>
      <c r="R182" s="237"/>
      <c r="T182" s="238"/>
      <c r="U182" s="232"/>
      <c r="V182" s="232"/>
      <c r="W182" s="232"/>
      <c r="X182" s="232"/>
      <c r="Y182" s="232"/>
      <c r="Z182" s="232"/>
      <c r="AA182" s="239"/>
      <c r="AT182" s="240" t="s">
        <v>181</v>
      </c>
      <c r="AU182" s="240" t="s">
        <v>126</v>
      </c>
      <c r="AV182" s="10" t="s">
        <v>126</v>
      </c>
      <c r="AW182" s="10" t="s">
        <v>36</v>
      </c>
      <c r="AX182" s="10" t="s">
        <v>87</v>
      </c>
      <c r="AY182" s="240" t="s">
        <v>173</v>
      </c>
    </row>
    <row r="183" spans="2:63" s="9" customFormat="1" ht="37.4" customHeight="1">
      <c r="B183" s="206"/>
      <c r="C183" s="207"/>
      <c r="D183" s="208" t="s">
        <v>1046</v>
      </c>
      <c r="E183" s="208"/>
      <c r="F183" s="208"/>
      <c r="G183" s="208"/>
      <c r="H183" s="208"/>
      <c r="I183" s="208"/>
      <c r="J183" s="208"/>
      <c r="K183" s="208"/>
      <c r="L183" s="208"/>
      <c r="M183" s="208"/>
      <c r="N183" s="209">
        <f>BK183</f>
        <v>0</v>
      </c>
      <c r="O183" s="179"/>
      <c r="P183" s="179"/>
      <c r="Q183" s="179"/>
      <c r="R183" s="210"/>
      <c r="T183" s="211"/>
      <c r="U183" s="207"/>
      <c r="V183" s="207"/>
      <c r="W183" s="212">
        <f>W184</f>
        <v>0</v>
      </c>
      <c r="X183" s="207"/>
      <c r="Y183" s="212">
        <f>Y184</f>
        <v>0</v>
      </c>
      <c r="Z183" s="207"/>
      <c r="AA183" s="213">
        <f>AA184</f>
        <v>0</v>
      </c>
      <c r="AR183" s="214" t="s">
        <v>188</v>
      </c>
      <c r="AT183" s="215" t="s">
        <v>78</v>
      </c>
      <c r="AU183" s="215" t="s">
        <v>79</v>
      </c>
      <c r="AY183" s="214" t="s">
        <v>173</v>
      </c>
      <c r="BK183" s="216">
        <f>BK184</f>
        <v>0</v>
      </c>
    </row>
    <row r="184" spans="2:63" s="9" customFormat="1" ht="19.9" customHeight="1">
      <c r="B184" s="206"/>
      <c r="C184" s="207"/>
      <c r="D184" s="217" t="s">
        <v>1047</v>
      </c>
      <c r="E184" s="217"/>
      <c r="F184" s="217"/>
      <c r="G184" s="217"/>
      <c r="H184" s="217"/>
      <c r="I184" s="217"/>
      <c r="J184" s="217"/>
      <c r="K184" s="217"/>
      <c r="L184" s="217"/>
      <c r="M184" s="217"/>
      <c r="N184" s="218">
        <f>BK184</f>
        <v>0</v>
      </c>
      <c r="O184" s="219"/>
      <c r="P184" s="219"/>
      <c r="Q184" s="219"/>
      <c r="R184" s="210"/>
      <c r="T184" s="211"/>
      <c r="U184" s="207"/>
      <c r="V184" s="207"/>
      <c r="W184" s="212">
        <f>W185</f>
        <v>0</v>
      </c>
      <c r="X184" s="207"/>
      <c r="Y184" s="212">
        <f>Y185</f>
        <v>0</v>
      </c>
      <c r="Z184" s="207"/>
      <c r="AA184" s="213">
        <f>AA185</f>
        <v>0</v>
      </c>
      <c r="AR184" s="214" t="s">
        <v>188</v>
      </c>
      <c r="AT184" s="215" t="s">
        <v>78</v>
      </c>
      <c r="AU184" s="215" t="s">
        <v>87</v>
      </c>
      <c r="AY184" s="214" t="s">
        <v>173</v>
      </c>
      <c r="BK184" s="216">
        <f>BK185</f>
        <v>0</v>
      </c>
    </row>
    <row r="185" spans="2:65" s="1" customFormat="1" ht="25.5" customHeight="1">
      <c r="B185" s="47"/>
      <c r="C185" s="220" t="s">
        <v>310</v>
      </c>
      <c r="D185" s="220" t="s">
        <v>174</v>
      </c>
      <c r="E185" s="221" t="s">
        <v>1448</v>
      </c>
      <c r="F185" s="222" t="s">
        <v>1449</v>
      </c>
      <c r="G185" s="222"/>
      <c r="H185" s="222"/>
      <c r="I185" s="222"/>
      <c r="J185" s="223" t="s">
        <v>177</v>
      </c>
      <c r="K185" s="224">
        <v>10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44</v>
      </c>
      <c r="V185" s="48"/>
      <c r="W185" s="229">
        <f>V185*K185</f>
        <v>0</v>
      </c>
      <c r="X185" s="229">
        <v>0</v>
      </c>
      <c r="Y185" s="229">
        <f>X185*K185</f>
        <v>0</v>
      </c>
      <c r="Z185" s="229">
        <v>0</v>
      </c>
      <c r="AA185" s="230">
        <f>Z185*K185</f>
        <v>0</v>
      </c>
      <c r="AR185" s="23" t="s">
        <v>484</v>
      </c>
      <c r="AT185" s="23" t="s">
        <v>174</v>
      </c>
      <c r="AU185" s="23" t="s">
        <v>126</v>
      </c>
      <c r="AY185" s="23" t="s">
        <v>173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87</v>
      </c>
      <c r="BK185" s="143">
        <f>ROUND(L185*K185,2)</f>
        <v>0</v>
      </c>
      <c r="BL185" s="23" t="s">
        <v>484</v>
      </c>
      <c r="BM185" s="23" t="s">
        <v>1450</v>
      </c>
    </row>
    <row r="186" spans="2:63" s="1" customFormat="1" ht="49.9" customHeight="1">
      <c r="B186" s="47"/>
      <c r="C186" s="48"/>
      <c r="D186" s="208" t="s">
        <v>590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272">
        <f>BK186</f>
        <v>0</v>
      </c>
      <c r="O186" s="273"/>
      <c r="P186" s="273"/>
      <c r="Q186" s="273"/>
      <c r="R186" s="49"/>
      <c r="T186" s="194"/>
      <c r="U186" s="73"/>
      <c r="V186" s="73"/>
      <c r="W186" s="73"/>
      <c r="X186" s="73"/>
      <c r="Y186" s="73"/>
      <c r="Z186" s="73"/>
      <c r="AA186" s="75"/>
      <c r="AT186" s="23" t="s">
        <v>78</v>
      </c>
      <c r="AU186" s="23" t="s">
        <v>79</v>
      </c>
      <c r="AY186" s="23" t="s">
        <v>591</v>
      </c>
      <c r="BK186" s="143">
        <v>0</v>
      </c>
    </row>
    <row r="187" spans="2:18" s="1" customFormat="1" ht="6.95" customHeight="1">
      <c r="B187" s="76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8"/>
    </row>
  </sheetData>
  <sheetProtection password="CC35" sheet="1" objects="1" scenarios="1" formatColumns="0" formatRows="0"/>
  <mergeCells count="18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F143:I143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F148:I148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L172:M172"/>
    <mergeCell ref="N172:Q172"/>
    <mergeCell ref="F174:I174"/>
    <mergeCell ref="L174:M174"/>
    <mergeCell ref="N174:Q174"/>
    <mergeCell ref="F177:I177"/>
    <mergeCell ref="L177:M177"/>
    <mergeCell ref="N177:Q177"/>
    <mergeCell ref="F179:I179"/>
    <mergeCell ref="L179:M179"/>
    <mergeCell ref="N179:Q179"/>
    <mergeCell ref="F181:I181"/>
    <mergeCell ref="L181:M181"/>
    <mergeCell ref="N181:Q181"/>
    <mergeCell ref="F182:I182"/>
    <mergeCell ref="F185:I185"/>
    <mergeCell ref="L185:M185"/>
    <mergeCell ref="N185:Q185"/>
    <mergeCell ref="N128:Q128"/>
    <mergeCell ref="N129:Q129"/>
    <mergeCell ref="N130:Q130"/>
    <mergeCell ref="N142:Q142"/>
    <mergeCell ref="N149:Q149"/>
    <mergeCell ref="N158:Q158"/>
    <mergeCell ref="N168:Q168"/>
    <mergeCell ref="N173:Q173"/>
    <mergeCell ref="N175:Q175"/>
    <mergeCell ref="N176:Q176"/>
    <mergeCell ref="N178:Q178"/>
    <mergeCell ref="N180:Q180"/>
    <mergeCell ref="N183:Q183"/>
    <mergeCell ref="N184:Q184"/>
    <mergeCell ref="N186:Q186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104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Aktualizace - Novostavba chodníkového tělěsa na ul. Butovická II.etapa Chodníky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1451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35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20. 11. 2017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35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">
        <v>22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">
        <v>35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">
        <v>22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35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22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35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">
        <v>22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N90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42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62" t="s">
        <v>45</v>
      </c>
      <c r="H32" s="163">
        <f>(SUM(BE90:BE97)+SUM(BE115:BE120))</f>
        <v>0</v>
      </c>
      <c r="I32" s="48"/>
      <c r="J32" s="48"/>
      <c r="K32" s="48"/>
      <c r="L32" s="48"/>
      <c r="M32" s="163">
        <f>ROUND((SUM(BE90:BE97)+SUM(BE115:BE120)),2)*F32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62" t="s">
        <v>45</v>
      </c>
      <c r="H33" s="163">
        <f>(SUM(BF90:BF97)+SUM(BF115:BF120))</f>
        <v>0</v>
      </c>
      <c r="I33" s="48"/>
      <c r="J33" s="48"/>
      <c r="K33" s="48"/>
      <c r="L33" s="48"/>
      <c r="M33" s="163">
        <f>ROUND((SUM(BF90:BF97)+SUM(BF115:BF120)),2)*F33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62" t="s">
        <v>45</v>
      </c>
      <c r="H34" s="163">
        <f>(SUM(BG90:BG97)+SUM(BG115:BG120))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62" t="s">
        <v>45</v>
      </c>
      <c r="H35" s="163">
        <f>(SUM(BH90:BH97)+SUM(BH115:BH120))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62" t="s">
        <v>45</v>
      </c>
      <c r="H36" s="163">
        <f>(SUM(BI90:BI97)+SUM(BI115:BI120))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50</v>
      </c>
      <c r="E38" s="104"/>
      <c r="F38" s="104"/>
      <c r="G38" s="165" t="s">
        <v>51</v>
      </c>
      <c r="H38" s="166" t="s">
        <v>52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Aktualizace - Novostavba chodníkového tělěsa na ul. Butovická II.etapa Chodníky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SO 08.1 N - Veřejné osvětlení - montáž vedení nnk ...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20. 11. 2017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34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 xml:space="preserve"> </v>
      </c>
      <c r="G84" s="48"/>
      <c r="H84" s="48"/>
      <c r="I84" s="48"/>
      <c r="J84" s="48"/>
      <c r="K84" s="39" t="s">
        <v>37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N115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1" customFormat="1" ht="21.8" customHeight="1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  <c r="T89" s="172"/>
      <c r="U89" s="172"/>
    </row>
    <row r="90" spans="2:21" s="1" customFormat="1" ht="29.25" customHeight="1">
      <c r="B90" s="47"/>
      <c r="C90" s="174" t="s">
        <v>150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175">
        <f>ROUND(N91+N92+N93+N94+N95+N96,2)</f>
        <v>0</v>
      </c>
      <c r="O90" s="186"/>
      <c r="P90" s="186"/>
      <c r="Q90" s="186"/>
      <c r="R90" s="49"/>
      <c r="T90" s="187"/>
      <c r="U90" s="188" t="s">
        <v>43</v>
      </c>
    </row>
    <row r="91" spans="2:65" s="1" customFormat="1" ht="18" customHeight="1">
      <c r="B91" s="47"/>
      <c r="C91" s="48"/>
      <c r="D91" s="144" t="s">
        <v>151</v>
      </c>
      <c r="E91" s="137"/>
      <c r="F91" s="137"/>
      <c r="G91" s="137"/>
      <c r="H91" s="137"/>
      <c r="I91" s="48"/>
      <c r="J91" s="48"/>
      <c r="K91" s="48"/>
      <c r="L91" s="48"/>
      <c r="M91" s="48"/>
      <c r="N91" s="138">
        <f>ROUND(N88*T91,2)</f>
        <v>0</v>
      </c>
      <c r="O91" s="139"/>
      <c r="P91" s="139"/>
      <c r="Q91" s="139"/>
      <c r="R91" s="49"/>
      <c r="S91" s="189"/>
      <c r="T91" s="190"/>
      <c r="U91" s="191" t="s">
        <v>44</v>
      </c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92" t="s">
        <v>152</v>
      </c>
      <c r="AZ91" s="189"/>
      <c r="BA91" s="189"/>
      <c r="BB91" s="189"/>
      <c r="BC91" s="189"/>
      <c r="BD91" s="189"/>
      <c r="BE91" s="193">
        <f>IF(U91="základní",N91,0)</f>
        <v>0</v>
      </c>
      <c r="BF91" s="193">
        <f>IF(U91="snížená",N91,0)</f>
        <v>0</v>
      </c>
      <c r="BG91" s="193">
        <f>IF(U91="zákl. přenesená",N91,0)</f>
        <v>0</v>
      </c>
      <c r="BH91" s="193">
        <f>IF(U91="sníž. přenesená",N91,0)</f>
        <v>0</v>
      </c>
      <c r="BI91" s="193">
        <f>IF(U91="nulová",N91,0)</f>
        <v>0</v>
      </c>
      <c r="BJ91" s="192" t="s">
        <v>87</v>
      </c>
      <c r="BK91" s="189"/>
      <c r="BL91" s="189"/>
      <c r="BM91" s="189"/>
    </row>
    <row r="92" spans="2:65" s="1" customFormat="1" ht="18" customHeight="1">
      <c r="B92" s="47"/>
      <c r="C92" s="48"/>
      <c r="D92" s="144" t="s">
        <v>1452</v>
      </c>
      <c r="E92" s="137"/>
      <c r="F92" s="137"/>
      <c r="G92" s="137"/>
      <c r="H92" s="137"/>
      <c r="I92" s="48"/>
      <c r="J92" s="48"/>
      <c r="K92" s="48"/>
      <c r="L92" s="48"/>
      <c r="M92" s="48"/>
      <c r="N92" s="138">
        <f>ROUND(N88*T92,2)</f>
        <v>0</v>
      </c>
      <c r="O92" s="139"/>
      <c r="P92" s="139"/>
      <c r="Q92" s="139"/>
      <c r="R92" s="49"/>
      <c r="S92" s="189"/>
      <c r="T92" s="190"/>
      <c r="U92" s="191" t="s">
        <v>44</v>
      </c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92" t="s">
        <v>152</v>
      </c>
      <c r="AZ92" s="189"/>
      <c r="BA92" s="189"/>
      <c r="BB92" s="189"/>
      <c r="BC92" s="189"/>
      <c r="BD92" s="189"/>
      <c r="BE92" s="193">
        <f>IF(U92="základní",N92,0)</f>
        <v>0</v>
      </c>
      <c r="BF92" s="193">
        <f>IF(U92="snížená",N92,0)</f>
        <v>0</v>
      </c>
      <c r="BG92" s="193">
        <f>IF(U92="zákl. přenesená",N92,0)</f>
        <v>0</v>
      </c>
      <c r="BH92" s="193">
        <f>IF(U92="sníž. přenesená",N92,0)</f>
        <v>0</v>
      </c>
      <c r="BI92" s="193">
        <f>IF(U92="nulová",N92,0)</f>
        <v>0</v>
      </c>
      <c r="BJ92" s="192" t="s">
        <v>87</v>
      </c>
      <c r="BK92" s="189"/>
      <c r="BL92" s="189"/>
      <c r="BM92" s="189"/>
    </row>
    <row r="93" spans="2:65" s="1" customFormat="1" ht="18" customHeight="1">
      <c r="B93" s="47"/>
      <c r="C93" s="48"/>
      <c r="D93" s="144" t="s">
        <v>154</v>
      </c>
      <c r="E93" s="137"/>
      <c r="F93" s="137"/>
      <c r="G93" s="137"/>
      <c r="H93" s="137"/>
      <c r="I93" s="48"/>
      <c r="J93" s="48"/>
      <c r="K93" s="48"/>
      <c r="L93" s="48"/>
      <c r="M93" s="48"/>
      <c r="N93" s="138">
        <f>ROUND(N88*T93,2)</f>
        <v>0</v>
      </c>
      <c r="O93" s="139"/>
      <c r="P93" s="139"/>
      <c r="Q93" s="139"/>
      <c r="R93" s="49"/>
      <c r="S93" s="189"/>
      <c r="T93" s="190"/>
      <c r="U93" s="191" t="s">
        <v>44</v>
      </c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92" t="s">
        <v>152</v>
      </c>
      <c r="AZ93" s="189"/>
      <c r="BA93" s="189"/>
      <c r="BB93" s="189"/>
      <c r="BC93" s="189"/>
      <c r="BD93" s="189"/>
      <c r="BE93" s="193">
        <f>IF(U93="základní",N93,0)</f>
        <v>0</v>
      </c>
      <c r="BF93" s="193">
        <f>IF(U93="snížená",N93,0)</f>
        <v>0</v>
      </c>
      <c r="BG93" s="193">
        <f>IF(U93="zákl. přenesená",N93,0)</f>
        <v>0</v>
      </c>
      <c r="BH93" s="193">
        <f>IF(U93="sníž. přenesená",N93,0)</f>
        <v>0</v>
      </c>
      <c r="BI93" s="193">
        <f>IF(U93="nulová",N93,0)</f>
        <v>0</v>
      </c>
      <c r="BJ93" s="192" t="s">
        <v>87</v>
      </c>
      <c r="BK93" s="189"/>
      <c r="BL93" s="189"/>
      <c r="BM93" s="189"/>
    </row>
    <row r="94" spans="2:65" s="1" customFormat="1" ht="18" customHeight="1">
      <c r="B94" s="47"/>
      <c r="C94" s="48"/>
      <c r="D94" s="144" t="s">
        <v>155</v>
      </c>
      <c r="E94" s="137"/>
      <c r="F94" s="137"/>
      <c r="G94" s="137"/>
      <c r="H94" s="137"/>
      <c r="I94" s="48"/>
      <c r="J94" s="48"/>
      <c r="K94" s="48"/>
      <c r="L94" s="48"/>
      <c r="M94" s="48"/>
      <c r="N94" s="138">
        <f>ROUND(N88*T94,2)</f>
        <v>0</v>
      </c>
      <c r="O94" s="139"/>
      <c r="P94" s="139"/>
      <c r="Q94" s="139"/>
      <c r="R94" s="49"/>
      <c r="S94" s="189"/>
      <c r="T94" s="190"/>
      <c r="U94" s="191" t="s">
        <v>44</v>
      </c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92" t="s">
        <v>152</v>
      </c>
      <c r="AZ94" s="189"/>
      <c r="BA94" s="189"/>
      <c r="BB94" s="189"/>
      <c r="BC94" s="189"/>
      <c r="BD94" s="189"/>
      <c r="BE94" s="193">
        <f>IF(U94="základní",N94,0)</f>
        <v>0</v>
      </c>
      <c r="BF94" s="193">
        <f>IF(U94="snížená",N94,0)</f>
        <v>0</v>
      </c>
      <c r="BG94" s="193">
        <f>IF(U94="zákl. přenesená",N94,0)</f>
        <v>0</v>
      </c>
      <c r="BH94" s="193">
        <f>IF(U94="sníž. přenesená",N94,0)</f>
        <v>0</v>
      </c>
      <c r="BI94" s="193">
        <f>IF(U94="nulová",N94,0)</f>
        <v>0</v>
      </c>
      <c r="BJ94" s="192" t="s">
        <v>87</v>
      </c>
      <c r="BK94" s="189"/>
      <c r="BL94" s="189"/>
      <c r="BM94" s="189"/>
    </row>
    <row r="95" spans="2:65" s="1" customFormat="1" ht="18" customHeight="1">
      <c r="B95" s="47"/>
      <c r="C95" s="48"/>
      <c r="D95" s="144" t="s">
        <v>1453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ROUND(N88*T95,2)</f>
        <v>0</v>
      </c>
      <c r="O95" s="139"/>
      <c r="P95" s="139"/>
      <c r="Q95" s="139"/>
      <c r="R95" s="49"/>
      <c r="S95" s="189"/>
      <c r="T95" s="190"/>
      <c r="U95" s="191" t="s">
        <v>44</v>
      </c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2" t="s">
        <v>152</v>
      </c>
      <c r="AZ95" s="189"/>
      <c r="BA95" s="189"/>
      <c r="BB95" s="189"/>
      <c r="BC95" s="189"/>
      <c r="BD95" s="189"/>
      <c r="BE95" s="193">
        <f>IF(U95="základní",N95,0)</f>
        <v>0</v>
      </c>
      <c r="BF95" s="193">
        <f>IF(U95="snížená",N95,0)</f>
        <v>0</v>
      </c>
      <c r="BG95" s="193">
        <f>IF(U95="zákl. přenesená",N95,0)</f>
        <v>0</v>
      </c>
      <c r="BH95" s="193">
        <f>IF(U95="sníž. přenesená",N95,0)</f>
        <v>0</v>
      </c>
      <c r="BI95" s="193">
        <f>IF(U95="nulová",N95,0)</f>
        <v>0</v>
      </c>
      <c r="BJ95" s="192" t="s">
        <v>87</v>
      </c>
      <c r="BK95" s="189"/>
      <c r="BL95" s="189"/>
      <c r="BM95" s="189"/>
    </row>
    <row r="96" spans="2:65" s="1" customFormat="1" ht="18" customHeight="1">
      <c r="B96" s="47"/>
      <c r="C96" s="48"/>
      <c r="D96" s="137" t="s">
        <v>157</v>
      </c>
      <c r="E96" s="48"/>
      <c r="F96" s="48"/>
      <c r="G96" s="48"/>
      <c r="H96" s="48"/>
      <c r="I96" s="48"/>
      <c r="J96" s="48"/>
      <c r="K96" s="48"/>
      <c r="L96" s="48"/>
      <c r="M96" s="48"/>
      <c r="N96" s="138">
        <f>ROUND(N88*T96,2)</f>
        <v>0</v>
      </c>
      <c r="O96" s="139"/>
      <c r="P96" s="139"/>
      <c r="Q96" s="139"/>
      <c r="R96" s="49"/>
      <c r="S96" s="189"/>
      <c r="T96" s="194"/>
      <c r="U96" s="195" t="s">
        <v>44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158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87</v>
      </c>
      <c r="BK96" s="189"/>
      <c r="BL96" s="189"/>
      <c r="BM96" s="189"/>
    </row>
    <row r="97" spans="2:21" s="1" customFormat="1" ht="13.5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  <c r="T97" s="172"/>
      <c r="U97" s="172"/>
    </row>
    <row r="98" spans="2:21" s="1" customFormat="1" ht="29.25" customHeight="1">
      <c r="B98" s="47"/>
      <c r="C98" s="151" t="s">
        <v>120</v>
      </c>
      <c r="D98" s="152"/>
      <c r="E98" s="152"/>
      <c r="F98" s="152"/>
      <c r="G98" s="152"/>
      <c r="H98" s="152"/>
      <c r="I98" s="152"/>
      <c r="J98" s="152"/>
      <c r="K98" s="152"/>
      <c r="L98" s="153">
        <f>ROUND(SUM(N88+N90),2)</f>
        <v>0</v>
      </c>
      <c r="M98" s="153"/>
      <c r="N98" s="153"/>
      <c r="O98" s="153"/>
      <c r="P98" s="153"/>
      <c r="Q98" s="153"/>
      <c r="R98" s="49"/>
      <c r="T98" s="172"/>
      <c r="U98" s="172"/>
    </row>
    <row r="99" spans="2:21" s="1" customFormat="1" ht="6.95" customHeight="1"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8"/>
      <c r="T99" s="172"/>
      <c r="U99" s="172"/>
    </row>
    <row r="103" spans="2:18" s="1" customFormat="1" ht="6.95" customHeight="1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1"/>
    </row>
    <row r="104" spans="2:18" s="1" customFormat="1" ht="36.95" customHeight="1">
      <c r="B104" s="47"/>
      <c r="C104" s="28" t="s">
        <v>159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9"/>
    </row>
    <row r="105" spans="2:18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</row>
    <row r="106" spans="2:18" s="1" customFormat="1" ht="30" customHeight="1">
      <c r="B106" s="47"/>
      <c r="C106" s="39" t="s">
        <v>19</v>
      </c>
      <c r="D106" s="48"/>
      <c r="E106" s="48"/>
      <c r="F106" s="156" t="str">
        <f>F6</f>
        <v>Aktualizace - Novostavba chodníkového tělěsa na ul. Butovická II.etapa Chodníky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48"/>
      <c r="R106" s="49"/>
    </row>
    <row r="107" spans="2:18" s="1" customFormat="1" ht="36.95" customHeight="1">
      <c r="B107" s="47"/>
      <c r="C107" s="86" t="s">
        <v>128</v>
      </c>
      <c r="D107" s="48"/>
      <c r="E107" s="48"/>
      <c r="F107" s="88" t="str">
        <f>F7</f>
        <v>SO 08.1 N - Veřejné osvětlení - montáž vedení nnk ...</v>
      </c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</row>
    <row r="108" spans="2:18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1" customFormat="1" ht="18" customHeight="1">
      <c r="B109" s="47"/>
      <c r="C109" s="39" t="s">
        <v>24</v>
      </c>
      <c r="D109" s="48"/>
      <c r="E109" s="48"/>
      <c r="F109" s="34" t="str">
        <f>F9</f>
        <v xml:space="preserve"> </v>
      </c>
      <c r="G109" s="48"/>
      <c r="H109" s="48"/>
      <c r="I109" s="48"/>
      <c r="J109" s="48"/>
      <c r="K109" s="39" t="s">
        <v>26</v>
      </c>
      <c r="L109" s="48"/>
      <c r="M109" s="91" t="str">
        <f>IF(O9="","",O9)</f>
        <v>20. 11. 2017</v>
      </c>
      <c r="N109" s="91"/>
      <c r="O109" s="91"/>
      <c r="P109" s="91"/>
      <c r="Q109" s="48"/>
      <c r="R109" s="49"/>
    </row>
    <row r="110" spans="2:18" s="1" customFormat="1" ht="6.9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13.5">
      <c r="B111" s="47"/>
      <c r="C111" s="39" t="s">
        <v>28</v>
      </c>
      <c r="D111" s="48"/>
      <c r="E111" s="48"/>
      <c r="F111" s="34" t="str">
        <f>E12</f>
        <v xml:space="preserve"> </v>
      </c>
      <c r="G111" s="48"/>
      <c r="H111" s="48"/>
      <c r="I111" s="48"/>
      <c r="J111" s="48"/>
      <c r="K111" s="39" t="s">
        <v>34</v>
      </c>
      <c r="L111" s="48"/>
      <c r="M111" s="34" t="str">
        <f>E18</f>
        <v xml:space="preserve"> </v>
      </c>
      <c r="N111" s="34"/>
      <c r="O111" s="34"/>
      <c r="P111" s="34"/>
      <c r="Q111" s="34"/>
      <c r="R111" s="49"/>
    </row>
    <row r="112" spans="2:18" s="1" customFormat="1" ht="14.4" customHeight="1">
      <c r="B112" s="47"/>
      <c r="C112" s="39" t="s">
        <v>32</v>
      </c>
      <c r="D112" s="48"/>
      <c r="E112" s="48"/>
      <c r="F112" s="34" t="str">
        <f>IF(E15="","",E15)</f>
        <v xml:space="preserve"> </v>
      </c>
      <c r="G112" s="48"/>
      <c r="H112" s="48"/>
      <c r="I112" s="48"/>
      <c r="J112" s="48"/>
      <c r="K112" s="39" t="s">
        <v>37</v>
      </c>
      <c r="L112" s="48"/>
      <c r="M112" s="34" t="str">
        <f>E21</f>
        <v xml:space="preserve"> </v>
      </c>
      <c r="N112" s="34"/>
      <c r="O112" s="34"/>
      <c r="P112" s="34"/>
      <c r="Q112" s="34"/>
      <c r="R112" s="49"/>
    </row>
    <row r="113" spans="2:18" s="1" customFormat="1" ht="10.3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27" s="8" customFormat="1" ht="29.25" customHeight="1">
      <c r="B114" s="196"/>
      <c r="C114" s="197" t="s">
        <v>160</v>
      </c>
      <c r="D114" s="198" t="s">
        <v>161</v>
      </c>
      <c r="E114" s="198" t="s">
        <v>61</v>
      </c>
      <c r="F114" s="198" t="s">
        <v>162</v>
      </c>
      <c r="G114" s="198"/>
      <c r="H114" s="198"/>
      <c r="I114" s="198"/>
      <c r="J114" s="198" t="s">
        <v>163</v>
      </c>
      <c r="K114" s="198" t="s">
        <v>164</v>
      </c>
      <c r="L114" s="198" t="s">
        <v>165</v>
      </c>
      <c r="M114" s="198"/>
      <c r="N114" s="198" t="s">
        <v>133</v>
      </c>
      <c r="O114" s="198"/>
      <c r="P114" s="198"/>
      <c r="Q114" s="199"/>
      <c r="R114" s="200"/>
      <c r="T114" s="107" t="s">
        <v>166</v>
      </c>
      <c r="U114" s="108" t="s">
        <v>43</v>
      </c>
      <c r="V114" s="108" t="s">
        <v>167</v>
      </c>
      <c r="W114" s="108" t="s">
        <v>168</v>
      </c>
      <c r="X114" s="108" t="s">
        <v>169</v>
      </c>
      <c r="Y114" s="108" t="s">
        <v>170</v>
      </c>
      <c r="Z114" s="108" t="s">
        <v>171</v>
      </c>
      <c r="AA114" s="109" t="s">
        <v>172</v>
      </c>
    </row>
    <row r="115" spans="2:63" s="1" customFormat="1" ht="29.25" customHeight="1">
      <c r="B115" s="47"/>
      <c r="C115" s="111" t="s">
        <v>130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274">
        <f>BK115</f>
        <v>0</v>
      </c>
      <c r="O115" s="275"/>
      <c r="P115" s="275"/>
      <c r="Q115" s="275"/>
      <c r="R115" s="49"/>
      <c r="T115" s="110"/>
      <c r="U115" s="68"/>
      <c r="V115" s="68"/>
      <c r="W115" s="203">
        <f>SUM(W116:W121)</f>
        <v>0</v>
      </c>
      <c r="X115" s="68"/>
      <c r="Y115" s="203">
        <f>SUM(Y116:Y121)</f>
        <v>0</v>
      </c>
      <c r="Z115" s="68"/>
      <c r="AA115" s="204">
        <f>SUM(AA116:AA121)</f>
        <v>0</v>
      </c>
      <c r="AT115" s="23" t="s">
        <v>78</v>
      </c>
      <c r="AU115" s="23" t="s">
        <v>135</v>
      </c>
      <c r="BK115" s="205">
        <f>SUM(BK116:BK121)</f>
        <v>0</v>
      </c>
    </row>
    <row r="116" spans="2:65" s="1" customFormat="1" ht="16.5" customHeight="1">
      <c r="B116" s="47"/>
      <c r="C116" s="220" t="s">
        <v>87</v>
      </c>
      <c r="D116" s="220" t="s">
        <v>174</v>
      </c>
      <c r="E116" s="221" t="s">
        <v>1454</v>
      </c>
      <c r="F116" s="222" t="s">
        <v>1455</v>
      </c>
      <c r="G116" s="222"/>
      <c r="H116" s="222"/>
      <c r="I116" s="222"/>
      <c r="J116" s="223" t="s">
        <v>1456</v>
      </c>
      <c r="K116" s="224">
        <v>9</v>
      </c>
      <c r="L116" s="225">
        <v>0</v>
      </c>
      <c r="M116" s="226"/>
      <c r="N116" s="227">
        <f>ROUND(L116*K116,2)</f>
        <v>0</v>
      </c>
      <c r="O116" s="227"/>
      <c r="P116" s="227"/>
      <c r="Q116" s="227"/>
      <c r="R116" s="49"/>
      <c r="T116" s="228" t="s">
        <v>22</v>
      </c>
      <c r="U116" s="57" t="s">
        <v>44</v>
      </c>
      <c r="V116" s="48"/>
      <c r="W116" s="229">
        <f>V116*K116</f>
        <v>0</v>
      </c>
      <c r="X116" s="229">
        <v>0</v>
      </c>
      <c r="Y116" s="229">
        <f>X116*K116</f>
        <v>0</v>
      </c>
      <c r="Z116" s="229">
        <v>0</v>
      </c>
      <c r="AA116" s="230">
        <f>Z116*K116</f>
        <v>0</v>
      </c>
      <c r="AR116" s="23" t="s">
        <v>178</v>
      </c>
      <c r="AT116" s="23" t="s">
        <v>174</v>
      </c>
      <c r="AU116" s="23" t="s">
        <v>79</v>
      </c>
      <c r="AY116" s="23" t="s">
        <v>173</v>
      </c>
      <c r="BE116" s="143">
        <f>IF(U116="základní",N116,0)</f>
        <v>0</v>
      </c>
      <c r="BF116" s="143">
        <f>IF(U116="snížená",N116,0)</f>
        <v>0</v>
      </c>
      <c r="BG116" s="143">
        <f>IF(U116="zákl. přenesená",N116,0)</f>
        <v>0</v>
      </c>
      <c r="BH116" s="143">
        <f>IF(U116="sníž. přenesená",N116,0)</f>
        <v>0</v>
      </c>
      <c r="BI116" s="143">
        <f>IF(U116="nulová",N116,0)</f>
        <v>0</v>
      </c>
      <c r="BJ116" s="23" t="s">
        <v>87</v>
      </c>
      <c r="BK116" s="143">
        <f>ROUND(L116*K116,2)</f>
        <v>0</v>
      </c>
      <c r="BL116" s="23" t="s">
        <v>178</v>
      </c>
      <c r="BM116" s="23" t="s">
        <v>1457</v>
      </c>
    </row>
    <row r="117" spans="2:65" s="1" customFormat="1" ht="16.5" customHeight="1">
      <c r="B117" s="47"/>
      <c r="C117" s="220" t="s">
        <v>126</v>
      </c>
      <c r="D117" s="220" t="s">
        <v>174</v>
      </c>
      <c r="E117" s="221" t="s">
        <v>1458</v>
      </c>
      <c r="F117" s="222" t="s">
        <v>1459</v>
      </c>
      <c r="G117" s="222"/>
      <c r="H117" s="222"/>
      <c r="I117" s="222"/>
      <c r="J117" s="223" t="s">
        <v>1456</v>
      </c>
      <c r="K117" s="224">
        <v>18</v>
      </c>
      <c r="L117" s="225">
        <v>0</v>
      </c>
      <c r="M117" s="226"/>
      <c r="N117" s="227">
        <f>ROUND(L117*K117,2)</f>
        <v>0</v>
      </c>
      <c r="O117" s="227"/>
      <c r="P117" s="227"/>
      <c r="Q117" s="227"/>
      <c r="R117" s="49"/>
      <c r="T117" s="228" t="s">
        <v>22</v>
      </c>
      <c r="U117" s="57" t="s">
        <v>44</v>
      </c>
      <c r="V117" s="48"/>
      <c r="W117" s="229">
        <f>V117*K117</f>
        <v>0</v>
      </c>
      <c r="X117" s="229">
        <v>0</v>
      </c>
      <c r="Y117" s="229">
        <f>X117*K117</f>
        <v>0</v>
      </c>
      <c r="Z117" s="229">
        <v>0</v>
      </c>
      <c r="AA117" s="230">
        <f>Z117*K117</f>
        <v>0</v>
      </c>
      <c r="AR117" s="23" t="s">
        <v>178</v>
      </c>
      <c r="AT117" s="23" t="s">
        <v>174</v>
      </c>
      <c r="AU117" s="23" t="s">
        <v>79</v>
      </c>
      <c r="AY117" s="23" t="s">
        <v>173</v>
      </c>
      <c r="BE117" s="143">
        <f>IF(U117="základní",N117,0)</f>
        <v>0</v>
      </c>
      <c r="BF117" s="143">
        <f>IF(U117="snížená",N117,0)</f>
        <v>0</v>
      </c>
      <c r="BG117" s="143">
        <f>IF(U117="zákl. přenesená",N117,0)</f>
        <v>0</v>
      </c>
      <c r="BH117" s="143">
        <f>IF(U117="sníž. přenesená",N117,0)</f>
        <v>0</v>
      </c>
      <c r="BI117" s="143">
        <f>IF(U117="nulová",N117,0)</f>
        <v>0</v>
      </c>
      <c r="BJ117" s="23" t="s">
        <v>87</v>
      </c>
      <c r="BK117" s="143">
        <f>ROUND(L117*K117,2)</f>
        <v>0</v>
      </c>
      <c r="BL117" s="23" t="s">
        <v>178</v>
      </c>
      <c r="BM117" s="23" t="s">
        <v>1460</v>
      </c>
    </row>
    <row r="118" spans="2:51" s="10" customFormat="1" ht="16.5" customHeight="1">
      <c r="B118" s="231"/>
      <c r="C118" s="232"/>
      <c r="D118" s="232"/>
      <c r="E118" s="233" t="s">
        <v>22</v>
      </c>
      <c r="F118" s="234" t="s">
        <v>1461</v>
      </c>
      <c r="G118" s="235"/>
      <c r="H118" s="235"/>
      <c r="I118" s="235"/>
      <c r="J118" s="232"/>
      <c r="K118" s="236">
        <v>18</v>
      </c>
      <c r="L118" s="232"/>
      <c r="M118" s="232"/>
      <c r="N118" s="232"/>
      <c r="O118" s="232"/>
      <c r="P118" s="232"/>
      <c r="Q118" s="232"/>
      <c r="R118" s="237"/>
      <c r="T118" s="238"/>
      <c r="U118" s="232"/>
      <c r="V118" s="232"/>
      <c r="W118" s="232"/>
      <c r="X118" s="232"/>
      <c r="Y118" s="232"/>
      <c r="Z118" s="232"/>
      <c r="AA118" s="239"/>
      <c r="AT118" s="240" t="s">
        <v>181</v>
      </c>
      <c r="AU118" s="240" t="s">
        <v>79</v>
      </c>
      <c r="AV118" s="10" t="s">
        <v>126</v>
      </c>
      <c r="AW118" s="10" t="s">
        <v>36</v>
      </c>
      <c r="AX118" s="10" t="s">
        <v>79</v>
      </c>
      <c r="AY118" s="240" t="s">
        <v>173</v>
      </c>
    </row>
    <row r="119" spans="2:51" s="11" customFormat="1" ht="16.5" customHeight="1">
      <c r="B119" s="241"/>
      <c r="C119" s="242"/>
      <c r="D119" s="242"/>
      <c r="E119" s="243" t="s">
        <v>22</v>
      </c>
      <c r="F119" s="244" t="s">
        <v>182</v>
      </c>
      <c r="G119" s="242"/>
      <c r="H119" s="242"/>
      <c r="I119" s="242"/>
      <c r="J119" s="242"/>
      <c r="K119" s="245">
        <v>18</v>
      </c>
      <c r="L119" s="242"/>
      <c r="M119" s="242"/>
      <c r="N119" s="242"/>
      <c r="O119" s="242"/>
      <c r="P119" s="242"/>
      <c r="Q119" s="242"/>
      <c r="R119" s="246"/>
      <c r="T119" s="247"/>
      <c r="U119" s="242"/>
      <c r="V119" s="242"/>
      <c r="W119" s="242"/>
      <c r="X119" s="242"/>
      <c r="Y119" s="242"/>
      <c r="Z119" s="242"/>
      <c r="AA119" s="248"/>
      <c r="AT119" s="249" t="s">
        <v>181</v>
      </c>
      <c r="AU119" s="249" t="s">
        <v>79</v>
      </c>
      <c r="AV119" s="11" t="s">
        <v>178</v>
      </c>
      <c r="AW119" s="11" t="s">
        <v>36</v>
      </c>
      <c r="AX119" s="11" t="s">
        <v>87</v>
      </c>
      <c r="AY119" s="249" t="s">
        <v>173</v>
      </c>
    </row>
    <row r="120" spans="2:65" s="1" customFormat="1" ht="16.5" customHeight="1">
      <c r="B120" s="47"/>
      <c r="C120" s="260" t="s">
        <v>188</v>
      </c>
      <c r="D120" s="260" t="s">
        <v>245</v>
      </c>
      <c r="E120" s="261" t="s">
        <v>1462</v>
      </c>
      <c r="F120" s="262" t="s">
        <v>1463</v>
      </c>
      <c r="G120" s="262"/>
      <c r="H120" s="262"/>
      <c r="I120" s="262"/>
      <c r="J120" s="263" t="s">
        <v>1464</v>
      </c>
      <c r="K120" s="264">
        <v>0.72</v>
      </c>
      <c r="L120" s="265">
        <v>0</v>
      </c>
      <c r="M120" s="266"/>
      <c r="N120" s="267">
        <f>ROUND(L120*K120,2)</f>
        <v>0</v>
      </c>
      <c r="O120" s="227"/>
      <c r="P120" s="227"/>
      <c r="Q120" s="227"/>
      <c r="R120" s="49"/>
      <c r="T120" s="228" t="s">
        <v>22</v>
      </c>
      <c r="U120" s="57" t="s">
        <v>44</v>
      </c>
      <c r="V120" s="48"/>
      <c r="W120" s="229">
        <f>V120*K120</f>
        <v>0</v>
      </c>
      <c r="X120" s="229">
        <v>0</v>
      </c>
      <c r="Y120" s="229">
        <f>X120*K120</f>
        <v>0</v>
      </c>
      <c r="Z120" s="229">
        <v>0</v>
      </c>
      <c r="AA120" s="230">
        <f>Z120*K120</f>
        <v>0</v>
      </c>
      <c r="AR120" s="23" t="s">
        <v>212</v>
      </c>
      <c r="AT120" s="23" t="s">
        <v>245</v>
      </c>
      <c r="AU120" s="23" t="s">
        <v>79</v>
      </c>
      <c r="AY120" s="23" t="s">
        <v>173</v>
      </c>
      <c r="BE120" s="143">
        <f>IF(U120="základní",N120,0)</f>
        <v>0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23" t="s">
        <v>87</v>
      </c>
      <c r="BK120" s="143">
        <f>ROUND(L120*K120,2)</f>
        <v>0</v>
      </c>
      <c r="BL120" s="23" t="s">
        <v>178</v>
      </c>
      <c r="BM120" s="23" t="s">
        <v>1465</v>
      </c>
    </row>
    <row r="121" spans="2:63" s="1" customFormat="1" ht="49.9" customHeight="1">
      <c r="B121" s="47"/>
      <c r="C121" s="48"/>
      <c r="D121" s="208" t="s">
        <v>590</v>
      </c>
      <c r="E121" s="48"/>
      <c r="F121" s="48"/>
      <c r="G121" s="48"/>
      <c r="H121" s="48"/>
      <c r="I121" s="48"/>
      <c r="J121" s="48"/>
      <c r="K121" s="48"/>
      <c r="L121" s="48"/>
      <c r="M121" s="48"/>
      <c r="N121" s="272">
        <f>BK121</f>
        <v>0</v>
      </c>
      <c r="O121" s="273"/>
      <c r="P121" s="273"/>
      <c r="Q121" s="273"/>
      <c r="R121" s="49"/>
      <c r="T121" s="194"/>
      <c r="U121" s="73"/>
      <c r="V121" s="73"/>
      <c r="W121" s="73"/>
      <c r="X121" s="73"/>
      <c r="Y121" s="73"/>
      <c r="Z121" s="73"/>
      <c r="AA121" s="75"/>
      <c r="AT121" s="23" t="s">
        <v>78</v>
      </c>
      <c r="AU121" s="23" t="s">
        <v>79</v>
      </c>
      <c r="AY121" s="23" t="s">
        <v>591</v>
      </c>
      <c r="BK121" s="143">
        <v>0</v>
      </c>
    </row>
    <row r="122" spans="2:18" s="1" customFormat="1" ht="6.95" customHeight="1"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8"/>
    </row>
  </sheetData>
  <sheetProtection password="CC35" sheet="1" objects="1" scenarios="1" formatColumns="0" formatRows="0"/>
  <mergeCells count="7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90:Q90"/>
    <mergeCell ref="D91:H91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6:I116"/>
    <mergeCell ref="L116:M116"/>
    <mergeCell ref="N116:Q116"/>
    <mergeCell ref="F117:I117"/>
    <mergeCell ref="L117:M117"/>
    <mergeCell ref="N117:Q117"/>
    <mergeCell ref="F118:I118"/>
    <mergeCell ref="F119:I119"/>
    <mergeCell ref="F120:I120"/>
    <mergeCell ref="L120:M120"/>
    <mergeCell ref="N120:Q120"/>
    <mergeCell ref="N115:Q115"/>
    <mergeCell ref="N121:Q121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106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Aktualizace - Novostavba chodníkového tělěsa na ul. Butovická II.etapa Chodníky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1466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35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20. 11. 2017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35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">
        <v>22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">
        <v>35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">
        <v>22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35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22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35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">
        <v>22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N91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42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43</v>
      </c>
      <c r="E32" s="55" t="s">
        <v>44</v>
      </c>
      <c r="F32" s="56">
        <v>0.21</v>
      </c>
      <c r="G32" s="162" t="s">
        <v>45</v>
      </c>
      <c r="H32" s="163">
        <f>(SUM(BE91:BE98)+SUM(BE116:BE220))</f>
        <v>0</v>
      </c>
      <c r="I32" s="48"/>
      <c r="J32" s="48"/>
      <c r="K32" s="48"/>
      <c r="L32" s="48"/>
      <c r="M32" s="163">
        <f>ROUND((SUM(BE91:BE98)+SUM(BE116:BE220)),2)*F32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46</v>
      </c>
      <c r="F33" s="56">
        <v>0.15</v>
      </c>
      <c r="G33" s="162" t="s">
        <v>45</v>
      </c>
      <c r="H33" s="163">
        <f>(SUM(BF91:BF98)+SUM(BF116:BF220))</f>
        <v>0</v>
      </c>
      <c r="I33" s="48"/>
      <c r="J33" s="48"/>
      <c r="K33" s="48"/>
      <c r="L33" s="48"/>
      <c r="M33" s="163">
        <f>ROUND((SUM(BF91:BF98)+SUM(BF116:BF220)),2)*F33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47</v>
      </c>
      <c r="F34" s="56">
        <v>0.21</v>
      </c>
      <c r="G34" s="162" t="s">
        <v>45</v>
      </c>
      <c r="H34" s="163">
        <f>(SUM(BG91:BG98)+SUM(BG116:BG220))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48</v>
      </c>
      <c r="F35" s="56">
        <v>0.15</v>
      </c>
      <c r="G35" s="162" t="s">
        <v>45</v>
      </c>
      <c r="H35" s="163">
        <f>(SUM(BH91:BH98)+SUM(BH116:BH220))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49</v>
      </c>
      <c r="F36" s="56">
        <v>0</v>
      </c>
      <c r="G36" s="162" t="s">
        <v>45</v>
      </c>
      <c r="H36" s="163">
        <f>(SUM(BI91:BI98)+SUM(BI116:BI220))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50</v>
      </c>
      <c r="E38" s="104"/>
      <c r="F38" s="104"/>
      <c r="G38" s="165" t="s">
        <v>51</v>
      </c>
      <c r="H38" s="166" t="s">
        <v>52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Aktualizace - Novostavba chodníkového tělěsa na ul. Butovická II.etapa Chodníky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SO 08.1 U - Veřejné osvětlení - montáž vedení nnk ...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20. 11. 2017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34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 xml:space="preserve"> </v>
      </c>
      <c r="G84" s="48"/>
      <c r="H84" s="48"/>
      <c r="I84" s="48"/>
      <c r="J84" s="48"/>
      <c r="K84" s="39" t="s">
        <v>37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N116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1467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N129</f>
        <v>0</v>
      </c>
      <c r="O89" s="177"/>
      <c r="P89" s="177"/>
      <c r="Q89" s="177"/>
      <c r="R89" s="180"/>
      <c r="T89" s="181"/>
      <c r="U89" s="181"/>
    </row>
    <row r="90" spans="2:21" s="1" customFormat="1" ht="21.8" customHeight="1"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9"/>
      <c r="T90" s="172"/>
      <c r="U90" s="172"/>
    </row>
    <row r="91" spans="2:21" s="1" customFormat="1" ht="29.25" customHeight="1">
      <c r="B91" s="47"/>
      <c r="C91" s="174" t="s">
        <v>150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175">
        <f>ROUND(N92+N93+N94+N95+N96+N97,2)</f>
        <v>0</v>
      </c>
      <c r="O91" s="186"/>
      <c r="P91" s="186"/>
      <c r="Q91" s="186"/>
      <c r="R91" s="49"/>
      <c r="T91" s="187"/>
      <c r="U91" s="188" t="s">
        <v>43</v>
      </c>
    </row>
    <row r="92" spans="2:65" s="1" customFormat="1" ht="18" customHeight="1">
      <c r="B92" s="47"/>
      <c r="C92" s="48"/>
      <c r="D92" s="144" t="s">
        <v>151</v>
      </c>
      <c r="E92" s="137"/>
      <c r="F92" s="137"/>
      <c r="G92" s="137"/>
      <c r="H92" s="137"/>
      <c r="I92" s="48"/>
      <c r="J92" s="48"/>
      <c r="K92" s="48"/>
      <c r="L92" s="48"/>
      <c r="M92" s="48"/>
      <c r="N92" s="138">
        <f>ROUND(N88*T92,2)</f>
        <v>0</v>
      </c>
      <c r="O92" s="139"/>
      <c r="P92" s="139"/>
      <c r="Q92" s="139"/>
      <c r="R92" s="49"/>
      <c r="S92" s="189"/>
      <c r="T92" s="190"/>
      <c r="U92" s="191" t="s">
        <v>46</v>
      </c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92" t="s">
        <v>152</v>
      </c>
      <c r="AZ92" s="189"/>
      <c r="BA92" s="189"/>
      <c r="BB92" s="189"/>
      <c r="BC92" s="189"/>
      <c r="BD92" s="189"/>
      <c r="BE92" s="193">
        <f>IF(U92="základní",N92,0)</f>
        <v>0</v>
      </c>
      <c r="BF92" s="193">
        <f>IF(U92="snížená",N92,0)</f>
        <v>0</v>
      </c>
      <c r="BG92" s="193">
        <f>IF(U92="zákl. přenesená",N92,0)</f>
        <v>0</v>
      </c>
      <c r="BH92" s="193">
        <f>IF(U92="sníž. přenesená",N92,0)</f>
        <v>0</v>
      </c>
      <c r="BI92" s="193">
        <f>IF(U92="nulová",N92,0)</f>
        <v>0</v>
      </c>
      <c r="BJ92" s="192" t="s">
        <v>126</v>
      </c>
      <c r="BK92" s="189"/>
      <c r="BL92" s="189"/>
      <c r="BM92" s="189"/>
    </row>
    <row r="93" spans="2:65" s="1" customFormat="1" ht="18" customHeight="1">
      <c r="B93" s="47"/>
      <c r="C93" s="48"/>
      <c r="D93" s="144" t="s">
        <v>1452</v>
      </c>
      <c r="E93" s="137"/>
      <c r="F93" s="137"/>
      <c r="G93" s="137"/>
      <c r="H93" s="137"/>
      <c r="I93" s="48"/>
      <c r="J93" s="48"/>
      <c r="K93" s="48"/>
      <c r="L93" s="48"/>
      <c r="M93" s="48"/>
      <c r="N93" s="138">
        <f>ROUND(N88*T93,2)</f>
        <v>0</v>
      </c>
      <c r="O93" s="139"/>
      <c r="P93" s="139"/>
      <c r="Q93" s="139"/>
      <c r="R93" s="49"/>
      <c r="S93" s="189"/>
      <c r="T93" s="190"/>
      <c r="U93" s="191" t="s">
        <v>46</v>
      </c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92" t="s">
        <v>152</v>
      </c>
      <c r="AZ93" s="189"/>
      <c r="BA93" s="189"/>
      <c r="BB93" s="189"/>
      <c r="BC93" s="189"/>
      <c r="BD93" s="189"/>
      <c r="BE93" s="193">
        <f>IF(U93="základní",N93,0)</f>
        <v>0</v>
      </c>
      <c r="BF93" s="193">
        <f>IF(U93="snížená",N93,0)</f>
        <v>0</v>
      </c>
      <c r="BG93" s="193">
        <f>IF(U93="zákl. přenesená",N93,0)</f>
        <v>0</v>
      </c>
      <c r="BH93" s="193">
        <f>IF(U93="sníž. přenesená",N93,0)</f>
        <v>0</v>
      </c>
      <c r="BI93" s="193">
        <f>IF(U93="nulová",N93,0)</f>
        <v>0</v>
      </c>
      <c r="BJ93" s="192" t="s">
        <v>126</v>
      </c>
      <c r="BK93" s="189"/>
      <c r="BL93" s="189"/>
      <c r="BM93" s="189"/>
    </row>
    <row r="94" spans="2:65" s="1" customFormat="1" ht="18" customHeight="1">
      <c r="B94" s="47"/>
      <c r="C94" s="48"/>
      <c r="D94" s="144" t="s">
        <v>154</v>
      </c>
      <c r="E94" s="137"/>
      <c r="F94" s="137"/>
      <c r="G94" s="137"/>
      <c r="H94" s="137"/>
      <c r="I94" s="48"/>
      <c r="J94" s="48"/>
      <c r="K94" s="48"/>
      <c r="L94" s="48"/>
      <c r="M94" s="48"/>
      <c r="N94" s="138">
        <f>ROUND(N88*T94,2)</f>
        <v>0</v>
      </c>
      <c r="O94" s="139"/>
      <c r="P94" s="139"/>
      <c r="Q94" s="139"/>
      <c r="R94" s="49"/>
      <c r="S94" s="189"/>
      <c r="T94" s="190"/>
      <c r="U94" s="191" t="s">
        <v>46</v>
      </c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92" t="s">
        <v>152</v>
      </c>
      <c r="AZ94" s="189"/>
      <c r="BA94" s="189"/>
      <c r="BB94" s="189"/>
      <c r="BC94" s="189"/>
      <c r="BD94" s="189"/>
      <c r="BE94" s="193">
        <f>IF(U94="základní",N94,0)</f>
        <v>0</v>
      </c>
      <c r="BF94" s="193">
        <f>IF(U94="snížená",N94,0)</f>
        <v>0</v>
      </c>
      <c r="BG94" s="193">
        <f>IF(U94="zákl. přenesená",N94,0)</f>
        <v>0</v>
      </c>
      <c r="BH94" s="193">
        <f>IF(U94="sníž. přenesená",N94,0)</f>
        <v>0</v>
      </c>
      <c r="BI94" s="193">
        <f>IF(U94="nulová",N94,0)</f>
        <v>0</v>
      </c>
      <c r="BJ94" s="192" t="s">
        <v>126</v>
      </c>
      <c r="BK94" s="189"/>
      <c r="BL94" s="189"/>
      <c r="BM94" s="189"/>
    </row>
    <row r="95" spans="2:65" s="1" customFormat="1" ht="18" customHeight="1">
      <c r="B95" s="47"/>
      <c r="C95" s="48"/>
      <c r="D95" s="144" t="s">
        <v>155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ROUND(N88*T95,2)</f>
        <v>0</v>
      </c>
      <c r="O95" s="139"/>
      <c r="P95" s="139"/>
      <c r="Q95" s="139"/>
      <c r="R95" s="49"/>
      <c r="S95" s="189"/>
      <c r="T95" s="190"/>
      <c r="U95" s="191" t="s">
        <v>46</v>
      </c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2" t="s">
        <v>152</v>
      </c>
      <c r="AZ95" s="189"/>
      <c r="BA95" s="189"/>
      <c r="BB95" s="189"/>
      <c r="BC95" s="189"/>
      <c r="BD95" s="189"/>
      <c r="BE95" s="193">
        <f>IF(U95="základní",N95,0)</f>
        <v>0</v>
      </c>
      <c r="BF95" s="193">
        <f>IF(U95="snížená",N95,0)</f>
        <v>0</v>
      </c>
      <c r="BG95" s="193">
        <f>IF(U95="zákl. přenesená",N95,0)</f>
        <v>0</v>
      </c>
      <c r="BH95" s="193">
        <f>IF(U95="sníž. přenesená",N95,0)</f>
        <v>0</v>
      </c>
      <c r="BI95" s="193">
        <f>IF(U95="nulová",N95,0)</f>
        <v>0</v>
      </c>
      <c r="BJ95" s="192" t="s">
        <v>126</v>
      </c>
      <c r="BK95" s="189"/>
      <c r="BL95" s="189"/>
      <c r="BM95" s="189"/>
    </row>
    <row r="96" spans="2:65" s="1" customFormat="1" ht="18" customHeight="1">
      <c r="B96" s="47"/>
      <c r="C96" s="48"/>
      <c r="D96" s="144" t="s">
        <v>1453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ROUND(N88*T96,2)</f>
        <v>0</v>
      </c>
      <c r="O96" s="139"/>
      <c r="P96" s="139"/>
      <c r="Q96" s="139"/>
      <c r="R96" s="49"/>
      <c r="S96" s="189"/>
      <c r="T96" s="190"/>
      <c r="U96" s="191" t="s">
        <v>46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152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126</v>
      </c>
      <c r="BK96" s="189"/>
      <c r="BL96" s="189"/>
      <c r="BM96" s="189"/>
    </row>
    <row r="97" spans="2:65" s="1" customFormat="1" ht="18" customHeight="1">
      <c r="B97" s="47"/>
      <c r="C97" s="48"/>
      <c r="D97" s="137" t="s">
        <v>157</v>
      </c>
      <c r="E97" s="48"/>
      <c r="F97" s="48"/>
      <c r="G97" s="48"/>
      <c r="H97" s="48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89"/>
      <c r="T97" s="194"/>
      <c r="U97" s="195" t="s">
        <v>46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158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126</v>
      </c>
      <c r="BK97" s="189"/>
      <c r="BL97" s="189"/>
      <c r="BM97" s="189"/>
    </row>
    <row r="98" spans="2:21" s="1" customFormat="1" ht="13.5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9"/>
      <c r="T98" s="172"/>
      <c r="U98" s="172"/>
    </row>
    <row r="99" spans="2:21" s="1" customFormat="1" ht="29.25" customHeight="1">
      <c r="B99" s="47"/>
      <c r="C99" s="151" t="s">
        <v>120</v>
      </c>
      <c r="D99" s="152"/>
      <c r="E99" s="152"/>
      <c r="F99" s="152"/>
      <c r="G99" s="152"/>
      <c r="H99" s="152"/>
      <c r="I99" s="152"/>
      <c r="J99" s="152"/>
      <c r="K99" s="152"/>
      <c r="L99" s="153">
        <f>ROUND(SUM(N88+N91),2)</f>
        <v>0</v>
      </c>
      <c r="M99" s="153"/>
      <c r="N99" s="153"/>
      <c r="O99" s="153"/>
      <c r="P99" s="153"/>
      <c r="Q99" s="153"/>
      <c r="R99" s="49"/>
      <c r="T99" s="172"/>
      <c r="U99" s="172"/>
    </row>
    <row r="100" spans="2:21" s="1" customFormat="1" ht="6.95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8"/>
      <c r="T100" s="172"/>
      <c r="U100" s="172"/>
    </row>
    <row r="104" spans="2:18" s="1" customFormat="1" ht="6.95" customHeight="1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1"/>
    </row>
    <row r="105" spans="2:18" s="1" customFormat="1" ht="36.95" customHeight="1">
      <c r="B105" s="47"/>
      <c r="C105" s="28" t="s">
        <v>159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</row>
    <row r="106" spans="2:18" s="1" customFormat="1" ht="6.95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</row>
    <row r="107" spans="2:18" s="1" customFormat="1" ht="30" customHeight="1">
      <c r="B107" s="47"/>
      <c r="C107" s="39" t="s">
        <v>19</v>
      </c>
      <c r="D107" s="48"/>
      <c r="E107" s="48"/>
      <c r="F107" s="156" t="str">
        <f>F6</f>
        <v>Aktualizace - Novostavba chodníkového tělěsa na ul. Butovická II.etapa Chodníky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8"/>
      <c r="R107" s="49"/>
    </row>
    <row r="108" spans="2:18" s="1" customFormat="1" ht="36.95" customHeight="1">
      <c r="B108" s="47"/>
      <c r="C108" s="86" t="s">
        <v>128</v>
      </c>
      <c r="D108" s="48"/>
      <c r="E108" s="48"/>
      <c r="F108" s="88" t="str">
        <f>F7</f>
        <v>SO 08.1 U - Veřejné osvětlení - montáž vedení nnk ...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1" customFormat="1" ht="18" customHeight="1">
      <c r="B110" s="47"/>
      <c r="C110" s="39" t="s">
        <v>24</v>
      </c>
      <c r="D110" s="48"/>
      <c r="E110" s="48"/>
      <c r="F110" s="34" t="str">
        <f>F9</f>
        <v xml:space="preserve"> </v>
      </c>
      <c r="G110" s="48"/>
      <c r="H110" s="48"/>
      <c r="I110" s="48"/>
      <c r="J110" s="48"/>
      <c r="K110" s="39" t="s">
        <v>26</v>
      </c>
      <c r="L110" s="48"/>
      <c r="M110" s="91" t="str">
        <f>IF(O9="","",O9)</f>
        <v>20. 11. 2017</v>
      </c>
      <c r="N110" s="91"/>
      <c r="O110" s="91"/>
      <c r="P110" s="91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13.5">
      <c r="B112" s="47"/>
      <c r="C112" s="39" t="s">
        <v>28</v>
      </c>
      <c r="D112" s="48"/>
      <c r="E112" s="48"/>
      <c r="F112" s="34" t="str">
        <f>E12</f>
        <v xml:space="preserve"> </v>
      </c>
      <c r="G112" s="48"/>
      <c r="H112" s="48"/>
      <c r="I112" s="48"/>
      <c r="J112" s="48"/>
      <c r="K112" s="39" t="s">
        <v>34</v>
      </c>
      <c r="L112" s="48"/>
      <c r="M112" s="34" t="str">
        <f>E18</f>
        <v xml:space="preserve"> </v>
      </c>
      <c r="N112" s="34"/>
      <c r="O112" s="34"/>
      <c r="P112" s="34"/>
      <c r="Q112" s="34"/>
      <c r="R112" s="49"/>
    </row>
    <row r="113" spans="2:18" s="1" customFormat="1" ht="14.4" customHeight="1">
      <c r="B113" s="47"/>
      <c r="C113" s="39" t="s">
        <v>32</v>
      </c>
      <c r="D113" s="48"/>
      <c r="E113" s="48"/>
      <c r="F113" s="34" t="str">
        <f>IF(E15="","",E15)</f>
        <v xml:space="preserve"> </v>
      </c>
      <c r="G113" s="48"/>
      <c r="H113" s="48"/>
      <c r="I113" s="48"/>
      <c r="J113" s="48"/>
      <c r="K113" s="39" t="s">
        <v>37</v>
      </c>
      <c r="L113" s="48"/>
      <c r="M113" s="34" t="str">
        <f>E21</f>
        <v xml:space="preserve"> </v>
      </c>
      <c r="N113" s="34"/>
      <c r="O113" s="34"/>
      <c r="P113" s="34"/>
      <c r="Q113" s="34"/>
      <c r="R113" s="49"/>
    </row>
    <row r="114" spans="2:18" s="1" customFormat="1" ht="10.3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27" s="8" customFormat="1" ht="29.25" customHeight="1">
      <c r="B115" s="196"/>
      <c r="C115" s="197" t="s">
        <v>160</v>
      </c>
      <c r="D115" s="198" t="s">
        <v>161</v>
      </c>
      <c r="E115" s="198" t="s">
        <v>61</v>
      </c>
      <c r="F115" s="198" t="s">
        <v>162</v>
      </c>
      <c r="G115" s="198"/>
      <c r="H115" s="198"/>
      <c r="I115" s="198"/>
      <c r="J115" s="198" t="s">
        <v>163</v>
      </c>
      <c r="K115" s="198" t="s">
        <v>164</v>
      </c>
      <c r="L115" s="198" t="s">
        <v>165</v>
      </c>
      <c r="M115" s="198"/>
      <c r="N115" s="198" t="s">
        <v>133</v>
      </c>
      <c r="O115" s="198"/>
      <c r="P115" s="198"/>
      <c r="Q115" s="199"/>
      <c r="R115" s="200"/>
      <c r="T115" s="107" t="s">
        <v>166</v>
      </c>
      <c r="U115" s="108" t="s">
        <v>43</v>
      </c>
      <c r="V115" s="108" t="s">
        <v>167</v>
      </c>
      <c r="W115" s="108" t="s">
        <v>168</v>
      </c>
      <c r="X115" s="108" t="s">
        <v>169</v>
      </c>
      <c r="Y115" s="108" t="s">
        <v>170</v>
      </c>
      <c r="Z115" s="108" t="s">
        <v>171</v>
      </c>
      <c r="AA115" s="109" t="s">
        <v>172</v>
      </c>
    </row>
    <row r="116" spans="2:63" s="1" customFormat="1" ht="29.25" customHeight="1">
      <c r="B116" s="47"/>
      <c r="C116" s="111" t="s">
        <v>130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274">
        <f>BK116</f>
        <v>0</v>
      </c>
      <c r="O116" s="275"/>
      <c r="P116" s="275"/>
      <c r="Q116" s="275"/>
      <c r="R116" s="49"/>
      <c r="T116" s="110"/>
      <c r="U116" s="68"/>
      <c r="V116" s="68"/>
      <c r="W116" s="203">
        <f>W117+SUM(W118:W129)+W221</f>
        <v>0</v>
      </c>
      <c r="X116" s="68"/>
      <c r="Y116" s="203">
        <f>Y117+SUM(Y118:Y129)+Y221</f>
        <v>0</v>
      </c>
      <c r="Z116" s="68"/>
      <c r="AA116" s="204">
        <f>AA117+SUM(AA118:AA129)+AA221</f>
        <v>0</v>
      </c>
      <c r="AT116" s="23" t="s">
        <v>78</v>
      </c>
      <c r="AU116" s="23" t="s">
        <v>135</v>
      </c>
      <c r="BK116" s="205">
        <f>BK117+SUM(BK118:BK129)+BK221</f>
        <v>0</v>
      </c>
    </row>
    <row r="117" spans="2:65" s="1" customFormat="1" ht="16.5" customHeight="1">
      <c r="B117" s="47"/>
      <c r="C117" s="220" t="s">
        <v>87</v>
      </c>
      <c r="D117" s="220" t="s">
        <v>174</v>
      </c>
      <c r="E117" s="221" t="s">
        <v>1468</v>
      </c>
      <c r="F117" s="222" t="s">
        <v>1469</v>
      </c>
      <c r="G117" s="222"/>
      <c r="H117" s="222"/>
      <c r="I117" s="222"/>
      <c r="J117" s="223" t="s">
        <v>245</v>
      </c>
      <c r="K117" s="224">
        <v>39</v>
      </c>
      <c r="L117" s="225">
        <v>0</v>
      </c>
      <c r="M117" s="226"/>
      <c r="N117" s="227">
        <f>ROUND(L117*K117,2)</f>
        <v>0</v>
      </c>
      <c r="O117" s="227"/>
      <c r="P117" s="227"/>
      <c r="Q117" s="227"/>
      <c r="R117" s="49"/>
      <c r="T117" s="228" t="s">
        <v>22</v>
      </c>
      <c r="U117" s="57" t="s">
        <v>44</v>
      </c>
      <c r="V117" s="48"/>
      <c r="W117" s="229">
        <f>V117*K117</f>
        <v>0</v>
      </c>
      <c r="X117" s="229">
        <v>0</v>
      </c>
      <c r="Y117" s="229">
        <f>X117*K117</f>
        <v>0</v>
      </c>
      <c r="Z117" s="229">
        <v>0</v>
      </c>
      <c r="AA117" s="230">
        <f>Z117*K117</f>
        <v>0</v>
      </c>
      <c r="AR117" s="23" t="s">
        <v>178</v>
      </c>
      <c r="AT117" s="23" t="s">
        <v>174</v>
      </c>
      <c r="AU117" s="23" t="s">
        <v>79</v>
      </c>
      <c r="AY117" s="23" t="s">
        <v>173</v>
      </c>
      <c r="BE117" s="143">
        <f>IF(U117="základní",N117,0)</f>
        <v>0</v>
      </c>
      <c r="BF117" s="143">
        <f>IF(U117="snížená",N117,0)</f>
        <v>0</v>
      </c>
      <c r="BG117" s="143">
        <f>IF(U117="zákl. přenesená",N117,0)</f>
        <v>0</v>
      </c>
      <c r="BH117" s="143">
        <f>IF(U117="sníž. přenesená",N117,0)</f>
        <v>0</v>
      </c>
      <c r="BI117" s="143">
        <f>IF(U117="nulová",N117,0)</f>
        <v>0</v>
      </c>
      <c r="BJ117" s="23" t="s">
        <v>87</v>
      </c>
      <c r="BK117" s="143">
        <f>ROUND(L117*K117,2)</f>
        <v>0</v>
      </c>
      <c r="BL117" s="23" t="s">
        <v>178</v>
      </c>
      <c r="BM117" s="23" t="s">
        <v>1470</v>
      </c>
    </row>
    <row r="118" spans="2:65" s="1" customFormat="1" ht="16.5" customHeight="1">
      <c r="B118" s="47"/>
      <c r="C118" s="260" t="s">
        <v>126</v>
      </c>
      <c r="D118" s="260" t="s">
        <v>245</v>
      </c>
      <c r="E118" s="261" t="s">
        <v>1471</v>
      </c>
      <c r="F118" s="262" t="s">
        <v>1472</v>
      </c>
      <c r="G118" s="262"/>
      <c r="H118" s="262"/>
      <c r="I118" s="262"/>
      <c r="J118" s="263" t="s">
        <v>245</v>
      </c>
      <c r="K118" s="264">
        <v>40.95</v>
      </c>
      <c r="L118" s="265">
        <v>0</v>
      </c>
      <c r="M118" s="266"/>
      <c r="N118" s="267">
        <f>ROUND(L118*K118,2)</f>
        <v>0</v>
      </c>
      <c r="O118" s="227"/>
      <c r="P118" s="227"/>
      <c r="Q118" s="227"/>
      <c r="R118" s="49"/>
      <c r="T118" s="228" t="s">
        <v>22</v>
      </c>
      <c r="U118" s="57" t="s">
        <v>44</v>
      </c>
      <c r="V118" s="48"/>
      <c r="W118" s="229">
        <f>V118*K118</f>
        <v>0</v>
      </c>
      <c r="X118" s="229">
        <v>0</v>
      </c>
      <c r="Y118" s="229">
        <f>X118*K118</f>
        <v>0</v>
      </c>
      <c r="Z118" s="229">
        <v>0</v>
      </c>
      <c r="AA118" s="230">
        <f>Z118*K118</f>
        <v>0</v>
      </c>
      <c r="AR118" s="23" t="s">
        <v>212</v>
      </c>
      <c r="AT118" s="23" t="s">
        <v>245</v>
      </c>
      <c r="AU118" s="23" t="s">
        <v>79</v>
      </c>
      <c r="AY118" s="23" t="s">
        <v>173</v>
      </c>
      <c r="BE118" s="143">
        <f>IF(U118="základní",N118,0)</f>
        <v>0</v>
      </c>
      <c r="BF118" s="143">
        <f>IF(U118="snížená",N118,0)</f>
        <v>0</v>
      </c>
      <c r="BG118" s="143">
        <f>IF(U118="zákl. přenesená",N118,0)</f>
        <v>0</v>
      </c>
      <c r="BH118" s="143">
        <f>IF(U118="sníž. přenesená",N118,0)</f>
        <v>0</v>
      </c>
      <c r="BI118" s="143">
        <f>IF(U118="nulová",N118,0)</f>
        <v>0</v>
      </c>
      <c r="BJ118" s="23" t="s">
        <v>87</v>
      </c>
      <c r="BK118" s="143">
        <f>ROUND(L118*K118,2)</f>
        <v>0</v>
      </c>
      <c r="BL118" s="23" t="s">
        <v>178</v>
      </c>
      <c r="BM118" s="23" t="s">
        <v>1473</v>
      </c>
    </row>
    <row r="119" spans="2:51" s="10" customFormat="1" ht="16.5" customHeight="1">
      <c r="B119" s="231"/>
      <c r="C119" s="232"/>
      <c r="D119" s="232"/>
      <c r="E119" s="233" t="s">
        <v>22</v>
      </c>
      <c r="F119" s="234" t="s">
        <v>1474</v>
      </c>
      <c r="G119" s="235"/>
      <c r="H119" s="235"/>
      <c r="I119" s="235"/>
      <c r="J119" s="232"/>
      <c r="K119" s="236">
        <v>40.95</v>
      </c>
      <c r="L119" s="232"/>
      <c r="M119" s="232"/>
      <c r="N119" s="232"/>
      <c r="O119" s="232"/>
      <c r="P119" s="232"/>
      <c r="Q119" s="232"/>
      <c r="R119" s="237"/>
      <c r="T119" s="238"/>
      <c r="U119" s="232"/>
      <c r="V119" s="232"/>
      <c r="W119" s="232"/>
      <c r="X119" s="232"/>
      <c r="Y119" s="232"/>
      <c r="Z119" s="232"/>
      <c r="AA119" s="239"/>
      <c r="AT119" s="240" t="s">
        <v>181</v>
      </c>
      <c r="AU119" s="240" t="s">
        <v>79</v>
      </c>
      <c r="AV119" s="10" t="s">
        <v>126</v>
      </c>
      <c r="AW119" s="10" t="s">
        <v>36</v>
      </c>
      <c r="AX119" s="10" t="s">
        <v>79</v>
      </c>
      <c r="AY119" s="240" t="s">
        <v>173</v>
      </c>
    </row>
    <row r="120" spans="2:51" s="11" customFormat="1" ht="16.5" customHeight="1">
      <c r="B120" s="241"/>
      <c r="C120" s="242"/>
      <c r="D120" s="242"/>
      <c r="E120" s="243" t="s">
        <v>22</v>
      </c>
      <c r="F120" s="244" t="s">
        <v>182</v>
      </c>
      <c r="G120" s="242"/>
      <c r="H120" s="242"/>
      <c r="I120" s="242"/>
      <c r="J120" s="242"/>
      <c r="K120" s="245">
        <v>40.95</v>
      </c>
      <c r="L120" s="242"/>
      <c r="M120" s="242"/>
      <c r="N120" s="242"/>
      <c r="O120" s="242"/>
      <c r="P120" s="242"/>
      <c r="Q120" s="242"/>
      <c r="R120" s="246"/>
      <c r="T120" s="247"/>
      <c r="U120" s="242"/>
      <c r="V120" s="242"/>
      <c r="W120" s="242"/>
      <c r="X120" s="242"/>
      <c r="Y120" s="242"/>
      <c r="Z120" s="242"/>
      <c r="AA120" s="248"/>
      <c r="AT120" s="249" t="s">
        <v>181</v>
      </c>
      <c r="AU120" s="249" t="s">
        <v>79</v>
      </c>
      <c r="AV120" s="11" t="s">
        <v>178</v>
      </c>
      <c r="AW120" s="11" t="s">
        <v>36</v>
      </c>
      <c r="AX120" s="11" t="s">
        <v>87</v>
      </c>
      <c r="AY120" s="249" t="s">
        <v>173</v>
      </c>
    </row>
    <row r="121" spans="2:65" s="1" customFormat="1" ht="25.5" customHeight="1">
      <c r="B121" s="47"/>
      <c r="C121" s="220" t="s">
        <v>188</v>
      </c>
      <c r="D121" s="220" t="s">
        <v>174</v>
      </c>
      <c r="E121" s="221" t="s">
        <v>1475</v>
      </c>
      <c r="F121" s="222" t="s">
        <v>1476</v>
      </c>
      <c r="G121" s="222"/>
      <c r="H121" s="222"/>
      <c r="I121" s="222"/>
      <c r="J121" s="223" t="s">
        <v>245</v>
      </c>
      <c r="K121" s="224">
        <v>35</v>
      </c>
      <c r="L121" s="225">
        <v>0</v>
      </c>
      <c r="M121" s="226"/>
      <c r="N121" s="227">
        <f>ROUND(L121*K121,2)</f>
        <v>0</v>
      </c>
      <c r="O121" s="227"/>
      <c r="P121" s="227"/>
      <c r="Q121" s="227"/>
      <c r="R121" s="49"/>
      <c r="T121" s="228" t="s">
        <v>22</v>
      </c>
      <c r="U121" s="57" t="s">
        <v>44</v>
      </c>
      <c r="V121" s="48"/>
      <c r="W121" s="229">
        <f>V121*K121</f>
        <v>0</v>
      </c>
      <c r="X121" s="229">
        <v>0</v>
      </c>
      <c r="Y121" s="229">
        <f>X121*K121</f>
        <v>0</v>
      </c>
      <c r="Z121" s="229">
        <v>0</v>
      </c>
      <c r="AA121" s="230">
        <f>Z121*K121</f>
        <v>0</v>
      </c>
      <c r="AR121" s="23" t="s">
        <v>178</v>
      </c>
      <c r="AT121" s="23" t="s">
        <v>174</v>
      </c>
      <c r="AU121" s="23" t="s">
        <v>79</v>
      </c>
      <c r="AY121" s="23" t="s">
        <v>173</v>
      </c>
      <c r="BE121" s="143">
        <f>IF(U121="základní",N121,0)</f>
        <v>0</v>
      </c>
      <c r="BF121" s="143">
        <f>IF(U121="snížená",N121,0)</f>
        <v>0</v>
      </c>
      <c r="BG121" s="143">
        <f>IF(U121="zákl. přenesená",N121,0)</f>
        <v>0</v>
      </c>
      <c r="BH121" s="143">
        <f>IF(U121="sníž. přenesená",N121,0)</f>
        <v>0</v>
      </c>
      <c r="BI121" s="143">
        <f>IF(U121="nulová",N121,0)</f>
        <v>0</v>
      </c>
      <c r="BJ121" s="23" t="s">
        <v>87</v>
      </c>
      <c r="BK121" s="143">
        <f>ROUND(L121*K121,2)</f>
        <v>0</v>
      </c>
      <c r="BL121" s="23" t="s">
        <v>178</v>
      </c>
      <c r="BM121" s="23" t="s">
        <v>1477</v>
      </c>
    </row>
    <row r="122" spans="2:65" s="1" customFormat="1" ht="25.5" customHeight="1">
      <c r="B122" s="47"/>
      <c r="C122" s="260" t="s">
        <v>178</v>
      </c>
      <c r="D122" s="260" t="s">
        <v>245</v>
      </c>
      <c r="E122" s="261" t="s">
        <v>1478</v>
      </c>
      <c r="F122" s="262" t="s">
        <v>1479</v>
      </c>
      <c r="G122" s="262"/>
      <c r="H122" s="262"/>
      <c r="I122" s="262"/>
      <c r="J122" s="263" t="s">
        <v>245</v>
      </c>
      <c r="K122" s="264">
        <v>35</v>
      </c>
      <c r="L122" s="265">
        <v>0</v>
      </c>
      <c r="M122" s="266"/>
      <c r="N122" s="267">
        <f>ROUND(L122*K122,2)</f>
        <v>0</v>
      </c>
      <c r="O122" s="227"/>
      <c r="P122" s="227"/>
      <c r="Q122" s="227"/>
      <c r="R122" s="49"/>
      <c r="T122" s="228" t="s">
        <v>22</v>
      </c>
      <c r="U122" s="57" t="s">
        <v>44</v>
      </c>
      <c r="V122" s="48"/>
      <c r="W122" s="229">
        <f>V122*K122</f>
        <v>0</v>
      </c>
      <c r="X122" s="229">
        <v>0</v>
      </c>
      <c r="Y122" s="229">
        <f>X122*K122</f>
        <v>0</v>
      </c>
      <c r="Z122" s="229">
        <v>0</v>
      </c>
      <c r="AA122" s="230">
        <f>Z122*K122</f>
        <v>0</v>
      </c>
      <c r="AR122" s="23" t="s">
        <v>212</v>
      </c>
      <c r="AT122" s="23" t="s">
        <v>245</v>
      </c>
      <c r="AU122" s="23" t="s">
        <v>79</v>
      </c>
      <c r="AY122" s="23" t="s">
        <v>173</v>
      </c>
      <c r="BE122" s="143">
        <f>IF(U122="základní",N122,0)</f>
        <v>0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23" t="s">
        <v>87</v>
      </c>
      <c r="BK122" s="143">
        <f>ROUND(L122*K122,2)</f>
        <v>0</v>
      </c>
      <c r="BL122" s="23" t="s">
        <v>178</v>
      </c>
      <c r="BM122" s="23" t="s">
        <v>1480</v>
      </c>
    </row>
    <row r="123" spans="2:65" s="1" customFormat="1" ht="25.5" customHeight="1">
      <c r="B123" s="47"/>
      <c r="C123" s="220" t="s">
        <v>196</v>
      </c>
      <c r="D123" s="220" t="s">
        <v>174</v>
      </c>
      <c r="E123" s="221" t="s">
        <v>1481</v>
      </c>
      <c r="F123" s="222" t="s">
        <v>1482</v>
      </c>
      <c r="G123" s="222"/>
      <c r="H123" s="222"/>
      <c r="I123" s="222"/>
      <c r="J123" s="223" t="s">
        <v>245</v>
      </c>
      <c r="K123" s="224">
        <v>35</v>
      </c>
      <c r="L123" s="225">
        <v>0</v>
      </c>
      <c r="M123" s="226"/>
      <c r="N123" s="227">
        <f>ROUND(L123*K123,2)</f>
        <v>0</v>
      </c>
      <c r="O123" s="227"/>
      <c r="P123" s="227"/>
      <c r="Q123" s="227"/>
      <c r="R123" s="49"/>
      <c r="T123" s="228" t="s">
        <v>22</v>
      </c>
      <c r="U123" s="57" t="s">
        <v>44</v>
      </c>
      <c r="V123" s="48"/>
      <c r="W123" s="229">
        <f>V123*K123</f>
        <v>0</v>
      </c>
      <c r="X123" s="229">
        <v>0</v>
      </c>
      <c r="Y123" s="229">
        <f>X123*K123</f>
        <v>0</v>
      </c>
      <c r="Z123" s="229">
        <v>0</v>
      </c>
      <c r="AA123" s="230">
        <f>Z123*K123</f>
        <v>0</v>
      </c>
      <c r="AR123" s="23" t="s">
        <v>178</v>
      </c>
      <c r="AT123" s="23" t="s">
        <v>174</v>
      </c>
      <c r="AU123" s="23" t="s">
        <v>79</v>
      </c>
      <c r="AY123" s="23" t="s">
        <v>173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23" t="s">
        <v>87</v>
      </c>
      <c r="BK123" s="143">
        <f>ROUND(L123*K123,2)</f>
        <v>0</v>
      </c>
      <c r="BL123" s="23" t="s">
        <v>178</v>
      </c>
      <c r="BM123" s="23" t="s">
        <v>1483</v>
      </c>
    </row>
    <row r="124" spans="2:65" s="1" customFormat="1" ht="16.5" customHeight="1">
      <c r="B124" s="47"/>
      <c r="C124" s="220" t="s">
        <v>201</v>
      </c>
      <c r="D124" s="220" t="s">
        <v>174</v>
      </c>
      <c r="E124" s="221" t="s">
        <v>1484</v>
      </c>
      <c r="F124" s="222" t="s">
        <v>1485</v>
      </c>
      <c r="G124" s="222"/>
      <c r="H124" s="222"/>
      <c r="I124" s="222"/>
      <c r="J124" s="223" t="s">
        <v>245</v>
      </c>
      <c r="K124" s="224">
        <v>35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44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178</v>
      </c>
      <c r="AT124" s="23" t="s">
        <v>174</v>
      </c>
      <c r="AU124" s="23" t="s">
        <v>79</v>
      </c>
      <c r="AY124" s="23" t="s">
        <v>173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87</v>
      </c>
      <c r="BK124" s="143">
        <f>ROUND(L124*K124,2)</f>
        <v>0</v>
      </c>
      <c r="BL124" s="23" t="s">
        <v>178</v>
      </c>
      <c r="BM124" s="23" t="s">
        <v>1486</v>
      </c>
    </row>
    <row r="125" spans="2:65" s="1" customFormat="1" ht="16.5" customHeight="1">
      <c r="B125" s="47"/>
      <c r="C125" s="220" t="s">
        <v>206</v>
      </c>
      <c r="D125" s="220" t="s">
        <v>174</v>
      </c>
      <c r="E125" s="221" t="s">
        <v>1487</v>
      </c>
      <c r="F125" s="222" t="s">
        <v>1488</v>
      </c>
      <c r="G125" s="222"/>
      <c r="H125" s="222"/>
      <c r="I125" s="222"/>
      <c r="J125" s="223" t="s">
        <v>245</v>
      </c>
      <c r="K125" s="224">
        <v>35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44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178</v>
      </c>
      <c r="AT125" s="23" t="s">
        <v>174</v>
      </c>
      <c r="AU125" s="23" t="s">
        <v>79</v>
      </c>
      <c r="AY125" s="23" t="s">
        <v>173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87</v>
      </c>
      <c r="BK125" s="143">
        <f>ROUND(L125*K125,2)</f>
        <v>0</v>
      </c>
      <c r="BL125" s="23" t="s">
        <v>178</v>
      </c>
      <c r="BM125" s="23" t="s">
        <v>1489</v>
      </c>
    </row>
    <row r="126" spans="2:65" s="1" customFormat="1" ht="25.5" customHeight="1">
      <c r="B126" s="47"/>
      <c r="C126" s="260" t="s">
        <v>212</v>
      </c>
      <c r="D126" s="260" t="s">
        <v>245</v>
      </c>
      <c r="E126" s="261" t="s">
        <v>1490</v>
      </c>
      <c r="F126" s="262" t="s">
        <v>1491</v>
      </c>
      <c r="G126" s="262"/>
      <c r="H126" s="262"/>
      <c r="I126" s="262"/>
      <c r="J126" s="263" t="s">
        <v>1492</v>
      </c>
      <c r="K126" s="264">
        <v>0.28</v>
      </c>
      <c r="L126" s="265">
        <v>0</v>
      </c>
      <c r="M126" s="266"/>
      <c r="N126" s="26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44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212</v>
      </c>
      <c r="AT126" s="23" t="s">
        <v>245</v>
      </c>
      <c r="AU126" s="23" t="s">
        <v>79</v>
      </c>
      <c r="AY126" s="23" t="s">
        <v>173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87</v>
      </c>
      <c r="BK126" s="143">
        <f>ROUND(L126*K126,2)</f>
        <v>0</v>
      </c>
      <c r="BL126" s="23" t="s">
        <v>178</v>
      </c>
      <c r="BM126" s="23" t="s">
        <v>1493</v>
      </c>
    </row>
    <row r="127" spans="2:65" s="1" customFormat="1" ht="16.5" customHeight="1">
      <c r="B127" s="47"/>
      <c r="C127" s="220" t="s">
        <v>217</v>
      </c>
      <c r="D127" s="220" t="s">
        <v>174</v>
      </c>
      <c r="E127" s="221" t="s">
        <v>1494</v>
      </c>
      <c r="F127" s="222" t="s">
        <v>1495</v>
      </c>
      <c r="G127" s="222"/>
      <c r="H127" s="222"/>
      <c r="I127" s="222"/>
      <c r="J127" s="223" t="s">
        <v>1496</v>
      </c>
      <c r="K127" s="224">
        <v>8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44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178</v>
      </c>
      <c r="AT127" s="23" t="s">
        <v>174</v>
      </c>
      <c r="AU127" s="23" t="s">
        <v>79</v>
      </c>
      <c r="AY127" s="23" t="s">
        <v>173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87</v>
      </c>
      <c r="BK127" s="143">
        <f>ROUND(L127*K127,2)</f>
        <v>0</v>
      </c>
      <c r="BL127" s="23" t="s">
        <v>178</v>
      </c>
      <c r="BM127" s="23" t="s">
        <v>1497</v>
      </c>
    </row>
    <row r="128" spans="2:65" s="1" customFormat="1" ht="16.5" customHeight="1">
      <c r="B128" s="47"/>
      <c r="C128" s="220" t="s">
        <v>221</v>
      </c>
      <c r="D128" s="220" t="s">
        <v>174</v>
      </c>
      <c r="E128" s="221" t="s">
        <v>1498</v>
      </c>
      <c r="F128" s="222" t="s">
        <v>1499</v>
      </c>
      <c r="G128" s="222"/>
      <c r="H128" s="222"/>
      <c r="I128" s="222"/>
      <c r="J128" s="223" t="s">
        <v>1496</v>
      </c>
      <c r="K128" s="224">
        <v>8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44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178</v>
      </c>
      <c r="AT128" s="23" t="s">
        <v>174</v>
      </c>
      <c r="AU128" s="23" t="s">
        <v>79</v>
      </c>
      <c r="AY128" s="23" t="s">
        <v>173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87</v>
      </c>
      <c r="BK128" s="143">
        <f>ROUND(L128*K128,2)</f>
        <v>0</v>
      </c>
      <c r="BL128" s="23" t="s">
        <v>178</v>
      </c>
      <c r="BM128" s="23" t="s">
        <v>1500</v>
      </c>
    </row>
    <row r="129" spans="2:63" s="9" customFormat="1" ht="37.4" customHeight="1">
      <c r="B129" s="206"/>
      <c r="C129" s="207"/>
      <c r="D129" s="208" t="s">
        <v>1467</v>
      </c>
      <c r="E129" s="208"/>
      <c r="F129" s="208"/>
      <c r="G129" s="208"/>
      <c r="H129" s="208"/>
      <c r="I129" s="208"/>
      <c r="J129" s="208"/>
      <c r="K129" s="208"/>
      <c r="L129" s="208"/>
      <c r="M129" s="208"/>
      <c r="N129" s="276">
        <f>BK129</f>
        <v>0</v>
      </c>
      <c r="O129" s="277"/>
      <c r="P129" s="277"/>
      <c r="Q129" s="277"/>
      <c r="R129" s="210"/>
      <c r="T129" s="211"/>
      <c r="U129" s="207"/>
      <c r="V129" s="207"/>
      <c r="W129" s="212">
        <f>SUM(W130:W220)</f>
        <v>0</v>
      </c>
      <c r="X129" s="207"/>
      <c r="Y129" s="212">
        <f>SUM(Y130:Y220)</f>
        <v>0</v>
      </c>
      <c r="Z129" s="207"/>
      <c r="AA129" s="213">
        <f>SUM(AA130:AA220)</f>
        <v>0</v>
      </c>
      <c r="AR129" s="214" t="s">
        <v>87</v>
      </c>
      <c r="AT129" s="215" t="s">
        <v>78</v>
      </c>
      <c r="AU129" s="215" t="s">
        <v>79</v>
      </c>
      <c r="AY129" s="214" t="s">
        <v>173</v>
      </c>
      <c r="BK129" s="216">
        <f>SUM(BK130:BK220)</f>
        <v>0</v>
      </c>
    </row>
    <row r="130" spans="2:65" s="1" customFormat="1" ht="25.5" customHeight="1">
      <c r="B130" s="47"/>
      <c r="C130" s="220" t="s">
        <v>227</v>
      </c>
      <c r="D130" s="220" t="s">
        <v>174</v>
      </c>
      <c r="E130" s="221" t="s">
        <v>1501</v>
      </c>
      <c r="F130" s="222" t="s">
        <v>1502</v>
      </c>
      <c r="G130" s="222"/>
      <c r="H130" s="222"/>
      <c r="I130" s="222"/>
      <c r="J130" s="223" t="s">
        <v>245</v>
      </c>
      <c r="K130" s="224">
        <v>18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44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178</v>
      </c>
      <c r="AT130" s="23" t="s">
        <v>174</v>
      </c>
      <c r="AU130" s="23" t="s">
        <v>87</v>
      </c>
      <c r="AY130" s="23" t="s">
        <v>173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87</v>
      </c>
      <c r="BK130" s="143">
        <f>ROUND(L130*K130,2)</f>
        <v>0</v>
      </c>
      <c r="BL130" s="23" t="s">
        <v>178</v>
      </c>
      <c r="BM130" s="23" t="s">
        <v>1503</v>
      </c>
    </row>
    <row r="131" spans="2:51" s="10" customFormat="1" ht="16.5" customHeight="1">
      <c r="B131" s="231"/>
      <c r="C131" s="232"/>
      <c r="D131" s="232"/>
      <c r="E131" s="233" t="s">
        <v>22</v>
      </c>
      <c r="F131" s="234" t="s">
        <v>1461</v>
      </c>
      <c r="G131" s="235"/>
      <c r="H131" s="235"/>
      <c r="I131" s="235"/>
      <c r="J131" s="232"/>
      <c r="K131" s="236">
        <v>18</v>
      </c>
      <c r="L131" s="232"/>
      <c r="M131" s="232"/>
      <c r="N131" s="232"/>
      <c r="O131" s="232"/>
      <c r="P131" s="232"/>
      <c r="Q131" s="232"/>
      <c r="R131" s="237"/>
      <c r="T131" s="238"/>
      <c r="U131" s="232"/>
      <c r="V131" s="232"/>
      <c r="W131" s="232"/>
      <c r="X131" s="232"/>
      <c r="Y131" s="232"/>
      <c r="Z131" s="232"/>
      <c r="AA131" s="239"/>
      <c r="AT131" s="240" t="s">
        <v>181</v>
      </c>
      <c r="AU131" s="240" t="s">
        <v>87</v>
      </c>
      <c r="AV131" s="10" t="s">
        <v>126</v>
      </c>
      <c r="AW131" s="10" t="s">
        <v>36</v>
      </c>
      <c r="AX131" s="10" t="s">
        <v>79</v>
      </c>
      <c r="AY131" s="240" t="s">
        <v>173</v>
      </c>
    </row>
    <row r="132" spans="2:51" s="11" customFormat="1" ht="16.5" customHeight="1">
      <c r="B132" s="241"/>
      <c r="C132" s="242"/>
      <c r="D132" s="242"/>
      <c r="E132" s="243" t="s">
        <v>22</v>
      </c>
      <c r="F132" s="244" t="s">
        <v>182</v>
      </c>
      <c r="G132" s="242"/>
      <c r="H132" s="242"/>
      <c r="I132" s="242"/>
      <c r="J132" s="242"/>
      <c r="K132" s="245">
        <v>18</v>
      </c>
      <c r="L132" s="242"/>
      <c r="M132" s="242"/>
      <c r="N132" s="242"/>
      <c r="O132" s="242"/>
      <c r="P132" s="242"/>
      <c r="Q132" s="242"/>
      <c r="R132" s="246"/>
      <c r="T132" s="247"/>
      <c r="U132" s="242"/>
      <c r="V132" s="242"/>
      <c r="W132" s="242"/>
      <c r="X132" s="242"/>
      <c r="Y132" s="242"/>
      <c r="Z132" s="242"/>
      <c r="AA132" s="248"/>
      <c r="AT132" s="249" t="s">
        <v>181</v>
      </c>
      <c r="AU132" s="249" t="s">
        <v>87</v>
      </c>
      <c r="AV132" s="11" t="s">
        <v>178</v>
      </c>
      <c r="AW132" s="11" t="s">
        <v>36</v>
      </c>
      <c r="AX132" s="11" t="s">
        <v>87</v>
      </c>
      <c r="AY132" s="249" t="s">
        <v>173</v>
      </c>
    </row>
    <row r="133" spans="2:65" s="1" customFormat="1" ht="25.5" customHeight="1">
      <c r="B133" s="47"/>
      <c r="C133" s="220" t="s">
        <v>233</v>
      </c>
      <c r="D133" s="220" t="s">
        <v>174</v>
      </c>
      <c r="E133" s="221" t="s">
        <v>1504</v>
      </c>
      <c r="F133" s="222" t="s">
        <v>1505</v>
      </c>
      <c r="G133" s="222"/>
      <c r="H133" s="222"/>
      <c r="I133" s="222"/>
      <c r="J133" s="223" t="s">
        <v>245</v>
      </c>
      <c r="K133" s="224">
        <v>18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44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178</v>
      </c>
      <c r="AT133" s="23" t="s">
        <v>174</v>
      </c>
      <c r="AU133" s="23" t="s">
        <v>87</v>
      </c>
      <c r="AY133" s="23" t="s">
        <v>173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87</v>
      </c>
      <c r="BK133" s="143">
        <f>ROUND(L133*K133,2)</f>
        <v>0</v>
      </c>
      <c r="BL133" s="23" t="s">
        <v>178</v>
      </c>
      <c r="BM133" s="23" t="s">
        <v>1506</v>
      </c>
    </row>
    <row r="134" spans="2:65" s="1" customFormat="1" ht="16.5" customHeight="1">
      <c r="B134" s="47"/>
      <c r="C134" s="220" t="s">
        <v>240</v>
      </c>
      <c r="D134" s="220" t="s">
        <v>174</v>
      </c>
      <c r="E134" s="221" t="s">
        <v>1507</v>
      </c>
      <c r="F134" s="222" t="s">
        <v>1508</v>
      </c>
      <c r="G134" s="222"/>
      <c r="H134" s="222"/>
      <c r="I134" s="222"/>
      <c r="J134" s="223" t="s">
        <v>1456</v>
      </c>
      <c r="K134" s="224">
        <v>9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44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178</v>
      </c>
      <c r="AT134" s="23" t="s">
        <v>174</v>
      </c>
      <c r="AU134" s="23" t="s">
        <v>87</v>
      </c>
      <c r="AY134" s="23" t="s">
        <v>173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87</v>
      </c>
      <c r="BK134" s="143">
        <f>ROUND(L134*K134,2)</f>
        <v>0</v>
      </c>
      <c r="BL134" s="23" t="s">
        <v>178</v>
      </c>
      <c r="BM134" s="23" t="s">
        <v>1509</v>
      </c>
    </row>
    <row r="135" spans="2:51" s="10" customFormat="1" ht="16.5" customHeight="1">
      <c r="B135" s="231"/>
      <c r="C135" s="232"/>
      <c r="D135" s="232"/>
      <c r="E135" s="233" t="s">
        <v>22</v>
      </c>
      <c r="F135" s="234" t="s">
        <v>1510</v>
      </c>
      <c r="G135" s="235"/>
      <c r="H135" s="235"/>
      <c r="I135" s="235"/>
      <c r="J135" s="232"/>
      <c r="K135" s="236">
        <v>9</v>
      </c>
      <c r="L135" s="232"/>
      <c r="M135" s="232"/>
      <c r="N135" s="232"/>
      <c r="O135" s="232"/>
      <c r="P135" s="232"/>
      <c r="Q135" s="232"/>
      <c r="R135" s="237"/>
      <c r="T135" s="238"/>
      <c r="U135" s="232"/>
      <c r="V135" s="232"/>
      <c r="W135" s="232"/>
      <c r="X135" s="232"/>
      <c r="Y135" s="232"/>
      <c r="Z135" s="232"/>
      <c r="AA135" s="239"/>
      <c r="AT135" s="240" t="s">
        <v>181</v>
      </c>
      <c r="AU135" s="240" t="s">
        <v>87</v>
      </c>
      <c r="AV135" s="10" t="s">
        <v>126</v>
      </c>
      <c r="AW135" s="10" t="s">
        <v>36</v>
      </c>
      <c r="AX135" s="10" t="s">
        <v>79</v>
      </c>
      <c r="AY135" s="240" t="s">
        <v>173</v>
      </c>
    </row>
    <row r="136" spans="2:51" s="11" customFormat="1" ht="16.5" customHeight="1">
      <c r="B136" s="241"/>
      <c r="C136" s="242"/>
      <c r="D136" s="242"/>
      <c r="E136" s="243" t="s">
        <v>22</v>
      </c>
      <c r="F136" s="244" t="s">
        <v>182</v>
      </c>
      <c r="G136" s="242"/>
      <c r="H136" s="242"/>
      <c r="I136" s="242"/>
      <c r="J136" s="242"/>
      <c r="K136" s="245">
        <v>9</v>
      </c>
      <c r="L136" s="242"/>
      <c r="M136" s="242"/>
      <c r="N136" s="242"/>
      <c r="O136" s="242"/>
      <c r="P136" s="242"/>
      <c r="Q136" s="242"/>
      <c r="R136" s="246"/>
      <c r="T136" s="247"/>
      <c r="U136" s="242"/>
      <c r="V136" s="242"/>
      <c r="W136" s="242"/>
      <c r="X136" s="242"/>
      <c r="Y136" s="242"/>
      <c r="Z136" s="242"/>
      <c r="AA136" s="248"/>
      <c r="AT136" s="249" t="s">
        <v>181</v>
      </c>
      <c r="AU136" s="249" t="s">
        <v>87</v>
      </c>
      <c r="AV136" s="11" t="s">
        <v>178</v>
      </c>
      <c r="AW136" s="11" t="s">
        <v>36</v>
      </c>
      <c r="AX136" s="11" t="s">
        <v>87</v>
      </c>
      <c r="AY136" s="249" t="s">
        <v>173</v>
      </c>
    </row>
    <row r="137" spans="2:65" s="1" customFormat="1" ht="25.5" customHeight="1">
      <c r="B137" s="47"/>
      <c r="C137" s="220" t="s">
        <v>244</v>
      </c>
      <c r="D137" s="220" t="s">
        <v>174</v>
      </c>
      <c r="E137" s="221" t="s">
        <v>1511</v>
      </c>
      <c r="F137" s="222" t="s">
        <v>1512</v>
      </c>
      <c r="G137" s="222"/>
      <c r="H137" s="222"/>
      <c r="I137" s="222"/>
      <c r="J137" s="223" t="s">
        <v>245</v>
      </c>
      <c r="K137" s="224">
        <v>18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44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178</v>
      </c>
      <c r="AT137" s="23" t="s">
        <v>174</v>
      </c>
      <c r="AU137" s="23" t="s">
        <v>87</v>
      </c>
      <c r="AY137" s="23" t="s">
        <v>173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87</v>
      </c>
      <c r="BK137" s="143">
        <f>ROUND(L137*K137,2)</f>
        <v>0</v>
      </c>
      <c r="BL137" s="23" t="s">
        <v>178</v>
      </c>
      <c r="BM137" s="23" t="s">
        <v>1513</v>
      </c>
    </row>
    <row r="138" spans="2:51" s="10" customFormat="1" ht="16.5" customHeight="1">
      <c r="B138" s="231"/>
      <c r="C138" s="232"/>
      <c r="D138" s="232"/>
      <c r="E138" s="233" t="s">
        <v>22</v>
      </c>
      <c r="F138" s="234" t="s">
        <v>1461</v>
      </c>
      <c r="G138" s="235"/>
      <c r="H138" s="235"/>
      <c r="I138" s="235"/>
      <c r="J138" s="232"/>
      <c r="K138" s="236">
        <v>18</v>
      </c>
      <c r="L138" s="232"/>
      <c r="M138" s="232"/>
      <c r="N138" s="232"/>
      <c r="O138" s="232"/>
      <c r="P138" s="232"/>
      <c r="Q138" s="232"/>
      <c r="R138" s="237"/>
      <c r="T138" s="238"/>
      <c r="U138" s="232"/>
      <c r="V138" s="232"/>
      <c r="W138" s="232"/>
      <c r="X138" s="232"/>
      <c r="Y138" s="232"/>
      <c r="Z138" s="232"/>
      <c r="AA138" s="239"/>
      <c r="AT138" s="240" t="s">
        <v>181</v>
      </c>
      <c r="AU138" s="240" t="s">
        <v>87</v>
      </c>
      <c r="AV138" s="10" t="s">
        <v>126</v>
      </c>
      <c r="AW138" s="10" t="s">
        <v>36</v>
      </c>
      <c r="AX138" s="10" t="s">
        <v>79</v>
      </c>
      <c r="AY138" s="240" t="s">
        <v>173</v>
      </c>
    </row>
    <row r="139" spans="2:51" s="11" customFormat="1" ht="16.5" customHeight="1">
      <c r="B139" s="241"/>
      <c r="C139" s="242"/>
      <c r="D139" s="242"/>
      <c r="E139" s="243" t="s">
        <v>22</v>
      </c>
      <c r="F139" s="244" t="s">
        <v>182</v>
      </c>
      <c r="G139" s="242"/>
      <c r="H139" s="242"/>
      <c r="I139" s="242"/>
      <c r="J139" s="242"/>
      <c r="K139" s="245">
        <v>18</v>
      </c>
      <c r="L139" s="242"/>
      <c r="M139" s="242"/>
      <c r="N139" s="242"/>
      <c r="O139" s="242"/>
      <c r="P139" s="242"/>
      <c r="Q139" s="242"/>
      <c r="R139" s="246"/>
      <c r="T139" s="247"/>
      <c r="U139" s="242"/>
      <c r="V139" s="242"/>
      <c r="W139" s="242"/>
      <c r="X139" s="242"/>
      <c r="Y139" s="242"/>
      <c r="Z139" s="242"/>
      <c r="AA139" s="248"/>
      <c r="AT139" s="249" t="s">
        <v>181</v>
      </c>
      <c r="AU139" s="249" t="s">
        <v>87</v>
      </c>
      <c r="AV139" s="11" t="s">
        <v>178</v>
      </c>
      <c r="AW139" s="11" t="s">
        <v>36</v>
      </c>
      <c r="AX139" s="11" t="s">
        <v>87</v>
      </c>
      <c r="AY139" s="249" t="s">
        <v>173</v>
      </c>
    </row>
    <row r="140" spans="2:65" s="1" customFormat="1" ht="16.5" customHeight="1">
      <c r="B140" s="47"/>
      <c r="C140" s="260" t="s">
        <v>11</v>
      </c>
      <c r="D140" s="260" t="s">
        <v>245</v>
      </c>
      <c r="E140" s="261" t="s">
        <v>1514</v>
      </c>
      <c r="F140" s="262" t="s">
        <v>1515</v>
      </c>
      <c r="G140" s="262"/>
      <c r="H140" s="262"/>
      <c r="I140" s="262"/>
      <c r="J140" s="263" t="s">
        <v>1464</v>
      </c>
      <c r="K140" s="264">
        <v>2304</v>
      </c>
      <c r="L140" s="265">
        <v>0</v>
      </c>
      <c r="M140" s="266"/>
      <c r="N140" s="26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44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212</v>
      </c>
      <c r="AT140" s="23" t="s">
        <v>245</v>
      </c>
      <c r="AU140" s="23" t="s">
        <v>87</v>
      </c>
      <c r="AY140" s="23" t="s">
        <v>173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87</v>
      </c>
      <c r="BK140" s="143">
        <f>ROUND(L140*K140,2)</f>
        <v>0</v>
      </c>
      <c r="BL140" s="23" t="s">
        <v>178</v>
      </c>
      <c r="BM140" s="23" t="s">
        <v>1516</v>
      </c>
    </row>
    <row r="141" spans="2:65" s="1" customFormat="1" ht="16.5" customHeight="1">
      <c r="B141" s="47"/>
      <c r="C141" s="220" t="s">
        <v>253</v>
      </c>
      <c r="D141" s="220" t="s">
        <v>174</v>
      </c>
      <c r="E141" s="221" t="s">
        <v>1517</v>
      </c>
      <c r="F141" s="222" t="s">
        <v>1518</v>
      </c>
      <c r="G141" s="222"/>
      <c r="H141" s="222"/>
      <c r="I141" s="222"/>
      <c r="J141" s="223" t="s">
        <v>245</v>
      </c>
      <c r="K141" s="224">
        <v>11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44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178</v>
      </c>
      <c r="AT141" s="23" t="s">
        <v>174</v>
      </c>
      <c r="AU141" s="23" t="s">
        <v>87</v>
      </c>
      <c r="AY141" s="23" t="s">
        <v>173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87</v>
      </c>
      <c r="BK141" s="143">
        <f>ROUND(L141*K141,2)</f>
        <v>0</v>
      </c>
      <c r="BL141" s="23" t="s">
        <v>178</v>
      </c>
      <c r="BM141" s="23" t="s">
        <v>1519</v>
      </c>
    </row>
    <row r="142" spans="2:65" s="1" customFormat="1" ht="25.5" customHeight="1">
      <c r="B142" s="47"/>
      <c r="C142" s="260" t="s">
        <v>259</v>
      </c>
      <c r="D142" s="260" t="s">
        <v>245</v>
      </c>
      <c r="E142" s="261" t="s">
        <v>1520</v>
      </c>
      <c r="F142" s="262" t="s">
        <v>1521</v>
      </c>
      <c r="G142" s="262"/>
      <c r="H142" s="262"/>
      <c r="I142" s="262"/>
      <c r="J142" s="263" t="s">
        <v>245</v>
      </c>
      <c r="K142" s="264">
        <v>11</v>
      </c>
      <c r="L142" s="265">
        <v>0</v>
      </c>
      <c r="M142" s="266"/>
      <c r="N142" s="26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44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212</v>
      </c>
      <c r="AT142" s="23" t="s">
        <v>245</v>
      </c>
      <c r="AU142" s="23" t="s">
        <v>87</v>
      </c>
      <c r="AY142" s="23" t="s">
        <v>173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87</v>
      </c>
      <c r="BK142" s="143">
        <f>ROUND(L142*K142,2)</f>
        <v>0</v>
      </c>
      <c r="BL142" s="23" t="s">
        <v>178</v>
      </c>
      <c r="BM142" s="23" t="s">
        <v>1522</v>
      </c>
    </row>
    <row r="143" spans="2:65" s="1" customFormat="1" ht="16.5" customHeight="1">
      <c r="B143" s="47"/>
      <c r="C143" s="220" t="s">
        <v>265</v>
      </c>
      <c r="D143" s="220" t="s">
        <v>174</v>
      </c>
      <c r="E143" s="221" t="s">
        <v>1523</v>
      </c>
      <c r="F143" s="222" t="s">
        <v>1524</v>
      </c>
      <c r="G143" s="222"/>
      <c r="H143" s="222"/>
      <c r="I143" s="222"/>
      <c r="J143" s="223" t="s">
        <v>1492</v>
      </c>
      <c r="K143" s="224">
        <v>4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44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178</v>
      </c>
      <c r="AT143" s="23" t="s">
        <v>174</v>
      </c>
      <c r="AU143" s="23" t="s">
        <v>87</v>
      </c>
      <c r="AY143" s="23" t="s">
        <v>173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87</v>
      </c>
      <c r="BK143" s="143">
        <f>ROUND(L143*K143,2)</f>
        <v>0</v>
      </c>
      <c r="BL143" s="23" t="s">
        <v>178</v>
      </c>
      <c r="BM143" s="23" t="s">
        <v>1525</v>
      </c>
    </row>
    <row r="144" spans="2:65" s="1" customFormat="1" ht="25.5" customHeight="1">
      <c r="B144" s="47"/>
      <c r="C144" s="260" t="s">
        <v>270</v>
      </c>
      <c r="D144" s="260" t="s">
        <v>245</v>
      </c>
      <c r="E144" s="261" t="s">
        <v>1526</v>
      </c>
      <c r="F144" s="262" t="s">
        <v>1527</v>
      </c>
      <c r="G144" s="262"/>
      <c r="H144" s="262"/>
      <c r="I144" s="262"/>
      <c r="J144" s="263" t="s">
        <v>1496</v>
      </c>
      <c r="K144" s="264">
        <v>0.06</v>
      </c>
      <c r="L144" s="265">
        <v>0</v>
      </c>
      <c r="M144" s="266"/>
      <c r="N144" s="26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44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212</v>
      </c>
      <c r="AT144" s="23" t="s">
        <v>245</v>
      </c>
      <c r="AU144" s="23" t="s">
        <v>87</v>
      </c>
      <c r="AY144" s="23" t="s">
        <v>173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87</v>
      </c>
      <c r="BK144" s="143">
        <f>ROUND(L144*K144,2)</f>
        <v>0</v>
      </c>
      <c r="BL144" s="23" t="s">
        <v>178</v>
      </c>
      <c r="BM144" s="23" t="s">
        <v>1528</v>
      </c>
    </row>
    <row r="145" spans="2:51" s="10" customFormat="1" ht="16.5" customHeight="1">
      <c r="B145" s="231"/>
      <c r="C145" s="232"/>
      <c r="D145" s="232"/>
      <c r="E145" s="233" t="s">
        <v>22</v>
      </c>
      <c r="F145" s="234" t="s">
        <v>1529</v>
      </c>
      <c r="G145" s="235"/>
      <c r="H145" s="235"/>
      <c r="I145" s="235"/>
      <c r="J145" s="232"/>
      <c r="K145" s="236">
        <v>0.06</v>
      </c>
      <c r="L145" s="232"/>
      <c r="M145" s="232"/>
      <c r="N145" s="232"/>
      <c r="O145" s="232"/>
      <c r="P145" s="232"/>
      <c r="Q145" s="232"/>
      <c r="R145" s="237"/>
      <c r="T145" s="238"/>
      <c r="U145" s="232"/>
      <c r="V145" s="232"/>
      <c r="W145" s="232"/>
      <c r="X145" s="232"/>
      <c r="Y145" s="232"/>
      <c r="Z145" s="232"/>
      <c r="AA145" s="239"/>
      <c r="AT145" s="240" t="s">
        <v>181</v>
      </c>
      <c r="AU145" s="240" t="s">
        <v>87</v>
      </c>
      <c r="AV145" s="10" t="s">
        <v>126</v>
      </c>
      <c r="AW145" s="10" t="s">
        <v>36</v>
      </c>
      <c r="AX145" s="10" t="s">
        <v>79</v>
      </c>
      <c r="AY145" s="240" t="s">
        <v>173</v>
      </c>
    </row>
    <row r="146" spans="2:51" s="11" customFormat="1" ht="16.5" customHeight="1">
      <c r="B146" s="241"/>
      <c r="C146" s="242"/>
      <c r="D146" s="242"/>
      <c r="E146" s="243" t="s">
        <v>22</v>
      </c>
      <c r="F146" s="244" t="s">
        <v>182</v>
      </c>
      <c r="G146" s="242"/>
      <c r="H146" s="242"/>
      <c r="I146" s="242"/>
      <c r="J146" s="242"/>
      <c r="K146" s="245">
        <v>0.06</v>
      </c>
      <c r="L146" s="242"/>
      <c r="M146" s="242"/>
      <c r="N146" s="242"/>
      <c r="O146" s="242"/>
      <c r="P146" s="242"/>
      <c r="Q146" s="242"/>
      <c r="R146" s="246"/>
      <c r="T146" s="247"/>
      <c r="U146" s="242"/>
      <c r="V146" s="242"/>
      <c r="W146" s="242"/>
      <c r="X146" s="242"/>
      <c r="Y146" s="242"/>
      <c r="Z146" s="242"/>
      <c r="AA146" s="248"/>
      <c r="AT146" s="249" t="s">
        <v>181</v>
      </c>
      <c r="AU146" s="249" t="s">
        <v>87</v>
      </c>
      <c r="AV146" s="11" t="s">
        <v>178</v>
      </c>
      <c r="AW146" s="11" t="s">
        <v>36</v>
      </c>
      <c r="AX146" s="11" t="s">
        <v>87</v>
      </c>
      <c r="AY146" s="249" t="s">
        <v>173</v>
      </c>
    </row>
    <row r="147" spans="2:65" s="1" customFormat="1" ht="25.5" customHeight="1">
      <c r="B147" s="47"/>
      <c r="C147" s="260" t="s">
        <v>275</v>
      </c>
      <c r="D147" s="260" t="s">
        <v>245</v>
      </c>
      <c r="E147" s="261" t="s">
        <v>1530</v>
      </c>
      <c r="F147" s="262" t="s">
        <v>1531</v>
      </c>
      <c r="G147" s="262"/>
      <c r="H147" s="262"/>
      <c r="I147" s="262"/>
      <c r="J147" s="263" t="s">
        <v>1496</v>
      </c>
      <c r="K147" s="264">
        <v>0.06</v>
      </c>
      <c r="L147" s="265">
        <v>0</v>
      </c>
      <c r="M147" s="266"/>
      <c r="N147" s="26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44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212</v>
      </c>
      <c r="AT147" s="23" t="s">
        <v>245</v>
      </c>
      <c r="AU147" s="23" t="s">
        <v>87</v>
      </c>
      <c r="AY147" s="23" t="s">
        <v>173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87</v>
      </c>
      <c r="BK147" s="143">
        <f>ROUND(L147*K147,2)</f>
        <v>0</v>
      </c>
      <c r="BL147" s="23" t="s">
        <v>178</v>
      </c>
      <c r="BM147" s="23" t="s">
        <v>1532</v>
      </c>
    </row>
    <row r="148" spans="2:65" s="1" customFormat="1" ht="16.5" customHeight="1">
      <c r="B148" s="47"/>
      <c r="C148" s="260" t="s">
        <v>10</v>
      </c>
      <c r="D148" s="260" t="s">
        <v>245</v>
      </c>
      <c r="E148" s="261" t="s">
        <v>1533</v>
      </c>
      <c r="F148" s="262" t="s">
        <v>1534</v>
      </c>
      <c r="G148" s="262"/>
      <c r="H148" s="262"/>
      <c r="I148" s="262"/>
      <c r="J148" s="263" t="s">
        <v>1464</v>
      </c>
      <c r="K148" s="264">
        <v>0.576</v>
      </c>
      <c r="L148" s="265">
        <v>0</v>
      </c>
      <c r="M148" s="266"/>
      <c r="N148" s="26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44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212</v>
      </c>
      <c r="AT148" s="23" t="s">
        <v>245</v>
      </c>
      <c r="AU148" s="23" t="s">
        <v>87</v>
      </c>
      <c r="AY148" s="23" t="s">
        <v>173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87</v>
      </c>
      <c r="BK148" s="143">
        <f>ROUND(L148*K148,2)</f>
        <v>0</v>
      </c>
      <c r="BL148" s="23" t="s">
        <v>178</v>
      </c>
      <c r="BM148" s="23" t="s">
        <v>1535</v>
      </c>
    </row>
    <row r="149" spans="2:51" s="10" customFormat="1" ht="16.5" customHeight="1">
      <c r="B149" s="231"/>
      <c r="C149" s="232"/>
      <c r="D149" s="232"/>
      <c r="E149" s="233" t="s">
        <v>22</v>
      </c>
      <c r="F149" s="234" t="s">
        <v>1536</v>
      </c>
      <c r="G149" s="235"/>
      <c r="H149" s="235"/>
      <c r="I149" s="235"/>
      <c r="J149" s="232"/>
      <c r="K149" s="236">
        <v>0.576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181</v>
      </c>
      <c r="AU149" s="240" t="s">
        <v>87</v>
      </c>
      <c r="AV149" s="10" t="s">
        <v>126</v>
      </c>
      <c r="AW149" s="10" t="s">
        <v>36</v>
      </c>
      <c r="AX149" s="10" t="s">
        <v>79</v>
      </c>
      <c r="AY149" s="240" t="s">
        <v>173</v>
      </c>
    </row>
    <row r="150" spans="2:51" s="11" customFormat="1" ht="16.5" customHeight="1">
      <c r="B150" s="241"/>
      <c r="C150" s="242"/>
      <c r="D150" s="242"/>
      <c r="E150" s="243" t="s">
        <v>22</v>
      </c>
      <c r="F150" s="244" t="s">
        <v>182</v>
      </c>
      <c r="G150" s="242"/>
      <c r="H150" s="242"/>
      <c r="I150" s="242"/>
      <c r="J150" s="242"/>
      <c r="K150" s="245">
        <v>0.576</v>
      </c>
      <c r="L150" s="242"/>
      <c r="M150" s="242"/>
      <c r="N150" s="242"/>
      <c r="O150" s="242"/>
      <c r="P150" s="242"/>
      <c r="Q150" s="242"/>
      <c r="R150" s="246"/>
      <c r="T150" s="247"/>
      <c r="U150" s="242"/>
      <c r="V150" s="242"/>
      <c r="W150" s="242"/>
      <c r="X150" s="242"/>
      <c r="Y150" s="242"/>
      <c r="Z150" s="242"/>
      <c r="AA150" s="248"/>
      <c r="AT150" s="249" t="s">
        <v>181</v>
      </c>
      <c r="AU150" s="249" t="s">
        <v>87</v>
      </c>
      <c r="AV150" s="11" t="s">
        <v>178</v>
      </c>
      <c r="AW150" s="11" t="s">
        <v>36</v>
      </c>
      <c r="AX150" s="11" t="s">
        <v>87</v>
      </c>
      <c r="AY150" s="249" t="s">
        <v>173</v>
      </c>
    </row>
    <row r="151" spans="2:65" s="1" customFormat="1" ht="16.5" customHeight="1">
      <c r="B151" s="47"/>
      <c r="C151" s="220" t="s">
        <v>284</v>
      </c>
      <c r="D151" s="220" t="s">
        <v>174</v>
      </c>
      <c r="E151" s="221" t="s">
        <v>1537</v>
      </c>
      <c r="F151" s="222" t="s">
        <v>1538</v>
      </c>
      <c r="G151" s="222"/>
      <c r="H151" s="222"/>
      <c r="I151" s="222"/>
      <c r="J151" s="223" t="s">
        <v>245</v>
      </c>
      <c r="K151" s="224">
        <v>12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44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178</v>
      </c>
      <c r="AT151" s="23" t="s">
        <v>174</v>
      </c>
      <c r="AU151" s="23" t="s">
        <v>87</v>
      </c>
      <c r="AY151" s="23" t="s">
        <v>173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87</v>
      </c>
      <c r="BK151" s="143">
        <f>ROUND(L151*K151,2)</f>
        <v>0</v>
      </c>
      <c r="BL151" s="23" t="s">
        <v>178</v>
      </c>
      <c r="BM151" s="23" t="s">
        <v>1539</v>
      </c>
    </row>
    <row r="152" spans="2:65" s="1" customFormat="1" ht="25.5" customHeight="1">
      <c r="B152" s="47"/>
      <c r="C152" s="260" t="s">
        <v>291</v>
      </c>
      <c r="D152" s="260" t="s">
        <v>245</v>
      </c>
      <c r="E152" s="261" t="s">
        <v>1526</v>
      </c>
      <c r="F152" s="262" t="s">
        <v>1527</v>
      </c>
      <c r="G152" s="262"/>
      <c r="H152" s="262"/>
      <c r="I152" s="262"/>
      <c r="J152" s="263" t="s">
        <v>1496</v>
      </c>
      <c r="K152" s="264">
        <v>0.072</v>
      </c>
      <c r="L152" s="265">
        <v>0</v>
      </c>
      <c r="M152" s="266"/>
      <c r="N152" s="26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44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212</v>
      </c>
      <c r="AT152" s="23" t="s">
        <v>245</v>
      </c>
      <c r="AU152" s="23" t="s">
        <v>87</v>
      </c>
      <c r="AY152" s="23" t="s">
        <v>173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87</v>
      </c>
      <c r="BK152" s="143">
        <f>ROUND(L152*K152,2)</f>
        <v>0</v>
      </c>
      <c r="BL152" s="23" t="s">
        <v>178</v>
      </c>
      <c r="BM152" s="23" t="s">
        <v>1540</v>
      </c>
    </row>
    <row r="153" spans="2:65" s="1" customFormat="1" ht="25.5" customHeight="1">
      <c r="B153" s="47"/>
      <c r="C153" s="260" t="s">
        <v>296</v>
      </c>
      <c r="D153" s="260" t="s">
        <v>245</v>
      </c>
      <c r="E153" s="261" t="s">
        <v>1530</v>
      </c>
      <c r="F153" s="262" t="s">
        <v>1531</v>
      </c>
      <c r="G153" s="262"/>
      <c r="H153" s="262"/>
      <c r="I153" s="262"/>
      <c r="J153" s="263" t="s">
        <v>1496</v>
      </c>
      <c r="K153" s="264">
        <v>0.012</v>
      </c>
      <c r="L153" s="265">
        <v>0</v>
      </c>
      <c r="M153" s="266"/>
      <c r="N153" s="26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44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212</v>
      </c>
      <c r="AT153" s="23" t="s">
        <v>245</v>
      </c>
      <c r="AU153" s="23" t="s">
        <v>87</v>
      </c>
      <c r="AY153" s="23" t="s">
        <v>173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87</v>
      </c>
      <c r="BK153" s="143">
        <f>ROUND(L153*K153,2)</f>
        <v>0</v>
      </c>
      <c r="BL153" s="23" t="s">
        <v>178</v>
      </c>
      <c r="BM153" s="23" t="s">
        <v>1541</v>
      </c>
    </row>
    <row r="154" spans="2:51" s="10" customFormat="1" ht="16.5" customHeight="1">
      <c r="B154" s="231"/>
      <c r="C154" s="232"/>
      <c r="D154" s="232"/>
      <c r="E154" s="233" t="s">
        <v>22</v>
      </c>
      <c r="F154" s="234" t="s">
        <v>1542</v>
      </c>
      <c r="G154" s="235"/>
      <c r="H154" s="235"/>
      <c r="I154" s="235"/>
      <c r="J154" s="232"/>
      <c r="K154" s="236">
        <v>0.012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181</v>
      </c>
      <c r="AU154" s="240" t="s">
        <v>87</v>
      </c>
      <c r="AV154" s="10" t="s">
        <v>126</v>
      </c>
      <c r="AW154" s="10" t="s">
        <v>36</v>
      </c>
      <c r="AX154" s="10" t="s">
        <v>79</v>
      </c>
      <c r="AY154" s="240" t="s">
        <v>173</v>
      </c>
    </row>
    <row r="155" spans="2:51" s="11" customFormat="1" ht="16.5" customHeight="1">
      <c r="B155" s="241"/>
      <c r="C155" s="242"/>
      <c r="D155" s="242"/>
      <c r="E155" s="243" t="s">
        <v>22</v>
      </c>
      <c r="F155" s="244" t="s">
        <v>182</v>
      </c>
      <c r="G155" s="242"/>
      <c r="H155" s="242"/>
      <c r="I155" s="242"/>
      <c r="J155" s="242"/>
      <c r="K155" s="245">
        <v>0.012</v>
      </c>
      <c r="L155" s="242"/>
      <c r="M155" s="242"/>
      <c r="N155" s="242"/>
      <c r="O155" s="242"/>
      <c r="P155" s="242"/>
      <c r="Q155" s="242"/>
      <c r="R155" s="246"/>
      <c r="T155" s="247"/>
      <c r="U155" s="242"/>
      <c r="V155" s="242"/>
      <c r="W155" s="242"/>
      <c r="X155" s="242"/>
      <c r="Y155" s="242"/>
      <c r="Z155" s="242"/>
      <c r="AA155" s="248"/>
      <c r="AT155" s="249" t="s">
        <v>181</v>
      </c>
      <c r="AU155" s="249" t="s">
        <v>87</v>
      </c>
      <c r="AV155" s="11" t="s">
        <v>178</v>
      </c>
      <c r="AW155" s="11" t="s">
        <v>36</v>
      </c>
      <c r="AX155" s="11" t="s">
        <v>87</v>
      </c>
      <c r="AY155" s="249" t="s">
        <v>173</v>
      </c>
    </row>
    <row r="156" spans="2:65" s="1" customFormat="1" ht="16.5" customHeight="1">
      <c r="B156" s="47"/>
      <c r="C156" s="260" t="s">
        <v>301</v>
      </c>
      <c r="D156" s="260" t="s">
        <v>245</v>
      </c>
      <c r="E156" s="261" t="s">
        <v>1533</v>
      </c>
      <c r="F156" s="262" t="s">
        <v>1534</v>
      </c>
      <c r="G156" s="262"/>
      <c r="H156" s="262"/>
      <c r="I156" s="262"/>
      <c r="J156" s="263" t="s">
        <v>1464</v>
      </c>
      <c r="K156" s="264">
        <v>1.728</v>
      </c>
      <c r="L156" s="265">
        <v>0</v>
      </c>
      <c r="M156" s="266"/>
      <c r="N156" s="26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44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212</v>
      </c>
      <c r="AT156" s="23" t="s">
        <v>245</v>
      </c>
      <c r="AU156" s="23" t="s">
        <v>87</v>
      </c>
      <c r="AY156" s="23" t="s">
        <v>173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87</v>
      </c>
      <c r="BK156" s="143">
        <f>ROUND(L156*K156,2)</f>
        <v>0</v>
      </c>
      <c r="BL156" s="23" t="s">
        <v>178</v>
      </c>
      <c r="BM156" s="23" t="s">
        <v>1543</v>
      </c>
    </row>
    <row r="157" spans="2:65" s="1" customFormat="1" ht="16.5" customHeight="1">
      <c r="B157" s="47"/>
      <c r="C157" s="220" t="s">
        <v>305</v>
      </c>
      <c r="D157" s="220" t="s">
        <v>174</v>
      </c>
      <c r="E157" s="221" t="s">
        <v>1544</v>
      </c>
      <c r="F157" s="222" t="s">
        <v>1545</v>
      </c>
      <c r="G157" s="222"/>
      <c r="H157" s="222"/>
      <c r="I157" s="222"/>
      <c r="J157" s="223" t="s">
        <v>1496</v>
      </c>
      <c r="K157" s="224">
        <v>8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44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178</v>
      </c>
      <c r="AT157" s="23" t="s">
        <v>174</v>
      </c>
      <c r="AU157" s="23" t="s">
        <v>87</v>
      </c>
      <c r="AY157" s="23" t="s">
        <v>173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87</v>
      </c>
      <c r="BK157" s="143">
        <f>ROUND(L157*K157,2)</f>
        <v>0</v>
      </c>
      <c r="BL157" s="23" t="s">
        <v>178</v>
      </c>
      <c r="BM157" s="23" t="s">
        <v>1546</v>
      </c>
    </row>
    <row r="158" spans="2:65" s="1" customFormat="1" ht="16.5" customHeight="1">
      <c r="B158" s="47"/>
      <c r="C158" s="220" t="s">
        <v>310</v>
      </c>
      <c r="D158" s="220" t="s">
        <v>174</v>
      </c>
      <c r="E158" s="221" t="s">
        <v>1547</v>
      </c>
      <c r="F158" s="222" t="s">
        <v>1548</v>
      </c>
      <c r="G158" s="222"/>
      <c r="H158" s="222"/>
      <c r="I158" s="222"/>
      <c r="J158" s="223" t="s">
        <v>1496</v>
      </c>
      <c r="K158" s="224">
        <v>8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44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178</v>
      </c>
      <c r="AT158" s="23" t="s">
        <v>174</v>
      </c>
      <c r="AU158" s="23" t="s">
        <v>87</v>
      </c>
      <c r="AY158" s="23" t="s">
        <v>173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87</v>
      </c>
      <c r="BK158" s="143">
        <f>ROUND(L158*K158,2)</f>
        <v>0</v>
      </c>
      <c r="BL158" s="23" t="s">
        <v>178</v>
      </c>
      <c r="BM158" s="23" t="s">
        <v>1549</v>
      </c>
    </row>
    <row r="159" spans="2:65" s="1" customFormat="1" ht="25.5" customHeight="1">
      <c r="B159" s="47"/>
      <c r="C159" s="220" t="s">
        <v>315</v>
      </c>
      <c r="D159" s="220" t="s">
        <v>174</v>
      </c>
      <c r="E159" s="221" t="s">
        <v>1550</v>
      </c>
      <c r="F159" s="222" t="s">
        <v>1551</v>
      </c>
      <c r="G159" s="222"/>
      <c r="H159" s="222"/>
      <c r="I159" s="222"/>
      <c r="J159" s="223" t="s">
        <v>1492</v>
      </c>
      <c r="K159" s="224">
        <v>4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44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178</v>
      </c>
      <c r="AT159" s="23" t="s">
        <v>174</v>
      </c>
      <c r="AU159" s="23" t="s">
        <v>87</v>
      </c>
      <c r="AY159" s="23" t="s">
        <v>173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87</v>
      </c>
      <c r="BK159" s="143">
        <f>ROUND(L159*K159,2)</f>
        <v>0</v>
      </c>
      <c r="BL159" s="23" t="s">
        <v>178</v>
      </c>
      <c r="BM159" s="23" t="s">
        <v>1552</v>
      </c>
    </row>
    <row r="160" spans="2:65" s="1" customFormat="1" ht="16.5" customHeight="1">
      <c r="B160" s="47"/>
      <c r="C160" s="220" t="s">
        <v>320</v>
      </c>
      <c r="D160" s="220" t="s">
        <v>174</v>
      </c>
      <c r="E160" s="221" t="s">
        <v>1553</v>
      </c>
      <c r="F160" s="222" t="s">
        <v>1554</v>
      </c>
      <c r="G160" s="222"/>
      <c r="H160" s="222"/>
      <c r="I160" s="222"/>
      <c r="J160" s="223" t="s">
        <v>1492</v>
      </c>
      <c r="K160" s="224">
        <v>4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44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178</v>
      </c>
      <c r="AT160" s="23" t="s">
        <v>174</v>
      </c>
      <c r="AU160" s="23" t="s">
        <v>87</v>
      </c>
      <c r="AY160" s="23" t="s">
        <v>173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87</v>
      </c>
      <c r="BK160" s="143">
        <f>ROUND(L160*K160,2)</f>
        <v>0</v>
      </c>
      <c r="BL160" s="23" t="s">
        <v>178</v>
      </c>
      <c r="BM160" s="23" t="s">
        <v>1555</v>
      </c>
    </row>
    <row r="161" spans="2:65" s="1" customFormat="1" ht="16.5" customHeight="1">
      <c r="B161" s="47"/>
      <c r="C161" s="260" t="s">
        <v>327</v>
      </c>
      <c r="D161" s="260" t="s">
        <v>245</v>
      </c>
      <c r="E161" s="261" t="s">
        <v>1556</v>
      </c>
      <c r="F161" s="262" t="s">
        <v>1557</v>
      </c>
      <c r="G161" s="262"/>
      <c r="H161" s="262"/>
      <c r="I161" s="262"/>
      <c r="J161" s="263" t="s">
        <v>1492</v>
      </c>
      <c r="K161" s="264">
        <v>4</v>
      </c>
      <c r="L161" s="265">
        <v>0</v>
      </c>
      <c r="M161" s="266"/>
      <c r="N161" s="26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44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212</v>
      </c>
      <c r="AT161" s="23" t="s">
        <v>245</v>
      </c>
      <c r="AU161" s="23" t="s">
        <v>87</v>
      </c>
      <c r="AY161" s="23" t="s">
        <v>173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87</v>
      </c>
      <c r="BK161" s="143">
        <f>ROUND(L161*K161,2)</f>
        <v>0</v>
      </c>
      <c r="BL161" s="23" t="s">
        <v>178</v>
      </c>
      <c r="BM161" s="23" t="s">
        <v>1558</v>
      </c>
    </row>
    <row r="162" spans="2:65" s="1" customFormat="1" ht="16.5" customHeight="1">
      <c r="B162" s="47"/>
      <c r="C162" s="260" t="s">
        <v>331</v>
      </c>
      <c r="D162" s="260" t="s">
        <v>245</v>
      </c>
      <c r="E162" s="261" t="s">
        <v>1559</v>
      </c>
      <c r="F162" s="262" t="s">
        <v>1560</v>
      </c>
      <c r="G162" s="262"/>
      <c r="H162" s="262"/>
      <c r="I162" s="262"/>
      <c r="J162" s="263" t="s">
        <v>1561</v>
      </c>
      <c r="K162" s="264">
        <v>0.04</v>
      </c>
      <c r="L162" s="265">
        <v>0</v>
      </c>
      <c r="M162" s="266"/>
      <c r="N162" s="26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44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212</v>
      </c>
      <c r="AT162" s="23" t="s">
        <v>245</v>
      </c>
      <c r="AU162" s="23" t="s">
        <v>87</v>
      </c>
      <c r="AY162" s="23" t="s">
        <v>173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87</v>
      </c>
      <c r="BK162" s="143">
        <f>ROUND(L162*K162,2)</f>
        <v>0</v>
      </c>
      <c r="BL162" s="23" t="s">
        <v>178</v>
      </c>
      <c r="BM162" s="23" t="s">
        <v>1562</v>
      </c>
    </row>
    <row r="163" spans="2:51" s="10" customFormat="1" ht="16.5" customHeight="1">
      <c r="B163" s="231"/>
      <c r="C163" s="232"/>
      <c r="D163" s="232"/>
      <c r="E163" s="233" t="s">
        <v>22</v>
      </c>
      <c r="F163" s="234" t="s">
        <v>1563</v>
      </c>
      <c r="G163" s="235"/>
      <c r="H163" s="235"/>
      <c r="I163" s="235"/>
      <c r="J163" s="232"/>
      <c r="K163" s="236">
        <v>0.04</v>
      </c>
      <c r="L163" s="232"/>
      <c r="M163" s="232"/>
      <c r="N163" s="232"/>
      <c r="O163" s="232"/>
      <c r="P163" s="232"/>
      <c r="Q163" s="232"/>
      <c r="R163" s="237"/>
      <c r="T163" s="238"/>
      <c r="U163" s="232"/>
      <c r="V163" s="232"/>
      <c r="W163" s="232"/>
      <c r="X163" s="232"/>
      <c r="Y163" s="232"/>
      <c r="Z163" s="232"/>
      <c r="AA163" s="239"/>
      <c r="AT163" s="240" t="s">
        <v>181</v>
      </c>
      <c r="AU163" s="240" t="s">
        <v>87</v>
      </c>
      <c r="AV163" s="10" t="s">
        <v>126</v>
      </c>
      <c r="AW163" s="10" t="s">
        <v>36</v>
      </c>
      <c r="AX163" s="10" t="s">
        <v>79</v>
      </c>
      <c r="AY163" s="240" t="s">
        <v>173</v>
      </c>
    </row>
    <row r="164" spans="2:51" s="11" customFormat="1" ht="16.5" customHeight="1">
      <c r="B164" s="241"/>
      <c r="C164" s="242"/>
      <c r="D164" s="242"/>
      <c r="E164" s="243" t="s">
        <v>22</v>
      </c>
      <c r="F164" s="244" t="s">
        <v>182</v>
      </c>
      <c r="G164" s="242"/>
      <c r="H164" s="242"/>
      <c r="I164" s="242"/>
      <c r="J164" s="242"/>
      <c r="K164" s="245">
        <v>0.04</v>
      </c>
      <c r="L164" s="242"/>
      <c r="M164" s="242"/>
      <c r="N164" s="242"/>
      <c r="O164" s="242"/>
      <c r="P164" s="242"/>
      <c r="Q164" s="242"/>
      <c r="R164" s="246"/>
      <c r="T164" s="247"/>
      <c r="U164" s="242"/>
      <c r="V164" s="242"/>
      <c r="W164" s="242"/>
      <c r="X164" s="242"/>
      <c r="Y164" s="242"/>
      <c r="Z164" s="242"/>
      <c r="AA164" s="248"/>
      <c r="AT164" s="249" t="s">
        <v>181</v>
      </c>
      <c r="AU164" s="249" t="s">
        <v>87</v>
      </c>
      <c r="AV164" s="11" t="s">
        <v>178</v>
      </c>
      <c r="AW164" s="11" t="s">
        <v>36</v>
      </c>
      <c r="AX164" s="11" t="s">
        <v>87</v>
      </c>
      <c r="AY164" s="249" t="s">
        <v>173</v>
      </c>
    </row>
    <row r="165" spans="2:65" s="1" customFormat="1" ht="16.5" customHeight="1">
      <c r="B165" s="47"/>
      <c r="C165" s="260" t="s">
        <v>335</v>
      </c>
      <c r="D165" s="260" t="s">
        <v>245</v>
      </c>
      <c r="E165" s="261" t="s">
        <v>1564</v>
      </c>
      <c r="F165" s="262" t="s">
        <v>1565</v>
      </c>
      <c r="G165" s="262"/>
      <c r="H165" s="262"/>
      <c r="I165" s="262"/>
      <c r="J165" s="263" t="s">
        <v>1492</v>
      </c>
      <c r="K165" s="264">
        <v>2</v>
      </c>
      <c r="L165" s="265">
        <v>0</v>
      </c>
      <c r="M165" s="266"/>
      <c r="N165" s="26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44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212</v>
      </c>
      <c r="AT165" s="23" t="s">
        <v>245</v>
      </c>
      <c r="AU165" s="23" t="s">
        <v>87</v>
      </c>
      <c r="AY165" s="23" t="s">
        <v>173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87</v>
      </c>
      <c r="BK165" s="143">
        <f>ROUND(L165*K165,2)</f>
        <v>0</v>
      </c>
      <c r="BL165" s="23" t="s">
        <v>178</v>
      </c>
      <c r="BM165" s="23" t="s">
        <v>1566</v>
      </c>
    </row>
    <row r="166" spans="2:65" s="1" customFormat="1" ht="16.5" customHeight="1">
      <c r="B166" s="47"/>
      <c r="C166" s="220" t="s">
        <v>341</v>
      </c>
      <c r="D166" s="220" t="s">
        <v>174</v>
      </c>
      <c r="E166" s="221" t="s">
        <v>1567</v>
      </c>
      <c r="F166" s="222" t="s">
        <v>1568</v>
      </c>
      <c r="G166" s="222"/>
      <c r="H166" s="222"/>
      <c r="I166" s="222"/>
      <c r="J166" s="223" t="s">
        <v>1569</v>
      </c>
      <c r="K166" s="224">
        <v>4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44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178</v>
      </c>
      <c r="AT166" s="23" t="s">
        <v>174</v>
      </c>
      <c r="AU166" s="23" t="s">
        <v>87</v>
      </c>
      <c r="AY166" s="23" t="s">
        <v>173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87</v>
      </c>
      <c r="BK166" s="143">
        <f>ROUND(L166*K166,2)</f>
        <v>0</v>
      </c>
      <c r="BL166" s="23" t="s">
        <v>178</v>
      </c>
      <c r="BM166" s="23" t="s">
        <v>1570</v>
      </c>
    </row>
    <row r="167" spans="2:65" s="1" customFormat="1" ht="25.5" customHeight="1">
      <c r="B167" s="47"/>
      <c r="C167" s="220" t="s">
        <v>346</v>
      </c>
      <c r="D167" s="220" t="s">
        <v>174</v>
      </c>
      <c r="E167" s="221" t="s">
        <v>1571</v>
      </c>
      <c r="F167" s="222" t="s">
        <v>1572</v>
      </c>
      <c r="G167" s="222"/>
      <c r="H167" s="222"/>
      <c r="I167" s="222"/>
      <c r="J167" s="223" t="s">
        <v>245</v>
      </c>
      <c r="K167" s="224">
        <v>2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44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178</v>
      </c>
      <c r="AT167" s="23" t="s">
        <v>174</v>
      </c>
      <c r="AU167" s="23" t="s">
        <v>87</v>
      </c>
      <c r="AY167" s="23" t="s">
        <v>173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87</v>
      </c>
      <c r="BK167" s="143">
        <f>ROUND(L167*K167,2)</f>
        <v>0</v>
      </c>
      <c r="BL167" s="23" t="s">
        <v>178</v>
      </c>
      <c r="BM167" s="23" t="s">
        <v>1573</v>
      </c>
    </row>
    <row r="168" spans="2:65" s="1" customFormat="1" ht="25.5" customHeight="1">
      <c r="B168" s="47"/>
      <c r="C168" s="260" t="s">
        <v>351</v>
      </c>
      <c r="D168" s="260" t="s">
        <v>245</v>
      </c>
      <c r="E168" s="261" t="s">
        <v>1574</v>
      </c>
      <c r="F168" s="262" t="s">
        <v>1575</v>
      </c>
      <c r="G168" s="262"/>
      <c r="H168" s="262"/>
      <c r="I168" s="262"/>
      <c r="J168" s="263" t="s">
        <v>1576</v>
      </c>
      <c r="K168" s="264">
        <v>0.008</v>
      </c>
      <c r="L168" s="265">
        <v>0</v>
      </c>
      <c r="M168" s="266"/>
      <c r="N168" s="26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44</v>
      </c>
      <c r="V168" s="48"/>
      <c r="W168" s="229">
        <f>V168*K168</f>
        <v>0</v>
      </c>
      <c r="X168" s="229">
        <v>0</v>
      </c>
      <c r="Y168" s="229">
        <f>X168*K168</f>
        <v>0</v>
      </c>
      <c r="Z168" s="229">
        <v>0</v>
      </c>
      <c r="AA168" s="230">
        <f>Z168*K168</f>
        <v>0</v>
      </c>
      <c r="AR168" s="23" t="s">
        <v>212</v>
      </c>
      <c r="AT168" s="23" t="s">
        <v>245</v>
      </c>
      <c r="AU168" s="23" t="s">
        <v>87</v>
      </c>
      <c r="AY168" s="23" t="s">
        <v>173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87</v>
      </c>
      <c r="BK168" s="143">
        <f>ROUND(L168*K168,2)</f>
        <v>0</v>
      </c>
      <c r="BL168" s="23" t="s">
        <v>178</v>
      </c>
      <c r="BM168" s="23" t="s">
        <v>1577</v>
      </c>
    </row>
    <row r="169" spans="2:65" s="1" customFormat="1" ht="25.5" customHeight="1">
      <c r="B169" s="47"/>
      <c r="C169" s="260" t="s">
        <v>357</v>
      </c>
      <c r="D169" s="260" t="s">
        <v>245</v>
      </c>
      <c r="E169" s="261" t="s">
        <v>1578</v>
      </c>
      <c r="F169" s="262" t="s">
        <v>1579</v>
      </c>
      <c r="G169" s="262"/>
      <c r="H169" s="262"/>
      <c r="I169" s="262"/>
      <c r="J169" s="263" t="s">
        <v>1576</v>
      </c>
      <c r="K169" s="264">
        <v>0.002</v>
      </c>
      <c r="L169" s="265">
        <v>0</v>
      </c>
      <c r="M169" s="266"/>
      <c r="N169" s="26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44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212</v>
      </c>
      <c r="AT169" s="23" t="s">
        <v>245</v>
      </c>
      <c r="AU169" s="23" t="s">
        <v>87</v>
      </c>
      <c r="AY169" s="23" t="s">
        <v>173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87</v>
      </c>
      <c r="BK169" s="143">
        <f>ROUND(L169*K169,2)</f>
        <v>0</v>
      </c>
      <c r="BL169" s="23" t="s">
        <v>178</v>
      </c>
      <c r="BM169" s="23" t="s">
        <v>1580</v>
      </c>
    </row>
    <row r="170" spans="2:51" s="10" customFormat="1" ht="16.5" customHeight="1">
      <c r="B170" s="231"/>
      <c r="C170" s="232"/>
      <c r="D170" s="232"/>
      <c r="E170" s="233" t="s">
        <v>22</v>
      </c>
      <c r="F170" s="234" t="s">
        <v>1581</v>
      </c>
      <c r="G170" s="235"/>
      <c r="H170" s="235"/>
      <c r="I170" s="235"/>
      <c r="J170" s="232"/>
      <c r="K170" s="236">
        <v>0.002</v>
      </c>
      <c r="L170" s="232"/>
      <c r="M170" s="232"/>
      <c r="N170" s="232"/>
      <c r="O170" s="232"/>
      <c r="P170" s="232"/>
      <c r="Q170" s="232"/>
      <c r="R170" s="237"/>
      <c r="T170" s="238"/>
      <c r="U170" s="232"/>
      <c r="V170" s="232"/>
      <c r="W170" s="232"/>
      <c r="X170" s="232"/>
      <c r="Y170" s="232"/>
      <c r="Z170" s="232"/>
      <c r="AA170" s="239"/>
      <c r="AT170" s="240" t="s">
        <v>181</v>
      </c>
      <c r="AU170" s="240" t="s">
        <v>87</v>
      </c>
      <c r="AV170" s="10" t="s">
        <v>126</v>
      </c>
      <c r="AW170" s="10" t="s">
        <v>36</v>
      </c>
      <c r="AX170" s="10" t="s">
        <v>79</v>
      </c>
      <c r="AY170" s="240" t="s">
        <v>173</v>
      </c>
    </row>
    <row r="171" spans="2:51" s="11" customFormat="1" ht="16.5" customHeight="1">
      <c r="B171" s="241"/>
      <c r="C171" s="242"/>
      <c r="D171" s="242"/>
      <c r="E171" s="243" t="s">
        <v>22</v>
      </c>
      <c r="F171" s="244" t="s">
        <v>182</v>
      </c>
      <c r="G171" s="242"/>
      <c r="H171" s="242"/>
      <c r="I171" s="242"/>
      <c r="J171" s="242"/>
      <c r="K171" s="245">
        <v>0.002</v>
      </c>
      <c r="L171" s="242"/>
      <c r="M171" s="242"/>
      <c r="N171" s="242"/>
      <c r="O171" s="242"/>
      <c r="P171" s="242"/>
      <c r="Q171" s="242"/>
      <c r="R171" s="246"/>
      <c r="T171" s="247"/>
      <c r="U171" s="242"/>
      <c r="V171" s="242"/>
      <c r="W171" s="242"/>
      <c r="X171" s="242"/>
      <c r="Y171" s="242"/>
      <c r="Z171" s="242"/>
      <c r="AA171" s="248"/>
      <c r="AT171" s="249" t="s">
        <v>181</v>
      </c>
      <c r="AU171" s="249" t="s">
        <v>87</v>
      </c>
      <c r="AV171" s="11" t="s">
        <v>178</v>
      </c>
      <c r="AW171" s="11" t="s">
        <v>36</v>
      </c>
      <c r="AX171" s="11" t="s">
        <v>87</v>
      </c>
      <c r="AY171" s="249" t="s">
        <v>173</v>
      </c>
    </row>
    <row r="172" spans="2:65" s="1" customFormat="1" ht="25.5" customHeight="1">
      <c r="B172" s="47"/>
      <c r="C172" s="220" t="s">
        <v>362</v>
      </c>
      <c r="D172" s="220" t="s">
        <v>174</v>
      </c>
      <c r="E172" s="221" t="s">
        <v>1582</v>
      </c>
      <c r="F172" s="222" t="s">
        <v>1583</v>
      </c>
      <c r="G172" s="222"/>
      <c r="H172" s="222"/>
      <c r="I172" s="222"/>
      <c r="J172" s="223" t="s">
        <v>245</v>
      </c>
      <c r="K172" s="224">
        <v>50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44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178</v>
      </c>
      <c r="AT172" s="23" t="s">
        <v>174</v>
      </c>
      <c r="AU172" s="23" t="s">
        <v>87</v>
      </c>
      <c r="AY172" s="23" t="s">
        <v>173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87</v>
      </c>
      <c r="BK172" s="143">
        <f>ROUND(L172*K172,2)</f>
        <v>0</v>
      </c>
      <c r="BL172" s="23" t="s">
        <v>178</v>
      </c>
      <c r="BM172" s="23" t="s">
        <v>1584</v>
      </c>
    </row>
    <row r="173" spans="2:65" s="1" customFormat="1" ht="16.5" customHeight="1">
      <c r="B173" s="47"/>
      <c r="C173" s="260" t="s">
        <v>367</v>
      </c>
      <c r="D173" s="260" t="s">
        <v>245</v>
      </c>
      <c r="E173" s="261" t="s">
        <v>1585</v>
      </c>
      <c r="F173" s="262" t="s">
        <v>1586</v>
      </c>
      <c r="G173" s="262"/>
      <c r="H173" s="262"/>
      <c r="I173" s="262"/>
      <c r="J173" s="263" t="s">
        <v>1464</v>
      </c>
      <c r="K173" s="264">
        <v>50</v>
      </c>
      <c r="L173" s="265">
        <v>0</v>
      </c>
      <c r="M173" s="266"/>
      <c r="N173" s="26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44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212</v>
      </c>
      <c r="AT173" s="23" t="s">
        <v>245</v>
      </c>
      <c r="AU173" s="23" t="s">
        <v>87</v>
      </c>
      <c r="AY173" s="23" t="s">
        <v>173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87</v>
      </c>
      <c r="BK173" s="143">
        <f>ROUND(L173*K173,2)</f>
        <v>0</v>
      </c>
      <c r="BL173" s="23" t="s">
        <v>178</v>
      </c>
      <c r="BM173" s="23" t="s">
        <v>1587</v>
      </c>
    </row>
    <row r="174" spans="2:65" s="1" customFormat="1" ht="16.5" customHeight="1">
      <c r="B174" s="47"/>
      <c r="C174" s="260" t="s">
        <v>372</v>
      </c>
      <c r="D174" s="260" t="s">
        <v>245</v>
      </c>
      <c r="E174" s="261" t="s">
        <v>1588</v>
      </c>
      <c r="F174" s="262" t="s">
        <v>1589</v>
      </c>
      <c r="G174" s="262"/>
      <c r="H174" s="262"/>
      <c r="I174" s="262"/>
      <c r="J174" s="263" t="s">
        <v>1492</v>
      </c>
      <c r="K174" s="264">
        <v>2</v>
      </c>
      <c r="L174" s="265">
        <v>0</v>
      </c>
      <c r="M174" s="266"/>
      <c r="N174" s="26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44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212</v>
      </c>
      <c r="AT174" s="23" t="s">
        <v>245</v>
      </c>
      <c r="AU174" s="23" t="s">
        <v>87</v>
      </c>
      <c r="AY174" s="23" t="s">
        <v>173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87</v>
      </c>
      <c r="BK174" s="143">
        <f>ROUND(L174*K174,2)</f>
        <v>0</v>
      </c>
      <c r="BL174" s="23" t="s">
        <v>178</v>
      </c>
      <c r="BM174" s="23" t="s">
        <v>1590</v>
      </c>
    </row>
    <row r="175" spans="2:65" s="1" customFormat="1" ht="25.5" customHeight="1">
      <c r="B175" s="47"/>
      <c r="C175" s="220" t="s">
        <v>376</v>
      </c>
      <c r="D175" s="220" t="s">
        <v>174</v>
      </c>
      <c r="E175" s="221" t="s">
        <v>1591</v>
      </c>
      <c r="F175" s="222" t="s">
        <v>1592</v>
      </c>
      <c r="G175" s="222"/>
      <c r="H175" s="222"/>
      <c r="I175" s="222"/>
      <c r="J175" s="223" t="s">
        <v>1492</v>
      </c>
      <c r="K175" s="224">
        <v>2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44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178</v>
      </c>
      <c r="AT175" s="23" t="s">
        <v>174</v>
      </c>
      <c r="AU175" s="23" t="s">
        <v>87</v>
      </c>
      <c r="AY175" s="23" t="s">
        <v>173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87</v>
      </c>
      <c r="BK175" s="143">
        <f>ROUND(L175*K175,2)</f>
        <v>0</v>
      </c>
      <c r="BL175" s="23" t="s">
        <v>178</v>
      </c>
      <c r="BM175" s="23" t="s">
        <v>1593</v>
      </c>
    </row>
    <row r="176" spans="2:65" s="1" customFormat="1" ht="25.5" customHeight="1">
      <c r="B176" s="47"/>
      <c r="C176" s="220" t="s">
        <v>380</v>
      </c>
      <c r="D176" s="220" t="s">
        <v>174</v>
      </c>
      <c r="E176" s="221" t="s">
        <v>1594</v>
      </c>
      <c r="F176" s="222" t="s">
        <v>1595</v>
      </c>
      <c r="G176" s="222"/>
      <c r="H176" s="222"/>
      <c r="I176" s="222"/>
      <c r="J176" s="223" t="s">
        <v>1492</v>
      </c>
      <c r="K176" s="224">
        <v>2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44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178</v>
      </c>
      <c r="AT176" s="23" t="s">
        <v>174</v>
      </c>
      <c r="AU176" s="23" t="s">
        <v>87</v>
      </c>
      <c r="AY176" s="23" t="s">
        <v>173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87</v>
      </c>
      <c r="BK176" s="143">
        <f>ROUND(L176*K176,2)</f>
        <v>0</v>
      </c>
      <c r="BL176" s="23" t="s">
        <v>178</v>
      </c>
      <c r="BM176" s="23" t="s">
        <v>1596</v>
      </c>
    </row>
    <row r="177" spans="2:65" s="1" customFormat="1" ht="16.5" customHeight="1">
      <c r="B177" s="47"/>
      <c r="C177" s="260" t="s">
        <v>384</v>
      </c>
      <c r="D177" s="260" t="s">
        <v>245</v>
      </c>
      <c r="E177" s="261" t="s">
        <v>1597</v>
      </c>
      <c r="F177" s="262" t="s">
        <v>1598</v>
      </c>
      <c r="G177" s="262"/>
      <c r="H177" s="262"/>
      <c r="I177" s="262"/>
      <c r="J177" s="263" t="s">
        <v>1492</v>
      </c>
      <c r="K177" s="264">
        <v>0.084</v>
      </c>
      <c r="L177" s="265">
        <v>0</v>
      </c>
      <c r="M177" s="266"/>
      <c r="N177" s="26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44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212</v>
      </c>
      <c r="AT177" s="23" t="s">
        <v>245</v>
      </c>
      <c r="AU177" s="23" t="s">
        <v>87</v>
      </c>
      <c r="AY177" s="23" t="s">
        <v>173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87</v>
      </c>
      <c r="BK177" s="143">
        <f>ROUND(L177*K177,2)</f>
        <v>0</v>
      </c>
      <c r="BL177" s="23" t="s">
        <v>178</v>
      </c>
      <c r="BM177" s="23" t="s">
        <v>1599</v>
      </c>
    </row>
    <row r="178" spans="2:65" s="1" customFormat="1" ht="16.5" customHeight="1">
      <c r="B178" s="47"/>
      <c r="C178" s="260" t="s">
        <v>388</v>
      </c>
      <c r="D178" s="260" t="s">
        <v>245</v>
      </c>
      <c r="E178" s="261" t="s">
        <v>1600</v>
      </c>
      <c r="F178" s="262" t="s">
        <v>1601</v>
      </c>
      <c r="G178" s="262"/>
      <c r="H178" s="262"/>
      <c r="I178" s="262"/>
      <c r="J178" s="263" t="s">
        <v>1464</v>
      </c>
      <c r="K178" s="264">
        <v>1</v>
      </c>
      <c r="L178" s="265">
        <v>0</v>
      </c>
      <c r="M178" s="266"/>
      <c r="N178" s="26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44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212</v>
      </c>
      <c r="AT178" s="23" t="s">
        <v>245</v>
      </c>
      <c r="AU178" s="23" t="s">
        <v>87</v>
      </c>
      <c r="AY178" s="23" t="s">
        <v>173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87</v>
      </c>
      <c r="BK178" s="143">
        <f>ROUND(L178*K178,2)</f>
        <v>0</v>
      </c>
      <c r="BL178" s="23" t="s">
        <v>178</v>
      </c>
      <c r="BM178" s="23" t="s">
        <v>1602</v>
      </c>
    </row>
    <row r="179" spans="2:65" s="1" customFormat="1" ht="25.5" customHeight="1">
      <c r="B179" s="47"/>
      <c r="C179" s="220" t="s">
        <v>393</v>
      </c>
      <c r="D179" s="220" t="s">
        <v>174</v>
      </c>
      <c r="E179" s="221" t="s">
        <v>1603</v>
      </c>
      <c r="F179" s="222" t="s">
        <v>1604</v>
      </c>
      <c r="G179" s="222"/>
      <c r="H179" s="222"/>
      <c r="I179" s="222"/>
      <c r="J179" s="223" t="s">
        <v>1492</v>
      </c>
      <c r="K179" s="224">
        <v>2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44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</v>
      </c>
      <c r="AA179" s="230">
        <f>Z179*K179</f>
        <v>0</v>
      </c>
      <c r="AR179" s="23" t="s">
        <v>178</v>
      </c>
      <c r="AT179" s="23" t="s">
        <v>174</v>
      </c>
      <c r="AU179" s="23" t="s">
        <v>87</v>
      </c>
      <c r="AY179" s="23" t="s">
        <v>173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87</v>
      </c>
      <c r="BK179" s="143">
        <f>ROUND(L179*K179,2)</f>
        <v>0</v>
      </c>
      <c r="BL179" s="23" t="s">
        <v>178</v>
      </c>
      <c r="BM179" s="23" t="s">
        <v>1605</v>
      </c>
    </row>
    <row r="180" spans="2:65" s="1" customFormat="1" ht="16.5" customHeight="1">
      <c r="B180" s="47"/>
      <c r="C180" s="260" t="s">
        <v>398</v>
      </c>
      <c r="D180" s="260" t="s">
        <v>245</v>
      </c>
      <c r="E180" s="261" t="s">
        <v>1606</v>
      </c>
      <c r="F180" s="262" t="s">
        <v>1607</v>
      </c>
      <c r="G180" s="262"/>
      <c r="H180" s="262"/>
      <c r="I180" s="262"/>
      <c r="J180" s="263" t="s">
        <v>1492</v>
      </c>
      <c r="K180" s="264">
        <v>1</v>
      </c>
      <c r="L180" s="265">
        <v>0</v>
      </c>
      <c r="M180" s="266"/>
      <c r="N180" s="26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44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212</v>
      </c>
      <c r="AT180" s="23" t="s">
        <v>245</v>
      </c>
      <c r="AU180" s="23" t="s">
        <v>87</v>
      </c>
      <c r="AY180" s="23" t="s">
        <v>173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87</v>
      </c>
      <c r="BK180" s="143">
        <f>ROUND(L180*K180,2)</f>
        <v>0</v>
      </c>
      <c r="BL180" s="23" t="s">
        <v>178</v>
      </c>
      <c r="BM180" s="23" t="s">
        <v>1608</v>
      </c>
    </row>
    <row r="181" spans="2:51" s="10" customFormat="1" ht="16.5" customHeight="1">
      <c r="B181" s="231"/>
      <c r="C181" s="232"/>
      <c r="D181" s="232"/>
      <c r="E181" s="233" t="s">
        <v>22</v>
      </c>
      <c r="F181" s="234" t="s">
        <v>1609</v>
      </c>
      <c r="G181" s="235"/>
      <c r="H181" s="235"/>
      <c r="I181" s="235"/>
      <c r="J181" s="232"/>
      <c r="K181" s="236">
        <v>1</v>
      </c>
      <c r="L181" s="232"/>
      <c r="M181" s="232"/>
      <c r="N181" s="232"/>
      <c r="O181" s="232"/>
      <c r="P181" s="232"/>
      <c r="Q181" s="232"/>
      <c r="R181" s="237"/>
      <c r="T181" s="238"/>
      <c r="U181" s="232"/>
      <c r="V181" s="232"/>
      <c r="W181" s="232"/>
      <c r="X181" s="232"/>
      <c r="Y181" s="232"/>
      <c r="Z181" s="232"/>
      <c r="AA181" s="239"/>
      <c r="AT181" s="240" t="s">
        <v>181</v>
      </c>
      <c r="AU181" s="240" t="s">
        <v>87</v>
      </c>
      <c r="AV181" s="10" t="s">
        <v>126</v>
      </c>
      <c r="AW181" s="10" t="s">
        <v>36</v>
      </c>
      <c r="AX181" s="10" t="s">
        <v>79</v>
      </c>
      <c r="AY181" s="240" t="s">
        <v>173</v>
      </c>
    </row>
    <row r="182" spans="2:51" s="11" customFormat="1" ht="16.5" customHeight="1">
      <c r="B182" s="241"/>
      <c r="C182" s="242"/>
      <c r="D182" s="242"/>
      <c r="E182" s="243" t="s">
        <v>22</v>
      </c>
      <c r="F182" s="244" t="s">
        <v>182</v>
      </c>
      <c r="G182" s="242"/>
      <c r="H182" s="242"/>
      <c r="I182" s="242"/>
      <c r="J182" s="242"/>
      <c r="K182" s="245">
        <v>1</v>
      </c>
      <c r="L182" s="242"/>
      <c r="M182" s="242"/>
      <c r="N182" s="242"/>
      <c r="O182" s="242"/>
      <c r="P182" s="242"/>
      <c r="Q182" s="242"/>
      <c r="R182" s="246"/>
      <c r="T182" s="247"/>
      <c r="U182" s="242"/>
      <c r="V182" s="242"/>
      <c r="W182" s="242"/>
      <c r="X182" s="242"/>
      <c r="Y182" s="242"/>
      <c r="Z182" s="242"/>
      <c r="AA182" s="248"/>
      <c r="AT182" s="249" t="s">
        <v>181</v>
      </c>
      <c r="AU182" s="249" t="s">
        <v>87</v>
      </c>
      <c r="AV182" s="11" t="s">
        <v>178</v>
      </c>
      <c r="AW182" s="11" t="s">
        <v>36</v>
      </c>
      <c r="AX182" s="11" t="s">
        <v>87</v>
      </c>
      <c r="AY182" s="249" t="s">
        <v>173</v>
      </c>
    </row>
    <row r="183" spans="2:65" s="1" customFormat="1" ht="16.5" customHeight="1">
      <c r="B183" s="47"/>
      <c r="C183" s="260" t="s">
        <v>403</v>
      </c>
      <c r="D183" s="260" t="s">
        <v>245</v>
      </c>
      <c r="E183" s="261" t="s">
        <v>1610</v>
      </c>
      <c r="F183" s="262" t="s">
        <v>1611</v>
      </c>
      <c r="G183" s="262"/>
      <c r="H183" s="262"/>
      <c r="I183" s="262"/>
      <c r="J183" s="263" t="s">
        <v>245</v>
      </c>
      <c r="K183" s="264">
        <v>6</v>
      </c>
      <c r="L183" s="265">
        <v>0</v>
      </c>
      <c r="M183" s="266"/>
      <c r="N183" s="26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44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212</v>
      </c>
      <c r="AT183" s="23" t="s">
        <v>245</v>
      </c>
      <c r="AU183" s="23" t="s">
        <v>87</v>
      </c>
      <c r="AY183" s="23" t="s">
        <v>173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87</v>
      </c>
      <c r="BK183" s="143">
        <f>ROUND(L183*K183,2)</f>
        <v>0</v>
      </c>
      <c r="BL183" s="23" t="s">
        <v>178</v>
      </c>
      <c r="BM183" s="23" t="s">
        <v>1612</v>
      </c>
    </row>
    <row r="184" spans="2:65" s="1" customFormat="1" ht="25.5" customHeight="1">
      <c r="B184" s="47"/>
      <c r="C184" s="220" t="s">
        <v>408</v>
      </c>
      <c r="D184" s="220" t="s">
        <v>174</v>
      </c>
      <c r="E184" s="221" t="s">
        <v>1613</v>
      </c>
      <c r="F184" s="222" t="s">
        <v>1614</v>
      </c>
      <c r="G184" s="222"/>
      <c r="H184" s="222"/>
      <c r="I184" s="222"/>
      <c r="J184" s="223" t="s">
        <v>1456</v>
      </c>
      <c r="K184" s="224">
        <v>3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44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178</v>
      </c>
      <c r="AT184" s="23" t="s">
        <v>174</v>
      </c>
      <c r="AU184" s="23" t="s">
        <v>87</v>
      </c>
      <c r="AY184" s="23" t="s">
        <v>173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87</v>
      </c>
      <c r="BK184" s="143">
        <f>ROUND(L184*K184,2)</f>
        <v>0</v>
      </c>
      <c r="BL184" s="23" t="s">
        <v>178</v>
      </c>
      <c r="BM184" s="23" t="s">
        <v>1615</v>
      </c>
    </row>
    <row r="185" spans="2:65" s="1" customFormat="1" ht="25.5" customHeight="1">
      <c r="B185" s="47"/>
      <c r="C185" s="260" t="s">
        <v>412</v>
      </c>
      <c r="D185" s="260" t="s">
        <v>245</v>
      </c>
      <c r="E185" s="261" t="s">
        <v>1616</v>
      </c>
      <c r="F185" s="262" t="s">
        <v>1617</v>
      </c>
      <c r="G185" s="262"/>
      <c r="H185" s="262"/>
      <c r="I185" s="262"/>
      <c r="J185" s="263" t="s">
        <v>1492</v>
      </c>
      <c r="K185" s="264">
        <v>0.006</v>
      </c>
      <c r="L185" s="265">
        <v>0</v>
      </c>
      <c r="M185" s="266"/>
      <c r="N185" s="26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44</v>
      </c>
      <c r="V185" s="48"/>
      <c r="W185" s="229">
        <f>V185*K185</f>
        <v>0</v>
      </c>
      <c r="X185" s="229">
        <v>0</v>
      </c>
      <c r="Y185" s="229">
        <f>X185*K185</f>
        <v>0</v>
      </c>
      <c r="Z185" s="229">
        <v>0</v>
      </c>
      <c r="AA185" s="230">
        <f>Z185*K185</f>
        <v>0</v>
      </c>
      <c r="AR185" s="23" t="s">
        <v>212</v>
      </c>
      <c r="AT185" s="23" t="s">
        <v>245</v>
      </c>
      <c r="AU185" s="23" t="s">
        <v>87</v>
      </c>
      <c r="AY185" s="23" t="s">
        <v>173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87</v>
      </c>
      <c r="BK185" s="143">
        <f>ROUND(L185*K185,2)</f>
        <v>0</v>
      </c>
      <c r="BL185" s="23" t="s">
        <v>178</v>
      </c>
      <c r="BM185" s="23" t="s">
        <v>1618</v>
      </c>
    </row>
    <row r="186" spans="2:65" s="1" customFormat="1" ht="25.5" customHeight="1">
      <c r="B186" s="47"/>
      <c r="C186" s="220" t="s">
        <v>416</v>
      </c>
      <c r="D186" s="220" t="s">
        <v>174</v>
      </c>
      <c r="E186" s="221" t="s">
        <v>1619</v>
      </c>
      <c r="F186" s="222" t="s">
        <v>1620</v>
      </c>
      <c r="G186" s="222"/>
      <c r="H186" s="222"/>
      <c r="I186" s="222"/>
      <c r="J186" s="223" t="s">
        <v>1456</v>
      </c>
      <c r="K186" s="224">
        <v>3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44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178</v>
      </c>
      <c r="AT186" s="23" t="s">
        <v>174</v>
      </c>
      <c r="AU186" s="23" t="s">
        <v>87</v>
      </c>
      <c r="AY186" s="23" t="s">
        <v>173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87</v>
      </c>
      <c r="BK186" s="143">
        <f>ROUND(L186*K186,2)</f>
        <v>0</v>
      </c>
      <c r="BL186" s="23" t="s">
        <v>178</v>
      </c>
      <c r="BM186" s="23" t="s">
        <v>1621</v>
      </c>
    </row>
    <row r="187" spans="2:65" s="1" customFormat="1" ht="16.5" customHeight="1">
      <c r="B187" s="47"/>
      <c r="C187" s="260" t="s">
        <v>420</v>
      </c>
      <c r="D187" s="260" t="s">
        <v>245</v>
      </c>
      <c r="E187" s="261" t="s">
        <v>1622</v>
      </c>
      <c r="F187" s="262" t="s">
        <v>1623</v>
      </c>
      <c r="G187" s="262"/>
      <c r="H187" s="262"/>
      <c r="I187" s="262"/>
      <c r="J187" s="263" t="s">
        <v>1464</v>
      </c>
      <c r="K187" s="264">
        <v>652.5</v>
      </c>
      <c r="L187" s="265">
        <v>0</v>
      </c>
      <c r="M187" s="266"/>
      <c r="N187" s="267">
        <f>ROUND(L187*K187,2)</f>
        <v>0</v>
      </c>
      <c r="O187" s="227"/>
      <c r="P187" s="227"/>
      <c r="Q187" s="227"/>
      <c r="R187" s="49"/>
      <c r="T187" s="228" t="s">
        <v>22</v>
      </c>
      <c r="U187" s="57" t="s">
        <v>44</v>
      </c>
      <c r="V187" s="48"/>
      <c r="W187" s="229">
        <f>V187*K187</f>
        <v>0</v>
      </c>
      <c r="X187" s="229">
        <v>0</v>
      </c>
      <c r="Y187" s="229">
        <f>X187*K187</f>
        <v>0</v>
      </c>
      <c r="Z187" s="229">
        <v>0</v>
      </c>
      <c r="AA187" s="230">
        <f>Z187*K187</f>
        <v>0</v>
      </c>
      <c r="AR187" s="23" t="s">
        <v>212</v>
      </c>
      <c r="AT187" s="23" t="s">
        <v>245</v>
      </c>
      <c r="AU187" s="23" t="s">
        <v>87</v>
      </c>
      <c r="AY187" s="23" t="s">
        <v>173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87</v>
      </c>
      <c r="BK187" s="143">
        <f>ROUND(L187*K187,2)</f>
        <v>0</v>
      </c>
      <c r="BL187" s="23" t="s">
        <v>178</v>
      </c>
      <c r="BM187" s="23" t="s">
        <v>1624</v>
      </c>
    </row>
    <row r="188" spans="2:51" s="10" customFormat="1" ht="16.5" customHeight="1">
      <c r="B188" s="231"/>
      <c r="C188" s="232"/>
      <c r="D188" s="232"/>
      <c r="E188" s="233" t="s">
        <v>22</v>
      </c>
      <c r="F188" s="234" t="s">
        <v>1625</v>
      </c>
      <c r="G188" s="235"/>
      <c r="H188" s="235"/>
      <c r="I188" s="235"/>
      <c r="J188" s="232"/>
      <c r="K188" s="236">
        <v>652.5</v>
      </c>
      <c r="L188" s="232"/>
      <c r="M188" s="232"/>
      <c r="N188" s="232"/>
      <c r="O188" s="232"/>
      <c r="P188" s="232"/>
      <c r="Q188" s="232"/>
      <c r="R188" s="237"/>
      <c r="T188" s="238"/>
      <c r="U188" s="232"/>
      <c r="V188" s="232"/>
      <c r="W188" s="232"/>
      <c r="X188" s="232"/>
      <c r="Y188" s="232"/>
      <c r="Z188" s="232"/>
      <c r="AA188" s="239"/>
      <c r="AT188" s="240" t="s">
        <v>181</v>
      </c>
      <c r="AU188" s="240" t="s">
        <v>87</v>
      </c>
      <c r="AV188" s="10" t="s">
        <v>126</v>
      </c>
      <c r="AW188" s="10" t="s">
        <v>36</v>
      </c>
      <c r="AX188" s="10" t="s">
        <v>79</v>
      </c>
      <c r="AY188" s="240" t="s">
        <v>173</v>
      </c>
    </row>
    <row r="189" spans="2:51" s="11" customFormat="1" ht="16.5" customHeight="1">
      <c r="B189" s="241"/>
      <c r="C189" s="242"/>
      <c r="D189" s="242"/>
      <c r="E189" s="243" t="s">
        <v>22</v>
      </c>
      <c r="F189" s="244" t="s">
        <v>182</v>
      </c>
      <c r="G189" s="242"/>
      <c r="H189" s="242"/>
      <c r="I189" s="242"/>
      <c r="J189" s="242"/>
      <c r="K189" s="245">
        <v>652.5</v>
      </c>
      <c r="L189" s="242"/>
      <c r="M189" s="242"/>
      <c r="N189" s="242"/>
      <c r="O189" s="242"/>
      <c r="P189" s="242"/>
      <c r="Q189" s="242"/>
      <c r="R189" s="246"/>
      <c r="T189" s="247"/>
      <c r="U189" s="242"/>
      <c r="V189" s="242"/>
      <c r="W189" s="242"/>
      <c r="X189" s="242"/>
      <c r="Y189" s="242"/>
      <c r="Z189" s="242"/>
      <c r="AA189" s="248"/>
      <c r="AT189" s="249" t="s">
        <v>181</v>
      </c>
      <c r="AU189" s="249" t="s">
        <v>87</v>
      </c>
      <c r="AV189" s="11" t="s">
        <v>178</v>
      </c>
      <c r="AW189" s="11" t="s">
        <v>36</v>
      </c>
      <c r="AX189" s="11" t="s">
        <v>87</v>
      </c>
      <c r="AY189" s="249" t="s">
        <v>173</v>
      </c>
    </row>
    <row r="190" spans="2:65" s="1" customFormat="1" ht="25.5" customHeight="1">
      <c r="B190" s="47"/>
      <c r="C190" s="260" t="s">
        <v>424</v>
      </c>
      <c r="D190" s="260" t="s">
        <v>245</v>
      </c>
      <c r="E190" s="261" t="s">
        <v>1626</v>
      </c>
      <c r="F190" s="262" t="s">
        <v>1627</v>
      </c>
      <c r="G190" s="262"/>
      <c r="H190" s="262"/>
      <c r="I190" s="262"/>
      <c r="J190" s="263" t="s">
        <v>1464</v>
      </c>
      <c r="K190" s="264">
        <v>7.29</v>
      </c>
      <c r="L190" s="265">
        <v>0</v>
      </c>
      <c r="M190" s="266"/>
      <c r="N190" s="26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44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212</v>
      </c>
      <c r="AT190" s="23" t="s">
        <v>245</v>
      </c>
      <c r="AU190" s="23" t="s">
        <v>87</v>
      </c>
      <c r="AY190" s="23" t="s">
        <v>173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87</v>
      </c>
      <c r="BK190" s="143">
        <f>ROUND(L190*K190,2)</f>
        <v>0</v>
      </c>
      <c r="BL190" s="23" t="s">
        <v>178</v>
      </c>
      <c r="BM190" s="23" t="s">
        <v>1628</v>
      </c>
    </row>
    <row r="191" spans="2:65" s="1" customFormat="1" ht="16.5" customHeight="1">
      <c r="B191" s="47"/>
      <c r="C191" s="260" t="s">
        <v>429</v>
      </c>
      <c r="D191" s="260" t="s">
        <v>245</v>
      </c>
      <c r="E191" s="261" t="s">
        <v>1629</v>
      </c>
      <c r="F191" s="262" t="s">
        <v>1630</v>
      </c>
      <c r="G191" s="262"/>
      <c r="H191" s="262"/>
      <c r="I191" s="262"/>
      <c r="J191" s="263" t="s">
        <v>1464</v>
      </c>
      <c r="K191" s="264">
        <v>600</v>
      </c>
      <c r="L191" s="265">
        <v>0</v>
      </c>
      <c r="M191" s="266"/>
      <c r="N191" s="26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44</v>
      </c>
      <c r="V191" s="48"/>
      <c r="W191" s="229">
        <f>V191*K191</f>
        <v>0</v>
      </c>
      <c r="X191" s="229">
        <v>0</v>
      </c>
      <c r="Y191" s="229">
        <f>X191*K191</f>
        <v>0</v>
      </c>
      <c r="Z191" s="229">
        <v>0</v>
      </c>
      <c r="AA191" s="230">
        <f>Z191*K191</f>
        <v>0</v>
      </c>
      <c r="AR191" s="23" t="s">
        <v>212</v>
      </c>
      <c r="AT191" s="23" t="s">
        <v>245</v>
      </c>
      <c r="AU191" s="23" t="s">
        <v>87</v>
      </c>
      <c r="AY191" s="23" t="s">
        <v>173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87</v>
      </c>
      <c r="BK191" s="143">
        <f>ROUND(L191*K191,2)</f>
        <v>0</v>
      </c>
      <c r="BL191" s="23" t="s">
        <v>178</v>
      </c>
      <c r="BM191" s="23" t="s">
        <v>1631</v>
      </c>
    </row>
    <row r="192" spans="2:51" s="10" customFormat="1" ht="16.5" customHeight="1">
      <c r="B192" s="231"/>
      <c r="C192" s="232"/>
      <c r="D192" s="232"/>
      <c r="E192" s="233" t="s">
        <v>22</v>
      </c>
      <c r="F192" s="234" t="s">
        <v>1632</v>
      </c>
      <c r="G192" s="235"/>
      <c r="H192" s="235"/>
      <c r="I192" s="235"/>
      <c r="J192" s="232"/>
      <c r="K192" s="236">
        <v>600</v>
      </c>
      <c r="L192" s="232"/>
      <c r="M192" s="232"/>
      <c r="N192" s="232"/>
      <c r="O192" s="232"/>
      <c r="P192" s="232"/>
      <c r="Q192" s="232"/>
      <c r="R192" s="237"/>
      <c r="T192" s="238"/>
      <c r="U192" s="232"/>
      <c r="V192" s="232"/>
      <c r="W192" s="232"/>
      <c r="X192" s="232"/>
      <c r="Y192" s="232"/>
      <c r="Z192" s="232"/>
      <c r="AA192" s="239"/>
      <c r="AT192" s="240" t="s">
        <v>181</v>
      </c>
      <c r="AU192" s="240" t="s">
        <v>87</v>
      </c>
      <c r="AV192" s="10" t="s">
        <v>126</v>
      </c>
      <c r="AW192" s="10" t="s">
        <v>36</v>
      </c>
      <c r="AX192" s="10" t="s">
        <v>79</v>
      </c>
      <c r="AY192" s="240" t="s">
        <v>173</v>
      </c>
    </row>
    <row r="193" spans="2:51" s="11" customFormat="1" ht="16.5" customHeight="1">
      <c r="B193" s="241"/>
      <c r="C193" s="242"/>
      <c r="D193" s="242"/>
      <c r="E193" s="243" t="s">
        <v>22</v>
      </c>
      <c r="F193" s="244" t="s">
        <v>182</v>
      </c>
      <c r="G193" s="242"/>
      <c r="H193" s="242"/>
      <c r="I193" s="242"/>
      <c r="J193" s="242"/>
      <c r="K193" s="245">
        <v>600</v>
      </c>
      <c r="L193" s="242"/>
      <c r="M193" s="242"/>
      <c r="N193" s="242"/>
      <c r="O193" s="242"/>
      <c r="P193" s="242"/>
      <c r="Q193" s="242"/>
      <c r="R193" s="246"/>
      <c r="T193" s="247"/>
      <c r="U193" s="242"/>
      <c r="V193" s="242"/>
      <c r="W193" s="242"/>
      <c r="X193" s="242"/>
      <c r="Y193" s="242"/>
      <c r="Z193" s="242"/>
      <c r="AA193" s="248"/>
      <c r="AT193" s="249" t="s">
        <v>181</v>
      </c>
      <c r="AU193" s="249" t="s">
        <v>87</v>
      </c>
      <c r="AV193" s="11" t="s">
        <v>178</v>
      </c>
      <c r="AW193" s="11" t="s">
        <v>36</v>
      </c>
      <c r="AX193" s="11" t="s">
        <v>87</v>
      </c>
      <c r="AY193" s="249" t="s">
        <v>173</v>
      </c>
    </row>
    <row r="194" spans="2:65" s="1" customFormat="1" ht="16.5" customHeight="1">
      <c r="B194" s="47"/>
      <c r="C194" s="260" t="s">
        <v>434</v>
      </c>
      <c r="D194" s="260" t="s">
        <v>245</v>
      </c>
      <c r="E194" s="261" t="s">
        <v>1633</v>
      </c>
      <c r="F194" s="262" t="s">
        <v>1634</v>
      </c>
      <c r="G194" s="262"/>
      <c r="H194" s="262"/>
      <c r="I194" s="262"/>
      <c r="J194" s="263" t="s">
        <v>1464</v>
      </c>
      <c r="K194" s="264">
        <v>855</v>
      </c>
      <c r="L194" s="265">
        <v>0</v>
      </c>
      <c r="M194" s="266"/>
      <c r="N194" s="267">
        <f>ROUND(L194*K194,2)</f>
        <v>0</v>
      </c>
      <c r="O194" s="227"/>
      <c r="P194" s="227"/>
      <c r="Q194" s="227"/>
      <c r="R194" s="49"/>
      <c r="T194" s="228" t="s">
        <v>22</v>
      </c>
      <c r="U194" s="57" t="s">
        <v>44</v>
      </c>
      <c r="V194" s="48"/>
      <c r="W194" s="229">
        <f>V194*K194</f>
        <v>0</v>
      </c>
      <c r="X194" s="229">
        <v>0</v>
      </c>
      <c r="Y194" s="229">
        <f>X194*K194</f>
        <v>0</v>
      </c>
      <c r="Z194" s="229">
        <v>0</v>
      </c>
      <c r="AA194" s="230">
        <f>Z194*K194</f>
        <v>0</v>
      </c>
      <c r="AR194" s="23" t="s">
        <v>212</v>
      </c>
      <c r="AT194" s="23" t="s">
        <v>245</v>
      </c>
      <c r="AU194" s="23" t="s">
        <v>87</v>
      </c>
      <c r="AY194" s="23" t="s">
        <v>173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23" t="s">
        <v>87</v>
      </c>
      <c r="BK194" s="143">
        <f>ROUND(L194*K194,2)</f>
        <v>0</v>
      </c>
      <c r="BL194" s="23" t="s">
        <v>178</v>
      </c>
      <c r="BM194" s="23" t="s">
        <v>1635</v>
      </c>
    </row>
    <row r="195" spans="2:65" s="1" customFormat="1" ht="16.5" customHeight="1">
      <c r="B195" s="47"/>
      <c r="C195" s="260" t="s">
        <v>438</v>
      </c>
      <c r="D195" s="260" t="s">
        <v>245</v>
      </c>
      <c r="E195" s="261" t="s">
        <v>1636</v>
      </c>
      <c r="F195" s="262" t="s">
        <v>1637</v>
      </c>
      <c r="G195" s="262"/>
      <c r="H195" s="262"/>
      <c r="I195" s="262"/>
      <c r="J195" s="263" t="s">
        <v>1464</v>
      </c>
      <c r="K195" s="264">
        <v>0.36</v>
      </c>
      <c r="L195" s="265">
        <v>0</v>
      </c>
      <c r="M195" s="266"/>
      <c r="N195" s="267">
        <f>ROUND(L195*K195,2)</f>
        <v>0</v>
      </c>
      <c r="O195" s="227"/>
      <c r="P195" s="227"/>
      <c r="Q195" s="227"/>
      <c r="R195" s="49"/>
      <c r="T195" s="228" t="s">
        <v>22</v>
      </c>
      <c r="U195" s="57" t="s">
        <v>44</v>
      </c>
      <c r="V195" s="48"/>
      <c r="W195" s="229">
        <f>V195*K195</f>
        <v>0</v>
      </c>
      <c r="X195" s="229">
        <v>0</v>
      </c>
      <c r="Y195" s="229">
        <f>X195*K195</f>
        <v>0</v>
      </c>
      <c r="Z195" s="229">
        <v>0</v>
      </c>
      <c r="AA195" s="230">
        <f>Z195*K195</f>
        <v>0</v>
      </c>
      <c r="AR195" s="23" t="s">
        <v>212</v>
      </c>
      <c r="AT195" s="23" t="s">
        <v>245</v>
      </c>
      <c r="AU195" s="23" t="s">
        <v>87</v>
      </c>
      <c r="AY195" s="23" t="s">
        <v>173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87</v>
      </c>
      <c r="BK195" s="143">
        <f>ROUND(L195*K195,2)</f>
        <v>0</v>
      </c>
      <c r="BL195" s="23" t="s">
        <v>178</v>
      </c>
      <c r="BM195" s="23" t="s">
        <v>1638</v>
      </c>
    </row>
    <row r="196" spans="2:51" s="10" customFormat="1" ht="16.5" customHeight="1">
      <c r="B196" s="231"/>
      <c r="C196" s="232"/>
      <c r="D196" s="232"/>
      <c r="E196" s="233" t="s">
        <v>22</v>
      </c>
      <c r="F196" s="234" t="s">
        <v>1639</v>
      </c>
      <c r="G196" s="235"/>
      <c r="H196" s="235"/>
      <c r="I196" s="235"/>
      <c r="J196" s="232"/>
      <c r="K196" s="236">
        <v>0.36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181</v>
      </c>
      <c r="AU196" s="240" t="s">
        <v>87</v>
      </c>
      <c r="AV196" s="10" t="s">
        <v>126</v>
      </c>
      <c r="AW196" s="10" t="s">
        <v>36</v>
      </c>
      <c r="AX196" s="10" t="s">
        <v>79</v>
      </c>
      <c r="AY196" s="240" t="s">
        <v>173</v>
      </c>
    </row>
    <row r="197" spans="2:51" s="11" customFormat="1" ht="16.5" customHeight="1">
      <c r="B197" s="241"/>
      <c r="C197" s="242"/>
      <c r="D197" s="242"/>
      <c r="E197" s="243" t="s">
        <v>22</v>
      </c>
      <c r="F197" s="244" t="s">
        <v>182</v>
      </c>
      <c r="G197" s="242"/>
      <c r="H197" s="242"/>
      <c r="I197" s="242"/>
      <c r="J197" s="242"/>
      <c r="K197" s="245">
        <v>0.36</v>
      </c>
      <c r="L197" s="242"/>
      <c r="M197" s="242"/>
      <c r="N197" s="242"/>
      <c r="O197" s="242"/>
      <c r="P197" s="242"/>
      <c r="Q197" s="242"/>
      <c r="R197" s="246"/>
      <c r="T197" s="247"/>
      <c r="U197" s="242"/>
      <c r="V197" s="242"/>
      <c r="W197" s="242"/>
      <c r="X197" s="242"/>
      <c r="Y197" s="242"/>
      <c r="Z197" s="242"/>
      <c r="AA197" s="248"/>
      <c r="AT197" s="249" t="s">
        <v>181</v>
      </c>
      <c r="AU197" s="249" t="s">
        <v>87</v>
      </c>
      <c r="AV197" s="11" t="s">
        <v>178</v>
      </c>
      <c r="AW197" s="11" t="s">
        <v>36</v>
      </c>
      <c r="AX197" s="11" t="s">
        <v>87</v>
      </c>
      <c r="AY197" s="249" t="s">
        <v>173</v>
      </c>
    </row>
    <row r="198" spans="2:65" s="1" customFormat="1" ht="16.5" customHeight="1">
      <c r="B198" s="47"/>
      <c r="C198" s="260" t="s">
        <v>443</v>
      </c>
      <c r="D198" s="260" t="s">
        <v>245</v>
      </c>
      <c r="E198" s="261" t="s">
        <v>1640</v>
      </c>
      <c r="F198" s="262" t="s">
        <v>1641</v>
      </c>
      <c r="G198" s="262"/>
      <c r="H198" s="262"/>
      <c r="I198" s="262"/>
      <c r="J198" s="263" t="s">
        <v>1464</v>
      </c>
      <c r="K198" s="264">
        <v>12.51</v>
      </c>
      <c r="L198" s="265">
        <v>0</v>
      </c>
      <c r="M198" s="266"/>
      <c r="N198" s="26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44</v>
      </c>
      <c r="V198" s="48"/>
      <c r="W198" s="229">
        <f>V198*K198</f>
        <v>0</v>
      </c>
      <c r="X198" s="229">
        <v>0</v>
      </c>
      <c r="Y198" s="229">
        <f>X198*K198</f>
        <v>0</v>
      </c>
      <c r="Z198" s="229">
        <v>0</v>
      </c>
      <c r="AA198" s="230">
        <f>Z198*K198</f>
        <v>0</v>
      </c>
      <c r="AR198" s="23" t="s">
        <v>212</v>
      </c>
      <c r="AT198" s="23" t="s">
        <v>245</v>
      </c>
      <c r="AU198" s="23" t="s">
        <v>87</v>
      </c>
      <c r="AY198" s="23" t="s">
        <v>173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87</v>
      </c>
      <c r="BK198" s="143">
        <f>ROUND(L198*K198,2)</f>
        <v>0</v>
      </c>
      <c r="BL198" s="23" t="s">
        <v>178</v>
      </c>
      <c r="BM198" s="23" t="s">
        <v>1642</v>
      </c>
    </row>
    <row r="199" spans="2:65" s="1" customFormat="1" ht="25.5" customHeight="1">
      <c r="B199" s="47"/>
      <c r="C199" s="260" t="s">
        <v>448</v>
      </c>
      <c r="D199" s="260" t="s">
        <v>245</v>
      </c>
      <c r="E199" s="261" t="s">
        <v>1643</v>
      </c>
      <c r="F199" s="262" t="s">
        <v>1644</v>
      </c>
      <c r="G199" s="262"/>
      <c r="H199" s="262"/>
      <c r="I199" s="262"/>
      <c r="J199" s="263" t="s">
        <v>1464</v>
      </c>
      <c r="K199" s="264">
        <v>1215</v>
      </c>
      <c r="L199" s="265">
        <v>0</v>
      </c>
      <c r="M199" s="266"/>
      <c r="N199" s="267">
        <f>ROUND(L199*K199,2)</f>
        <v>0</v>
      </c>
      <c r="O199" s="227"/>
      <c r="P199" s="227"/>
      <c r="Q199" s="227"/>
      <c r="R199" s="49"/>
      <c r="T199" s="228" t="s">
        <v>22</v>
      </c>
      <c r="U199" s="57" t="s">
        <v>44</v>
      </c>
      <c r="V199" s="48"/>
      <c r="W199" s="229">
        <f>V199*K199</f>
        <v>0</v>
      </c>
      <c r="X199" s="229">
        <v>0</v>
      </c>
      <c r="Y199" s="229">
        <f>X199*K199</f>
        <v>0</v>
      </c>
      <c r="Z199" s="229">
        <v>0</v>
      </c>
      <c r="AA199" s="230">
        <f>Z199*K199</f>
        <v>0</v>
      </c>
      <c r="AR199" s="23" t="s">
        <v>212</v>
      </c>
      <c r="AT199" s="23" t="s">
        <v>245</v>
      </c>
      <c r="AU199" s="23" t="s">
        <v>87</v>
      </c>
      <c r="AY199" s="23" t="s">
        <v>173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87</v>
      </c>
      <c r="BK199" s="143">
        <f>ROUND(L199*K199,2)</f>
        <v>0</v>
      </c>
      <c r="BL199" s="23" t="s">
        <v>178</v>
      </c>
      <c r="BM199" s="23" t="s">
        <v>1645</v>
      </c>
    </row>
    <row r="200" spans="2:51" s="10" customFormat="1" ht="16.5" customHeight="1">
      <c r="B200" s="231"/>
      <c r="C200" s="232"/>
      <c r="D200" s="232"/>
      <c r="E200" s="233" t="s">
        <v>22</v>
      </c>
      <c r="F200" s="234" t="s">
        <v>1646</v>
      </c>
      <c r="G200" s="235"/>
      <c r="H200" s="235"/>
      <c r="I200" s="235"/>
      <c r="J200" s="232"/>
      <c r="K200" s="236">
        <v>1215</v>
      </c>
      <c r="L200" s="232"/>
      <c r="M200" s="232"/>
      <c r="N200" s="232"/>
      <c r="O200" s="232"/>
      <c r="P200" s="232"/>
      <c r="Q200" s="232"/>
      <c r="R200" s="237"/>
      <c r="T200" s="238"/>
      <c r="U200" s="232"/>
      <c r="V200" s="232"/>
      <c r="W200" s="232"/>
      <c r="X200" s="232"/>
      <c r="Y200" s="232"/>
      <c r="Z200" s="232"/>
      <c r="AA200" s="239"/>
      <c r="AT200" s="240" t="s">
        <v>181</v>
      </c>
      <c r="AU200" s="240" t="s">
        <v>87</v>
      </c>
      <c r="AV200" s="10" t="s">
        <v>126</v>
      </c>
      <c r="AW200" s="10" t="s">
        <v>36</v>
      </c>
      <c r="AX200" s="10" t="s">
        <v>79</v>
      </c>
      <c r="AY200" s="240" t="s">
        <v>173</v>
      </c>
    </row>
    <row r="201" spans="2:51" s="11" customFormat="1" ht="16.5" customHeight="1">
      <c r="B201" s="241"/>
      <c r="C201" s="242"/>
      <c r="D201" s="242"/>
      <c r="E201" s="243" t="s">
        <v>22</v>
      </c>
      <c r="F201" s="244" t="s">
        <v>182</v>
      </c>
      <c r="G201" s="242"/>
      <c r="H201" s="242"/>
      <c r="I201" s="242"/>
      <c r="J201" s="242"/>
      <c r="K201" s="245">
        <v>1215</v>
      </c>
      <c r="L201" s="242"/>
      <c r="M201" s="242"/>
      <c r="N201" s="242"/>
      <c r="O201" s="242"/>
      <c r="P201" s="242"/>
      <c r="Q201" s="242"/>
      <c r="R201" s="246"/>
      <c r="T201" s="247"/>
      <c r="U201" s="242"/>
      <c r="V201" s="242"/>
      <c r="W201" s="242"/>
      <c r="X201" s="242"/>
      <c r="Y201" s="242"/>
      <c r="Z201" s="242"/>
      <c r="AA201" s="248"/>
      <c r="AT201" s="249" t="s">
        <v>181</v>
      </c>
      <c r="AU201" s="249" t="s">
        <v>87</v>
      </c>
      <c r="AV201" s="11" t="s">
        <v>178</v>
      </c>
      <c r="AW201" s="11" t="s">
        <v>36</v>
      </c>
      <c r="AX201" s="11" t="s">
        <v>87</v>
      </c>
      <c r="AY201" s="249" t="s">
        <v>173</v>
      </c>
    </row>
    <row r="202" spans="2:65" s="1" customFormat="1" ht="16.5" customHeight="1">
      <c r="B202" s="47"/>
      <c r="C202" s="260" t="s">
        <v>453</v>
      </c>
      <c r="D202" s="260" t="s">
        <v>245</v>
      </c>
      <c r="E202" s="261" t="s">
        <v>1647</v>
      </c>
      <c r="F202" s="262" t="s">
        <v>1648</v>
      </c>
      <c r="G202" s="262"/>
      <c r="H202" s="262"/>
      <c r="I202" s="262"/>
      <c r="J202" s="263" t="s">
        <v>1464</v>
      </c>
      <c r="K202" s="264">
        <v>285</v>
      </c>
      <c r="L202" s="265">
        <v>0</v>
      </c>
      <c r="M202" s="266"/>
      <c r="N202" s="26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44</v>
      </c>
      <c r="V202" s="48"/>
      <c r="W202" s="229">
        <f>V202*K202</f>
        <v>0</v>
      </c>
      <c r="X202" s="229">
        <v>0</v>
      </c>
      <c r="Y202" s="229">
        <f>X202*K202</f>
        <v>0</v>
      </c>
      <c r="Z202" s="229">
        <v>0</v>
      </c>
      <c r="AA202" s="230">
        <f>Z202*K202</f>
        <v>0</v>
      </c>
      <c r="AR202" s="23" t="s">
        <v>212</v>
      </c>
      <c r="AT202" s="23" t="s">
        <v>245</v>
      </c>
      <c r="AU202" s="23" t="s">
        <v>87</v>
      </c>
      <c r="AY202" s="23" t="s">
        <v>173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87</v>
      </c>
      <c r="BK202" s="143">
        <f>ROUND(L202*K202,2)</f>
        <v>0</v>
      </c>
      <c r="BL202" s="23" t="s">
        <v>178</v>
      </c>
      <c r="BM202" s="23" t="s">
        <v>1649</v>
      </c>
    </row>
    <row r="203" spans="2:65" s="1" customFormat="1" ht="16.5" customHeight="1">
      <c r="B203" s="47"/>
      <c r="C203" s="260" t="s">
        <v>457</v>
      </c>
      <c r="D203" s="260" t="s">
        <v>245</v>
      </c>
      <c r="E203" s="261" t="s">
        <v>1650</v>
      </c>
      <c r="F203" s="262" t="s">
        <v>1651</v>
      </c>
      <c r="G203" s="262"/>
      <c r="H203" s="262"/>
      <c r="I203" s="262"/>
      <c r="J203" s="263" t="s">
        <v>1464</v>
      </c>
      <c r="K203" s="264">
        <v>348</v>
      </c>
      <c r="L203" s="265">
        <v>0</v>
      </c>
      <c r="M203" s="266"/>
      <c r="N203" s="26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44</v>
      </c>
      <c r="V203" s="48"/>
      <c r="W203" s="229">
        <f>V203*K203</f>
        <v>0</v>
      </c>
      <c r="X203" s="229">
        <v>0</v>
      </c>
      <c r="Y203" s="229">
        <f>X203*K203</f>
        <v>0</v>
      </c>
      <c r="Z203" s="229">
        <v>0</v>
      </c>
      <c r="AA203" s="230">
        <f>Z203*K203</f>
        <v>0</v>
      </c>
      <c r="AR203" s="23" t="s">
        <v>212</v>
      </c>
      <c r="AT203" s="23" t="s">
        <v>245</v>
      </c>
      <c r="AU203" s="23" t="s">
        <v>87</v>
      </c>
      <c r="AY203" s="23" t="s">
        <v>173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87</v>
      </c>
      <c r="BK203" s="143">
        <f>ROUND(L203*K203,2)</f>
        <v>0</v>
      </c>
      <c r="BL203" s="23" t="s">
        <v>178</v>
      </c>
      <c r="BM203" s="23" t="s">
        <v>1652</v>
      </c>
    </row>
    <row r="204" spans="2:51" s="10" customFormat="1" ht="16.5" customHeight="1">
      <c r="B204" s="231"/>
      <c r="C204" s="232"/>
      <c r="D204" s="232"/>
      <c r="E204" s="233" t="s">
        <v>22</v>
      </c>
      <c r="F204" s="234" t="s">
        <v>1653</v>
      </c>
      <c r="G204" s="235"/>
      <c r="H204" s="235"/>
      <c r="I204" s="235"/>
      <c r="J204" s="232"/>
      <c r="K204" s="236">
        <v>348</v>
      </c>
      <c r="L204" s="232"/>
      <c r="M204" s="232"/>
      <c r="N204" s="232"/>
      <c r="O204" s="232"/>
      <c r="P204" s="232"/>
      <c r="Q204" s="232"/>
      <c r="R204" s="237"/>
      <c r="T204" s="238"/>
      <c r="U204" s="232"/>
      <c r="V204" s="232"/>
      <c r="W204" s="232"/>
      <c r="X204" s="232"/>
      <c r="Y204" s="232"/>
      <c r="Z204" s="232"/>
      <c r="AA204" s="239"/>
      <c r="AT204" s="240" t="s">
        <v>181</v>
      </c>
      <c r="AU204" s="240" t="s">
        <v>87</v>
      </c>
      <c r="AV204" s="10" t="s">
        <v>126</v>
      </c>
      <c r="AW204" s="10" t="s">
        <v>36</v>
      </c>
      <c r="AX204" s="10" t="s">
        <v>79</v>
      </c>
      <c r="AY204" s="240" t="s">
        <v>173</v>
      </c>
    </row>
    <row r="205" spans="2:51" s="11" customFormat="1" ht="16.5" customHeight="1">
      <c r="B205" s="241"/>
      <c r="C205" s="242"/>
      <c r="D205" s="242"/>
      <c r="E205" s="243" t="s">
        <v>22</v>
      </c>
      <c r="F205" s="244" t="s">
        <v>182</v>
      </c>
      <c r="G205" s="242"/>
      <c r="H205" s="242"/>
      <c r="I205" s="242"/>
      <c r="J205" s="242"/>
      <c r="K205" s="245">
        <v>348</v>
      </c>
      <c r="L205" s="242"/>
      <c r="M205" s="242"/>
      <c r="N205" s="242"/>
      <c r="O205" s="242"/>
      <c r="P205" s="242"/>
      <c r="Q205" s="242"/>
      <c r="R205" s="246"/>
      <c r="T205" s="247"/>
      <c r="U205" s="242"/>
      <c r="V205" s="242"/>
      <c r="W205" s="242"/>
      <c r="X205" s="242"/>
      <c r="Y205" s="242"/>
      <c r="Z205" s="242"/>
      <c r="AA205" s="248"/>
      <c r="AT205" s="249" t="s">
        <v>181</v>
      </c>
      <c r="AU205" s="249" t="s">
        <v>87</v>
      </c>
      <c r="AV205" s="11" t="s">
        <v>178</v>
      </c>
      <c r="AW205" s="11" t="s">
        <v>36</v>
      </c>
      <c r="AX205" s="11" t="s">
        <v>87</v>
      </c>
      <c r="AY205" s="249" t="s">
        <v>173</v>
      </c>
    </row>
    <row r="206" spans="2:65" s="1" customFormat="1" ht="16.5" customHeight="1">
      <c r="B206" s="47"/>
      <c r="C206" s="260" t="s">
        <v>462</v>
      </c>
      <c r="D206" s="260" t="s">
        <v>245</v>
      </c>
      <c r="E206" s="261" t="s">
        <v>1654</v>
      </c>
      <c r="F206" s="262" t="s">
        <v>1655</v>
      </c>
      <c r="G206" s="262"/>
      <c r="H206" s="262"/>
      <c r="I206" s="262"/>
      <c r="J206" s="263" t="s">
        <v>1464</v>
      </c>
      <c r="K206" s="264">
        <v>420</v>
      </c>
      <c r="L206" s="265">
        <v>0</v>
      </c>
      <c r="M206" s="266"/>
      <c r="N206" s="26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44</v>
      </c>
      <c r="V206" s="48"/>
      <c r="W206" s="229">
        <f>V206*K206</f>
        <v>0</v>
      </c>
      <c r="X206" s="229">
        <v>0</v>
      </c>
      <c r="Y206" s="229">
        <f>X206*K206</f>
        <v>0</v>
      </c>
      <c r="Z206" s="229">
        <v>0</v>
      </c>
      <c r="AA206" s="230">
        <f>Z206*K206</f>
        <v>0</v>
      </c>
      <c r="AR206" s="23" t="s">
        <v>212</v>
      </c>
      <c r="AT206" s="23" t="s">
        <v>245</v>
      </c>
      <c r="AU206" s="23" t="s">
        <v>87</v>
      </c>
      <c r="AY206" s="23" t="s">
        <v>173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87</v>
      </c>
      <c r="BK206" s="143">
        <f>ROUND(L206*K206,2)</f>
        <v>0</v>
      </c>
      <c r="BL206" s="23" t="s">
        <v>178</v>
      </c>
      <c r="BM206" s="23" t="s">
        <v>1656</v>
      </c>
    </row>
    <row r="207" spans="2:65" s="1" customFormat="1" ht="25.5" customHeight="1">
      <c r="B207" s="47"/>
      <c r="C207" s="220" t="s">
        <v>467</v>
      </c>
      <c r="D207" s="220" t="s">
        <v>174</v>
      </c>
      <c r="E207" s="221" t="s">
        <v>1657</v>
      </c>
      <c r="F207" s="222" t="s">
        <v>1658</v>
      </c>
      <c r="G207" s="222"/>
      <c r="H207" s="222"/>
      <c r="I207" s="222"/>
      <c r="J207" s="223" t="s">
        <v>1456</v>
      </c>
      <c r="K207" s="224">
        <v>3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44</v>
      </c>
      <c r="V207" s="48"/>
      <c r="W207" s="229">
        <f>V207*K207</f>
        <v>0</v>
      </c>
      <c r="X207" s="229">
        <v>0</v>
      </c>
      <c r="Y207" s="229">
        <f>X207*K207</f>
        <v>0</v>
      </c>
      <c r="Z207" s="229">
        <v>0</v>
      </c>
      <c r="AA207" s="230">
        <f>Z207*K207</f>
        <v>0</v>
      </c>
      <c r="AR207" s="23" t="s">
        <v>178</v>
      </c>
      <c r="AT207" s="23" t="s">
        <v>174</v>
      </c>
      <c r="AU207" s="23" t="s">
        <v>87</v>
      </c>
      <c r="AY207" s="23" t="s">
        <v>173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87</v>
      </c>
      <c r="BK207" s="143">
        <f>ROUND(L207*K207,2)</f>
        <v>0</v>
      </c>
      <c r="BL207" s="23" t="s">
        <v>178</v>
      </c>
      <c r="BM207" s="23" t="s">
        <v>1659</v>
      </c>
    </row>
    <row r="208" spans="2:65" s="1" customFormat="1" ht="25.5" customHeight="1">
      <c r="B208" s="47"/>
      <c r="C208" s="220" t="s">
        <v>471</v>
      </c>
      <c r="D208" s="220" t="s">
        <v>174</v>
      </c>
      <c r="E208" s="221" t="s">
        <v>1660</v>
      </c>
      <c r="F208" s="222" t="s">
        <v>1661</v>
      </c>
      <c r="G208" s="222"/>
      <c r="H208" s="222"/>
      <c r="I208" s="222"/>
      <c r="J208" s="223" t="s">
        <v>1456</v>
      </c>
      <c r="K208" s="224">
        <v>3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44</v>
      </c>
      <c r="V208" s="48"/>
      <c r="W208" s="229">
        <f>V208*K208</f>
        <v>0</v>
      </c>
      <c r="X208" s="229">
        <v>0</v>
      </c>
      <c r="Y208" s="229">
        <f>X208*K208</f>
        <v>0</v>
      </c>
      <c r="Z208" s="229">
        <v>0</v>
      </c>
      <c r="AA208" s="230">
        <f>Z208*K208</f>
        <v>0</v>
      </c>
      <c r="AR208" s="23" t="s">
        <v>178</v>
      </c>
      <c r="AT208" s="23" t="s">
        <v>174</v>
      </c>
      <c r="AU208" s="23" t="s">
        <v>87</v>
      </c>
      <c r="AY208" s="23" t="s">
        <v>173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87</v>
      </c>
      <c r="BK208" s="143">
        <f>ROUND(L208*K208,2)</f>
        <v>0</v>
      </c>
      <c r="BL208" s="23" t="s">
        <v>178</v>
      </c>
      <c r="BM208" s="23" t="s">
        <v>1662</v>
      </c>
    </row>
    <row r="209" spans="2:65" s="1" customFormat="1" ht="16.5" customHeight="1">
      <c r="B209" s="47"/>
      <c r="C209" s="260" t="s">
        <v>475</v>
      </c>
      <c r="D209" s="260" t="s">
        <v>245</v>
      </c>
      <c r="E209" s="261" t="s">
        <v>1629</v>
      </c>
      <c r="F209" s="262" t="s">
        <v>1630</v>
      </c>
      <c r="G209" s="262"/>
      <c r="H209" s="262"/>
      <c r="I209" s="262"/>
      <c r="J209" s="263" t="s">
        <v>1464</v>
      </c>
      <c r="K209" s="264">
        <v>600</v>
      </c>
      <c r="L209" s="265">
        <v>0</v>
      </c>
      <c r="M209" s="266"/>
      <c r="N209" s="26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44</v>
      </c>
      <c r="V209" s="48"/>
      <c r="W209" s="229">
        <f>V209*K209</f>
        <v>0</v>
      </c>
      <c r="X209" s="229">
        <v>0</v>
      </c>
      <c r="Y209" s="229">
        <f>X209*K209</f>
        <v>0</v>
      </c>
      <c r="Z209" s="229">
        <v>0</v>
      </c>
      <c r="AA209" s="230">
        <f>Z209*K209</f>
        <v>0</v>
      </c>
      <c r="AR209" s="23" t="s">
        <v>212</v>
      </c>
      <c r="AT209" s="23" t="s">
        <v>245</v>
      </c>
      <c r="AU209" s="23" t="s">
        <v>87</v>
      </c>
      <c r="AY209" s="23" t="s">
        <v>173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87</v>
      </c>
      <c r="BK209" s="143">
        <f>ROUND(L209*K209,2)</f>
        <v>0</v>
      </c>
      <c r="BL209" s="23" t="s">
        <v>178</v>
      </c>
      <c r="BM209" s="23" t="s">
        <v>1663</v>
      </c>
    </row>
    <row r="210" spans="2:51" s="10" customFormat="1" ht="16.5" customHeight="1">
      <c r="B210" s="231"/>
      <c r="C210" s="232"/>
      <c r="D210" s="232"/>
      <c r="E210" s="233" t="s">
        <v>22</v>
      </c>
      <c r="F210" s="234" t="s">
        <v>1632</v>
      </c>
      <c r="G210" s="235"/>
      <c r="H210" s="235"/>
      <c r="I210" s="235"/>
      <c r="J210" s="232"/>
      <c r="K210" s="236">
        <v>600</v>
      </c>
      <c r="L210" s="232"/>
      <c r="M210" s="232"/>
      <c r="N210" s="232"/>
      <c r="O210" s="232"/>
      <c r="P210" s="232"/>
      <c r="Q210" s="232"/>
      <c r="R210" s="237"/>
      <c r="T210" s="238"/>
      <c r="U210" s="232"/>
      <c r="V210" s="232"/>
      <c r="W210" s="232"/>
      <c r="X210" s="232"/>
      <c r="Y210" s="232"/>
      <c r="Z210" s="232"/>
      <c r="AA210" s="239"/>
      <c r="AT210" s="240" t="s">
        <v>181</v>
      </c>
      <c r="AU210" s="240" t="s">
        <v>87</v>
      </c>
      <c r="AV210" s="10" t="s">
        <v>126</v>
      </c>
      <c r="AW210" s="10" t="s">
        <v>36</v>
      </c>
      <c r="AX210" s="10" t="s">
        <v>79</v>
      </c>
      <c r="AY210" s="240" t="s">
        <v>173</v>
      </c>
    </row>
    <row r="211" spans="2:51" s="11" customFormat="1" ht="16.5" customHeight="1">
      <c r="B211" s="241"/>
      <c r="C211" s="242"/>
      <c r="D211" s="242"/>
      <c r="E211" s="243" t="s">
        <v>22</v>
      </c>
      <c r="F211" s="244" t="s">
        <v>182</v>
      </c>
      <c r="G211" s="242"/>
      <c r="H211" s="242"/>
      <c r="I211" s="242"/>
      <c r="J211" s="242"/>
      <c r="K211" s="245">
        <v>600</v>
      </c>
      <c r="L211" s="242"/>
      <c r="M211" s="242"/>
      <c r="N211" s="242"/>
      <c r="O211" s="242"/>
      <c r="P211" s="242"/>
      <c r="Q211" s="242"/>
      <c r="R211" s="246"/>
      <c r="T211" s="247"/>
      <c r="U211" s="242"/>
      <c r="V211" s="242"/>
      <c r="W211" s="242"/>
      <c r="X211" s="242"/>
      <c r="Y211" s="242"/>
      <c r="Z211" s="242"/>
      <c r="AA211" s="248"/>
      <c r="AT211" s="249" t="s">
        <v>181</v>
      </c>
      <c r="AU211" s="249" t="s">
        <v>87</v>
      </c>
      <c r="AV211" s="11" t="s">
        <v>178</v>
      </c>
      <c r="AW211" s="11" t="s">
        <v>36</v>
      </c>
      <c r="AX211" s="11" t="s">
        <v>87</v>
      </c>
      <c r="AY211" s="249" t="s">
        <v>173</v>
      </c>
    </row>
    <row r="212" spans="2:65" s="1" customFormat="1" ht="16.5" customHeight="1">
      <c r="B212" s="47"/>
      <c r="C212" s="260" t="s">
        <v>480</v>
      </c>
      <c r="D212" s="260" t="s">
        <v>245</v>
      </c>
      <c r="E212" s="261" t="s">
        <v>1647</v>
      </c>
      <c r="F212" s="262" t="s">
        <v>1648</v>
      </c>
      <c r="G212" s="262"/>
      <c r="H212" s="262"/>
      <c r="I212" s="262"/>
      <c r="J212" s="263" t="s">
        <v>1464</v>
      </c>
      <c r="K212" s="264">
        <v>285</v>
      </c>
      <c r="L212" s="265">
        <v>0</v>
      </c>
      <c r="M212" s="266"/>
      <c r="N212" s="267">
        <f>ROUND(L212*K212,2)</f>
        <v>0</v>
      </c>
      <c r="O212" s="227"/>
      <c r="P212" s="227"/>
      <c r="Q212" s="227"/>
      <c r="R212" s="49"/>
      <c r="T212" s="228" t="s">
        <v>22</v>
      </c>
      <c r="U212" s="57" t="s">
        <v>44</v>
      </c>
      <c r="V212" s="48"/>
      <c r="W212" s="229">
        <f>V212*K212</f>
        <v>0</v>
      </c>
      <c r="X212" s="229">
        <v>0</v>
      </c>
      <c r="Y212" s="229">
        <f>X212*K212</f>
        <v>0</v>
      </c>
      <c r="Z212" s="229">
        <v>0</v>
      </c>
      <c r="AA212" s="230">
        <f>Z212*K212</f>
        <v>0</v>
      </c>
      <c r="AR212" s="23" t="s">
        <v>212</v>
      </c>
      <c r="AT212" s="23" t="s">
        <v>245</v>
      </c>
      <c r="AU212" s="23" t="s">
        <v>87</v>
      </c>
      <c r="AY212" s="23" t="s">
        <v>173</v>
      </c>
      <c r="BE212" s="143">
        <f>IF(U212="základní",N212,0)</f>
        <v>0</v>
      </c>
      <c r="BF212" s="143">
        <f>IF(U212="snížená",N212,0)</f>
        <v>0</v>
      </c>
      <c r="BG212" s="143">
        <f>IF(U212="zákl. přenesená",N212,0)</f>
        <v>0</v>
      </c>
      <c r="BH212" s="143">
        <f>IF(U212="sníž. přenesená",N212,0)</f>
        <v>0</v>
      </c>
      <c r="BI212" s="143">
        <f>IF(U212="nulová",N212,0)</f>
        <v>0</v>
      </c>
      <c r="BJ212" s="23" t="s">
        <v>87</v>
      </c>
      <c r="BK212" s="143">
        <f>ROUND(L212*K212,2)</f>
        <v>0</v>
      </c>
      <c r="BL212" s="23" t="s">
        <v>178</v>
      </c>
      <c r="BM212" s="23" t="s">
        <v>1664</v>
      </c>
    </row>
    <row r="213" spans="2:65" s="1" customFormat="1" ht="16.5" customHeight="1">
      <c r="B213" s="47"/>
      <c r="C213" s="260" t="s">
        <v>484</v>
      </c>
      <c r="D213" s="260" t="s">
        <v>245</v>
      </c>
      <c r="E213" s="261" t="s">
        <v>1650</v>
      </c>
      <c r="F213" s="262" t="s">
        <v>1651</v>
      </c>
      <c r="G213" s="262"/>
      <c r="H213" s="262"/>
      <c r="I213" s="262"/>
      <c r="J213" s="263" t="s">
        <v>1464</v>
      </c>
      <c r="K213" s="264">
        <v>348</v>
      </c>
      <c r="L213" s="265">
        <v>0</v>
      </c>
      <c r="M213" s="266"/>
      <c r="N213" s="26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44</v>
      </c>
      <c r="V213" s="48"/>
      <c r="W213" s="229">
        <f>V213*K213</f>
        <v>0</v>
      </c>
      <c r="X213" s="229">
        <v>0</v>
      </c>
      <c r="Y213" s="229">
        <f>X213*K213</f>
        <v>0</v>
      </c>
      <c r="Z213" s="229">
        <v>0</v>
      </c>
      <c r="AA213" s="230">
        <f>Z213*K213</f>
        <v>0</v>
      </c>
      <c r="AR213" s="23" t="s">
        <v>212</v>
      </c>
      <c r="AT213" s="23" t="s">
        <v>245</v>
      </c>
      <c r="AU213" s="23" t="s">
        <v>87</v>
      </c>
      <c r="AY213" s="23" t="s">
        <v>173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87</v>
      </c>
      <c r="BK213" s="143">
        <f>ROUND(L213*K213,2)</f>
        <v>0</v>
      </c>
      <c r="BL213" s="23" t="s">
        <v>178</v>
      </c>
      <c r="BM213" s="23" t="s">
        <v>1665</v>
      </c>
    </row>
    <row r="214" spans="2:51" s="10" customFormat="1" ht="16.5" customHeight="1">
      <c r="B214" s="231"/>
      <c r="C214" s="232"/>
      <c r="D214" s="232"/>
      <c r="E214" s="233" t="s">
        <v>22</v>
      </c>
      <c r="F214" s="234" t="s">
        <v>1653</v>
      </c>
      <c r="G214" s="235"/>
      <c r="H214" s="235"/>
      <c r="I214" s="235"/>
      <c r="J214" s="232"/>
      <c r="K214" s="236">
        <v>348</v>
      </c>
      <c r="L214" s="232"/>
      <c r="M214" s="232"/>
      <c r="N214" s="232"/>
      <c r="O214" s="232"/>
      <c r="P214" s="232"/>
      <c r="Q214" s="232"/>
      <c r="R214" s="237"/>
      <c r="T214" s="238"/>
      <c r="U214" s="232"/>
      <c r="V214" s="232"/>
      <c r="W214" s="232"/>
      <c r="X214" s="232"/>
      <c r="Y214" s="232"/>
      <c r="Z214" s="232"/>
      <c r="AA214" s="239"/>
      <c r="AT214" s="240" t="s">
        <v>181</v>
      </c>
      <c r="AU214" s="240" t="s">
        <v>87</v>
      </c>
      <c r="AV214" s="10" t="s">
        <v>126</v>
      </c>
      <c r="AW214" s="10" t="s">
        <v>36</v>
      </c>
      <c r="AX214" s="10" t="s">
        <v>79</v>
      </c>
      <c r="AY214" s="240" t="s">
        <v>173</v>
      </c>
    </row>
    <row r="215" spans="2:51" s="11" customFormat="1" ht="16.5" customHeight="1">
      <c r="B215" s="241"/>
      <c r="C215" s="242"/>
      <c r="D215" s="242"/>
      <c r="E215" s="243" t="s">
        <v>22</v>
      </c>
      <c r="F215" s="244" t="s">
        <v>182</v>
      </c>
      <c r="G215" s="242"/>
      <c r="H215" s="242"/>
      <c r="I215" s="242"/>
      <c r="J215" s="242"/>
      <c r="K215" s="245">
        <v>348</v>
      </c>
      <c r="L215" s="242"/>
      <c r="M215" s="242"/>
      <c r="N215" s="242"/>
      <c r="O215" s="242"/>
      <c r="P215" s="242"/>
      <c r="Q215" s="242"/>
      <c r="R215" s="246"/>
      <c r="T215" s="247"/>
      <c r="U215" s="242"/>
      <c r="V215" s="242"/>
      <c r="W215" s="242"/>
      <c r="X215" s="242"/>
      <c r="Y215" s="242"/>
      <c r="Z215" s="242"/>
      <c r="AA215" s="248"/>
      <c r="AT215" s="249" t="s">
        <v>181</v>
      </c>
      <c r="AU215" s="249" t="s">
        <v>87</v>
      </c>
      <c r="AV215" s="11" t="s">
        <v>178</v>
      </c>
      <c r="AW215" s="11" t="s">
        <v>36</v>
      </c>
      <c r="AX215" s="11" t="s">
        <v>87</v>
      </c>
      <c r="AY215" s="249" t="s">
        <v>173</v>
      </c>
    </row>
    <row r="216" spans="2:65" s="1" customFormat="1" ht="16.5" customHeight="1">
      <c r="B216" s="47"/>
      <c r="C216" s="260" t="s">
        <v>489</v>
      </c>
      <c r="D216" s="260" t="s">
        <v>245</v>
      </c>
      <c r="E216" s="261" t="s">
        <v>1654</v>
      </c>
      <c r="F216" s="262" t="s">
        <v>1655</v>
      </c>
      <c r="G216" s="262"/>
      <c r="H216" s="262"/>
      <c r="I216" s="262"/>
      <c r="J216" s="263" t="s">
        <v>1464</v>
      </c>
      <c r="K216" s="264">
        <v>420</v>
      </c>
      <c r="L216" s="265">
        <v>0</v>
      </c>
      <c r="M216" s="266"/>
      <c r="N216" s="267">
        <f>ROUND(L216*K216,2)</f>
        <v>0</v>
      </c>
      <c r="O216" s="227"/>
      <c r="P216" s="227"/>
      <c r="Q216" s="227"/>
      <c r="R216" s="49"/>
      <c r="T216" s="228" t="s">
        <v>22</v>
      </c>
      <c r="U216" s="57" t="s">
        <v>44</v>
      </c>
      <c r="V216" s="48"/>
      <c r="W216" s="229">
        <f>V216*K216</f>
        <v>0</v>
      </c>
      <c r="X216" s="229">
        <v>0</v>
      </c>
      <c r="Y216" s="229">
        <f>X216*K216</f>
        <v>0</v>
      </c>
      <c r="Z216" s="229">
        <v>0</v>
      </c>
      <c r="AA216" s="230">
        <f>Z216*K216</f>
        <v>0</v>
      </c>
      <c r="AR216" s="23" t="s">
        <v>212</v>
      </c>
      <c r="AT216" s="23" t="s">
        <v>245</v>
      </c>
      <c r="AU216" s="23" t="s">
        <v>87</v>
      </c>
      <c r="AY216" s="23" t="s">
        <v>173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23" t="s">
        <v>87</v>
      </c>
      <c r="BK216" s="143">
        <f>ROUND(L216*K216,2)</f>
        <v>0</v>
      </c>
      <c r="BL216" s="23" t="s">
        <v>178</v>
      </c>
      <c r="BM216" s="23" t="s">
        <v>1666</v>
      </c>
    </row>
    <row r="217" spans="2:65" s="1" customFormat="1" ht="16.5" customHeight="1">
      <c r="B217" s="47"/>
      <c r="C217" s="260" t="s">
        <v>494</v>
      </c>
      <c r="D217" s="260" t="s">
        <v>245</v>
      </c>
      <c r="E217" s="261" t="s">
        <v>1667</v>
      </c>
      <c r="F217" s="262" t="s">
        <v>1668</v>
      </c>
      <c r="G217" s="262"/>
      <c r="H217" s="262"/>
      <c r="I217" s="262"/>
      <c r="J217" s="263" t="s">
        <v>1492</v>
      </c>
      <c r="K217" s="264">
        <v>2</v>
      </c>
      <c r="L217" s="265">
        <v>0</v>
      </c>
      <c r="M217" s="266"/>
      <c r="N217" s="267">
        <f>ROUND(L217*K217,2)</f>
        <v>0</v>
      </c>
      <c r="O217" s="227"/>
      <c r="P217" s="227"/>
      <c r="Q217" s="227"/>
      <c r="R217" s="49"/>
      <c r="T217" s="228" t="s">
        <v>22</v>
      </c>
      <c r="U217" s="57" t="s">
        <v>44</v>
      </c>
      <c r="V217" s="48"/>
      <c r="W217" s="229">
        <f>V217*K217</f>
        <v>0</v>
      </c>
      <c r="X217" s="229">
        <v>0</v>
      </c>
      <c r="Y217" s="229">
        <f>X217*K217</f>
        <v>0</v>
      </c>
      <c r="Z217" s="229">
        <v>0</v>
      </c>
      <c r="AA217" s="230">
        <f>Z217*K217</f>
        <v>0</v>
      </c>
      <c r="AR217" s="23" t="s">
        <v>212</v>
      </c>
      <c r="AT217" s="23" t="s">
        <v>245</v>
      </c>
      <c r="AU217" s="23" t="s">
        <v>87</v>
      </c>
      <c r="AY217" s="23" t="s">
        <v>173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23" t="s">
        <v>87</v>
      </c>
      <c r="BK217" s="143">
        <f>ROUND(L217*K217,2)</f>
        <v>0</v>
      </c>
      <c r="BL217" s="23" t="s">
        <v>178</v>
      </c>
      <c r="BM217" s="23" t="s">
        <v>1669</v>
      </c>
    </row>
    <row r="218" spans="2:65" s="1" customFormat="1" ht="25.5" customHeight="1">
      <c r="B218" s="47"/>
      <c r="C218" s="260" t="s">
        <v>499</v>
      </c>
      <c r="D218" s="260" t="s">
        <v>245</v>
      </c>
      <c r="E218" s="261" t="s">
        <v>1670</v>
      </c>
      <c r="F218" s="262" t="s">
        <v>1671</v>
      </c>
      <c r="G218" s="262"/>
      <c r="H218" s="262"/>
      <c r="I218" s="262"/>
      <c r="J218" s="263" t="s">
        <v>1492</v>
      </c>
      <c r="K218" s="264">
        <v>1</v>
      </c>
      <c r="L218" s="265">
        <v>0</v>
      </c>
      <c r="M218" s="266"/>
      <c r="N218" s="267">
        <f>ROUND(L218*K218,2)</f>
        <v>0</v>
      </c>
      <c r="O218" s="227"/>
      <c r="P218" s="227"/>
      <c r="Q218" s="227"/>
      <c r="R218" s="49"/>
      <c r="T218" s="228" t="s">
        <v>22</v>
      </c>
      <c r="U218" s="57" t="s">
        <v>44</v>
      </c>
      <c r="V218" s="48"/>
      <c r="W218" s="229">
        <f>V218*K218</f>
        <v>0</v>
      </c>
      <c r="X218" s="229">
        <v>0</v>
      </c>
      <c r="Y218" s="229">
        <f>X218*K218</f>
        <v>0</v>
      </c>
      <c r="Z218" s="229">
        <v>0</v>
      </c>
      <c r="AA218" s="230">
        <f>Z218*K218</f>
        <v>0</v>
      </c>
      <c r="AR218" s="23" t="s">
        <v>212</v>
      </c>
      <c r="AT218" s="23" t="s">
        <v>245</v>
      </c>
      <c r="AU218" s="23" t="s">
        <v>87</v>
      </c>
      <c r="AY218" s="23" t="s">
        <v>173</v>
      </c>
      <c r="BE218" s="143">
        <f>IF(U218="základní",N218,0)</f>
        <v>0</v>
      </c>
      <c r="BF218" s="143">
        <f>IF(U218="snížená",N218,0)</f>
        <v>0</v>
      </c>
      <c r="BG218" s="143">
        <f>IF(U218="zákl. přenesená",N218,0)</f>
        <v>0</v>
      </c>
      <c r="BH218" s="143">
        <f>IF(U218="sníž. přenesená",N218,0)</f>
        <v>0</v>
      </c>
      <c r="BI218" s="143">
        <f>IF(U218="nulová",N218,0)</f>
        <v>0</v>
      </c>
      <c r="BJ218" s="23" t="s">
        <v>87</v>
      </c>
      <c r="BK218" s="143">
        <f>ROUND(L218*K218,2)</f>
        <v>0</v>
      </c>
      <c r="BL218" s="23" t="s">
        <v>178</v>
      </c>
      <c r="BM218" s="23" t="s">
        <v>1672</v>
      </c>
    </row>
    <row r="219" spans="2:65" s="1" customFormat="1" ht="16.5" customHeight="1">
      <c r="B219" s="47"/>
      <c r="C219" s="260" t="s">
        <v>503</v>
      </c>
      <c r="D219" s="260" t="s">
        <v>245</v>
      </c>
      <c r="E219" s="261" t="s">
        <v>1673</v>
      </c>
      <c r="F219" s="262" t="s">
        <v>1674</v>
      </c>
      <c r="G219" s="262"/>
      <c r="H219" s="262"/>
      <c r="I219" s="262"/>
      <c r="J219" s="263" t="s">
        <v>1492</v>
      </c>
      <c r="K219" s="264">
        <v>1</v>
      </c>
      <c r="L219" s="265">
        <v>0</v>
      </c>
      <c r="M219" s="266"/>
      <c r="N219" s="267">
        <f>ROUND(L219*K219,2)</f>
        <v>0</v>
      </c>
      <c r="O219" s="227"/>
      <c r="P219" s="227"/>
      <c r="Q219" s="227"/>
      <c r="R219" s="49"/>
      <c r="T219" s="228" t="s">
        <v>22</v>
      </c>
      <c r="U219" s="57" t="s">
        <v>44</v>
      </c>
      <c r="V219" s="48"/>
      <c r="W219" s="229">
        <f>V219*K219</f>
        <v>0</v>
      </c>
      <c r="X219" s="229">
        <v>0</v>
      </c>
      <c r="Y219" s="229">
        <f>X219*K219</f>
        <v>0</v>
      </c>
      <c r="Z219" s="229">
        <v>0</v>
      </c>
      <c r="AA219" s="230">
        <f>Z219*K219</f>
        <v>0</v>
      </c>
      <c r="AR219" s="23" t="s">
        <v>212</v>
      </c>
      <c r="AT219" s="23" t="s">
        <v>245</v>
      </c>
      <c r="AU219" s="23" t="s">
        <v>87</v>
      </c>
      <c r="AY219" s="23" t="s">
        <v>173</v>
      </c>
      <c r="BE219" s="143">
        <f>IF(U219="základní",N219,0)</f>
        <v>0</v>
      </c>
      <c r="BF219" s="143">
        <f>IF(U219="snížená",N219,0)</f>
        <v>0</v>
      </c>
      <c r="BG219" s="143">
        <f>IF(U219="zákl. přenesená",N219,0)</f>
        <v>0</v>
      </c>
      <c r="BH219" s="143">
        <f>IF(U219="sníž. přenesená",N219,0)</f>
        <v>0</v>
      </c>
      <c r="BI219" s="143">
        <f>IF(U219="nulová",N219,0)</f>
        <v>0</v>
      </c>
      <c r="BJ219" s="23" t="s">
        <v>87</v>
      </c>
      <c r="BK219" s="143">
        <f>ROUND(L219*K219,2)</f>
        <v>0</v>
      </c>
      <c r="BL219" s="23" t="s">
        <v>178</v>
      </c>
      <c r="BM219" s="23" t="s">
        <v>1675</v>
      </c>
    </row>
    <row r="220" spans="2:65" s="1" customFormat="1" ht="16.5" customHeight="1">
      <c r="B220" s="47"/>
      <c r="C220" s="260" t="s">
        <v>509</v>
      </c>
      <c r="D220" s="260" t="s">
        <v>245</v>
      </c>
      <c r="E220" s="261" t="s">
        <v>1676</v>
      </c>
      <c r="F220" s="262" t="s">
        <v>1677</v>
      </c>
      <c r="G220" s="262"/>
      <c r="H220" s="262"/>
      <c r="I220" s="262"/>
      <c r="J220" s="263" t="s">
        <v>1492</v>
      </c>
      <c r="K220" s="264">
        <v>2</v>
      </c>
      <c r="L220" s="265">
        <v>0</v>
      </c>
      <c r="M220" s="266"/>
      <c r="N220" s="267">
        <f>ROUND(L220*K220,2)</f>
        <v>0</v>
      </c>
      <c r="O220" s="227"/>
      <c r="P220" s="227"/>
      <c r="Q220" s="227"/>
      <c r="R220" s="49"/>
      <c r="T220" s="228" t="s">
        <v>22</v>
      </c>
      <c r="U220" s="57" t="s">
        <v>44</v>
      </c>
      <c r="V220" s="48"/>
      <c r="W220" s="229">
        <f>V220*K220</f>
        <v>0</v>
      </c>
      <c r="X220" s="229">
        <v>0</v>
      </c>
      <c r="Y220" s="229">
        <f>X220*K220</f>
        <v>0</v>
      </c>
      <c r="Z220" s="229">
        <v>0</v>
      </c>
      <c r="AA220" s="230">
        <f>Z220*K220</f>
        <v>0</v>
      </c>
      <c r="AR220" s="23" t="s">
        <v>212</v>
      </c>
      <c r="AT220" s="23" t="s">
        <v>245</v>
      </c>
      <c r="AU220" s="23" t="s">
        <v>87</v>
      </c>
      <c r="AY220" s="23" t="s">
        <v>173</v>
      </c>
      <c r="BE220" s="143">
        <f>IF(U220="základní",N220,0)</f>
        <v>0</v>
      </c>
      <c r="BF220" s="143">
        <f>IF(U220="snížená",N220,0)</f>
        <v>0</v>
      </c>
      <c r="BG220" s="143">
        <f>IF(U220="zákl. přenesená",N220,0)</f>
        <v>0</v>
      </c>
      <c r="BH220" s="143">
        <f>IF(U220="sníž. přenesená",N220,0)</f>
        <v>0</v>
      </c>
      <c r="BI220" s="143">
        <f>IF(U220="nulová",N220,0)</f>
        <v>0</v>
      </c>
      <c r="BJ220" s="23" t="s">
        <v>87</v>
      </c>
      <c r="BK220" s="143">
        <f>ROUND(L220*K220,2)</f>
        <v>0</v>
      </c>
      <c r="BL220" s="23" t="s">
        <v>178</v>
      </c>
      <c r="BM220" s="23" t="s">
        <v>1678</v>
      </c>
    </row>
    <row r="221" spans="2:63" s="1" customFormat="1" ht="49.9" customHeight="1">
      <c r="B221" s="47"/>
      <c r="C221" s="48"/>
      <c r="D221" s="208" t="s">
        <v>590</v>
      </c>
      <c r="E221" s="48"/>
      <c r="F221" s="48"/>
      <c r="G221" s="48"/>
      <c r="H221" s="48"/>
      <c r="I221" s="48"/>
      <c r="J221" s="48"/>
      <c r="K221" s="48"/>
      <c r="L221" s="48"/>
      <c r="M221" s="48"/>
      <c r="N221" s="272">
        <f>BK221</f>
        <v>0</v>
      </c>
      <c r="O221" s="273"/>
      <c r="P221" s="273"/>
      <c r="Q221" s="273"/>
      <c r="R221" s="49"/>
      <c r="T221" s="194"/>
      <c r="U221" s="73"/>
      <c r="V221" s="73"/>
      <c r="W221" s="73"/>
      <c r="X221" s="73"/>
      <c r="Y221" s="73"/>
      <c r="Z221" s="73"/>
      <c r="AA221" s="75"/>
      <c r="AT221" s="23" t="s">
        <v>78</v>
      </c>
      <c r="AU221" s="23" t="s">
        <v>79</v>
      </c>
      <c r="AY221" s="23" t="s">
        <v>591</v>
      </c>
      <c r="BK221" s="143">
        <v>0</v>
      </c>
    </row>
    <row r="222" spans="2:18" s="1" customFormat="1" ht="6.95" customHeight="1">
      <c r="B222" s="76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8"/>
    </row>
  </sheetData>
  <sheetProtection password="CC35" sheet="1" objects="1" scenarios="1" formatColumns="0" formatRows="0"/>
  <mergeCells count="30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7:I117"/>
    <mergeCell ref="L117:M117"/>
    <mergeCell ref="N117:Q117"/>
    <mergeCell ref="F118:I118"/>
    <mergeCell ref="L118:M118"/>
    <mergeCell ref="N118:Q118"/>
    <mergeCell ref="F119:I119"/>
    <mergeCell ref="F120:I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12:I212"/>
    <mergeCell ref="L212:M212"/>
    <mergeCell ref="N212:Q212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N116:Q116"/>
    <mergeCell ref="N129:Q129"/>
    <mergeCell ref="N221:Q221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DESKTOP-M4BNRL8\Uživatel</dc:creator>
  <cp:keywords/>
  <dc:description/>
  <cp:lastModifiedBy>DESKTOP-M4BNRL8\Uživatel</cp:lastModifiedBy>
  <dcterms:created xsi:type="dcterms:W3CDTF">2019-12-12T23:23:50Z</dcterms:created>
  <dcterms:modified xsi:type="dcterms:W3CDTF">2019-12-12T23:23:59Z</dcterms:modified>
  <cp:category/>
  <cp:version/>
  <cp:contentType/>
  <cp:contentStatus/>
</cp:coreProperties>
</file>