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40" windowWidth="13095" windowHeight="9150" activeTab="1"/>
  </bookViews>
  <sheets>
    <sheet name="Rekapitulace stavby" sheetId="1" r:id="rId1"/>
    <sheet name="RS-019-007 - OPRAVA POŽÁR..." sheetId="2" r:id="rId2"/>
  </sheets>
  <definedNames>
    <definedName name="_xlnm._FilterDatabase" localSheetId="1" hidden="1">'RS-019-007 - OPRAVA POŽÁR...'!$C$123:$K$203</definedName>
    <definedName name="_xlnm.Print_Titles" localSheetId="0">'Rekapitulace stavby'!$92:$92</definedName>
    <definedName name="_xlnm.Print_Titles" localSheetId="1">'RS-019-007 - OPRAVA POŽÁR...'!$123:$123</definedName>
    <definedName name="_xlnm.Print_Area" localSheetId="0">'Rekapitulace stavby'!$D$4:$AO$76,'Rekapitulace stavby'!$C$82:$AQ$96</definedName>
    <definedName name="_xlnm.Print_Area" localSheetId="1">'RS-019-007 - OPRAVA POŽÁR...'!$C$4:$J$76,'RS-019-007 - OPRAVA POŽÁR...'!$C$82:$J$107,'RS-019-007 - OPRAVA POŽÁR...'!$C$113:$K$203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03" i="2"/>
  <c r="BH203" i="2"/>
  <c r="BG203" i="2"/>
  <c r="BF203" i="2"/>
  <c r="T203" i="2"/>
  <c r="T202" i="2"/>
  <c r="T201" i="2" s="1"/>
  <c r="R203" i="2"/>
  <c r="R202" i="2" s="1"/>
  <c r="R201" i="2" s="1"/>
  <c r="P203" i="2"/>
  <c r="P202" i="2"/>
  <c r="P201" i="2" s="1"/>
  <c r="BK203" i="2"/>
  <c r="BK202" i="2" s="1"/>
  <c r="J203" i="2"/>
  <c r="BE203" i="2"/>
  <c r="BI200" i="2"/>
  <c r="BH200" i="2"/>
  <c r="BG200" i="2"/>
  <c r="BF200" i="2"/>
  <c r="T200" i="2"/>
  <c r="R200" i="2"/>
  <c r="P200" i="2"/>
  <c r="BK200" i="2"/>
  <c r="J200" i="2"/>
  <c r="BE200" i="2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/>
  <c r="BI194" i="2"/>
  <c r="BH194" i="2"/>
  <c r="BG194" i="2"/>
  <c r="BF194" i="2"/>
  <c r="T194" i="2"/>
  <c r="T193" i="2"/>
  <c r="R194" i="2"/>
  <c r="R193" i="2"/>
  <c r="P194" i="2"/>
  <c r="P193" i="2"/>
  <c r="BK194" i="2"/>
  <c r="BK193" i="2"/>
  <c r="J193" i="2" s="1"/>
  <c r="J104" i="2" s="1"/>
  <c r="J194" i="2"/>
  <c r="BE194" i="2" s="1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T179" i="2"/>
  <c r="R180" i="2"/>
  <c r="R179" i="2"/>
  <c r="P180" i="2"/>
  <c r="P179" i="2"/>
  <c r="BK180" i="2"/>
  <c r="BK179" i="2"/>
  <c r="J179" i="2" s="1"/>
  <c r="J103" i="2" s="1"/>
  <c r="J180" i="2"/>
  <c r="BE180" i="2" s="1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T168" i="2"/>
  <c r="R169" i="2"/>
  <c r="R168" i="2"/>
  <c r="P169" i="2"/>
  <c r="P168" i="2"/>
  <c r="BK169" i="2"/>
  <c r="BK168" i="2"/>
  <c r="J168" i="2" s="1"/>
  <c r="J102" i="2" s="1"/>
  <c r="J169" i="2"/>
  <c r="BE169" i="2" s="1"/>
  <c r="BI167" i="2"/>
  <c r="BH167" i="2"/>
  <c r="BG167" i="2"/>
  <c r="BF167" i="2"/>
  <c r="T167" i="2"/>
  <c r="T166" i="2"/>
  <c r="T165" i="2" s="1"/>
  <c r="R167" i="2"/>
  <c r="R166" i="2" s="1"/>
  <c r="P167" i="2"/>
  <c r="P166" i="2"/>
  <c r="BK167" i="2"/>
  <c r="BK166" i="2" s="1"/>
  <c r="J167" i="2"/>
  <c r="BE167" i="2"/>
  <c r="BI164" i="2"/>
  <c r="BH164" i="2"/>
  <c r="BG164" i="2"/>
  <c r="BF164" i="2"/>
  <c r="T164" i="2"/>
  <c r="T163" i="2"/>
  <c r="R164" i="2"/>
  <c r="R163" i="2"/>
  <c r="P164" i="2"/>
  <c r="P163" i="2"/>
  <c r="BK164" i="2"/>
  <c r="BK163" i="2"/>
  <c r="J163" i="2" s="1"/>
  <c r="J99" i="2" s="1"/>
  <c r="J164" i="2"/>
  <c r="BE164" i="2" s="1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T158" i="2"/>
  <c r="R159" i="2"/>
  <c r="R158" i="2"/>
  <c r="P159" i="2"/>
  <c r="P158" i="2"/>
  <c r="BK159" i="2"/>
  <c r="BK158" i="2"/>
  <c r="J158" i="2" s="1"/>
  <c r="J98" i="2" s="1"/>
  <c r="J159" i="2"/>
  <c r="BE159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T137" i="2"/>
  <c r="R138" i="2"/>
  <c r="R137" i="2"/>
  <c r="P138" i="2"/>
  <c r="P137" i="2"/>
  <c r="BK138" i="2"/>
  <c r="BK137" i="2"/>
  <c r="J137" i="2" s="1"/>
  <c r="J97" i="2" s="1"/>
  <c r="J138" i="2"/>
  <c r="BE138" i="2" s="1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/>
  <c r="BI127" i="2"/>
  <c r="F35" i="2" s="1"/>
  <c r="BD95" i="1" s="1"/>
  <c r="BD94" i="1" s="1"/>
  <c r="W33" i="1" s="1"/>
  <c r="BH127" i="2"/>
  <c r="F34" i="2" s="1"/>
  <c r="BC95" i="1" s="1"/>
  <c r="BC94" i="1" s="1"/>
  <c r="BG127" i="2"/>
  <c r="F33" i="2" s="1"/>
  <c r="BB95" i="1" s="1"/>
  <c r="BB94" i="1" s="1"/>
  <c r="BF127" i="2"/>
  <c r="J32" i="2" s="1"/>
  <c r="AW95" i="1" s="1"/>
  <c r="T127" i="2"/>
  <c r="T126" i="2" s="1"/>
  <c r="T125" i="2" s="1"/>
  <c r="R127" i="2"/>
  <c r="R126" i="2" s="1"/>
  <c r="R125" i="2" s="1"/>
  <c r="P127" i="2"/>
  <c r="P126" i="2" s="1"/>
  <c r="P125" i="2" s="1"/>
  <c r="BK127" i="2"/>
  <c r="BK126" i="2" s="1"/>
  <c r="J127" i="2"/>
  <c r="BE127" i="2" s="1"/>
  <c r="J121" i="2"/>
  <c r="J120" i="2"/>
  <c r="F120" i="2"/>
  <c r="F118" i="2"/>
  <c r="E116" i="2"/>
  <c r="J90" i="2"/>
  <c r="J89" i="2"/>
  <c r="F89" i="2"/>
  <c r="F87" i="2"/>
  <c r="E85" i="2"/>
  <c r="J16" i="2"/>
  <c r="E16" i="2"/>
  <c r="F121" i="2" s="1"/>
  <c r="F90" i="2"/>
  <c r="J15" i="2"/>
  <c r="J10" i="2"/>
  <c r="J118" i="2" s="1"/>
  <c r="J87" i="2"/>
  <c r="AS94" i="1"/>
  <c r="L90" i="1"/>
  <c r="AM90" i="1"/>
  <c r="AM89" i="1"/>
  <c r="L89" i="1"/>
  <c r="AM87" i="1"/>
  <c r="L87" i="1"/>
  <c r="L85" i="1"/>
  <c r="L84" i="1"/>
  <c r="T124" i="2" l="1"/>
  <c r="P165" i="2"/>
  <c r="P124" i="2" s="1"/>
  <c r="AU95" i="1" s="1"/>
  <c r="AU94" i="1" s="1"/>
  <c r="R165" i="2"/>
  <c r="R124" i="2" s="1"/>
  <c r="J31" i="2"/>
  <c r="AV95" i="1" s="1"/>
  <c r="AT95" i="1" s="1"/>
  <c r="F31" i="2"/>
  <c r="AZ95" i="1" s="1"/>
  <c r="AZ94" i="1" s="1"/>
  <c r="J126" i="2"/>
  <c r="J96" i="2" s="1"/>
  <c r="BK125" i="2"/>
  <c r="W31" i="1"/>
  <c r="AX94" i="1"/>
  <c r="W32" i="1"/>
  <c r="AY94" i="1"/>
  <c r="J166" i="2"/>
  <c r="J101" i="2" s="1"/>
  <c r="BK165" i="2"/>
  <c r="J165" i="2" s="1"/>
  <c r="J100" i="2" s="1"/>
  <c r="J202" i="2"/>
  <c r="J106" i="2" s="1"/>
  <c r="BK201" i="2"/>
  <c r="J201" i="2" s="1"/>
  <c r="J105" i="2" s="1"/>
  <c r="F32" i="2"/>
  <c r="BA95" i="1" s="1"/>
  <c r="BA94" i="1" s="1"/>
  <c r="J125" i="2" l="1"/>
  <c r="J95" i="2" s="1"/>
  <c r="BK124" i="2"/>
  <c r="J124" i="2" s="1"/>
  <c r="W29" i="1"/>
  <c r="AV94" i="1"/>
  <c r="W30" i="1"/>
  <c r="AW94" i="1"/>
  <c r="AK30" i="1" s="1"/>
  <c r="AK29" i="1" l="1"/>
  <c r="AT94" i="1"/>
  <c r="J28" i="2"/>
  <c r="J94" i="2"/>
  <c r="J37" i="2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<sst xmlns="http://schemas.openxmlformats.org/spreadsheetml/2006/main" count="1345" uniqueCount="412">
  <si>
    <t>Export Komplet</t>
  </si>
  <si>
    <t/>
  </si>
  <si>
    <t>2.0</t>
  </si>
  <si>
    <t>False</t>
  </si>
  <si>
    <t>{386947d2-ec4c-467a-a7f7-6741cc2393f9}</t>
  </si>
  <si>
    <t>&gt;&gt;  skryté sloupce  &lt;&lt;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</si>
  <si>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</si>
  <si>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</si>
  <si>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</si>
  <si>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</si>
  <si>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</si>
  <si>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</si>
  <si>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</si>
  <si>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</si>
  <si>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</si>
  <si>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RS-019-007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</si>
  <si>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</si>
  <si>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</si>
  <si>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POŽÁRNÍHO SCHODIŠTĚ NA DZU</t>
  </si>
  <si>
    <t>0,1</t>
  </si>
  <si>
    <t>KSO:</t>
  </si>
  <si>
    <t>CC-CZ:</t>
  </si>
  <si>
    <t>Místo:</t>
  </si>
  <si>
    <t>Studénka</t>
  </si>
  <si>
    <t>Datum:</t>
  </si>
  <si>
    <t>29. 4. 2019</t>
  </si>
  <si>
    <t>10</t>
  </si>
  <si>
    <t>100</t>
  </si>
  <si>
    <t>Zadavatel:</t>
  </si>
  <si>
    <t>IČ:</t>
  </si>
  <si>
    <t>00298441</t>
  </si>
  <si>
    <t>Město Studénka</t>
  </si>
  <si>
    <t>DIČ:</t>
  </si>
  <si>
    <t>CZ00298441</t>
  </si>
  <si>
    <t>Uchazeč:</t>
  </si>
  <si>
    <t>Vyplň údaj</t>
  </si>
  <si>
    <t>Projektant:</t>
  </si>
  <si>
    <t>73118214</t>
  </si>
  <si>
    <t>Renata Škopová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</si>
  <si>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</si>
  <si>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</si>
  <si>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</si>
  <si>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</si>
  <si>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</si>
  <si>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</si>
  <si>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</si>
  <si>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</si>
  <si>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</si>
  <si>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</si>
  <si>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</si>
  <si>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</si>
  <si>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</si>
  <si>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</si>
  <si>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</si>
  <si>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</si>
  <si>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</si>
  <si>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</si>
  <si>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</si>
  <si>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</si>
  <si>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</si>
  <si>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</si>
  <si>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</si>
  <si>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</si>
  <si>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</si>
  <si>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</si>
  <si>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</si>
  <si>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</si>
  <si>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</si>
  <si>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</si>
  <si>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</si>
  <si>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</si>
  <si>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</si>
  <si>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</si>
  <si>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</si>
  <si>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</si>
  <si>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</si>
  <si>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</si>
  <si>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</si>
  <si>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</si>
  <si>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</si>
  <si>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</si>
  <si>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</si>
  <si>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</si>
  <si>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</si>
  <si>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</si>
  <si>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</si>
  <si>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</si>
  <si>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</si>
  <si>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</si>
  <si>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</si>
  <si>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</si>
  <si>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</si>
  <si>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</si>
  <si>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</si>
  <si>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</si>
  <si>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</si>
  <si>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</si>
  <si>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</si>
  <si>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</si>
  <si>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</si>
  <si>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</si>
  <si>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</si>
  <si>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764 - Konstrukce klempířské</t>
  </si>
  <si>
    <t xml:space="preserve">    777 - Podlahy lité</t>
  </si>
  <si>
    <t xml:space="preserve">    783 - Dokončovací práce - nátěry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</si>
  <si>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</si>
  <si>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</si>
  <si>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</si>
  <si>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</si>
  <si>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</si>
  <si>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</si>
  <si>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</si>
  <si>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</si>
  <si>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</si>
  <si>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</si>
  <si>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</si>
  <si>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</si>
  <si>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</si>
  <si>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</si>
  <si>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</si>
  <si>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</si>
  <si>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</si>
  <si>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</si>
  <si>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</si>
  <si>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</si>
  <si>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</si>
  <si>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621131121</t>
  </si>
  <si>
    <t>Penetrační disperzní nátěr vnějších podhledů nanášený ručně</t>
  </si>
  <si>
    <t>m2</t>
  </si>
  <si>
    <t>CS ÚRS 2019 01</t>
  </si>
  <si>
    <t>4</t>
  </si>
  <si>
    <t>-691246847</t>
  </si>
  <si>
    <t>621142001</t>
  </si>
  <si>
    <t>Potažení vnějších podhledů sklovláknitým pletivem vtlačeným do tenkovrstvé hmoty</t>
  </si>
  <si>
    <t>-609143406</t>
  </si>
  <si>
    <t>3</t>
  </si>
  <si>
    <t>621531021</t>
  </si>
  <si>
    <t>Tenkovrstvá silikonová zrnitá omítka tl. 2,0 mm včetně penetrace vnějších podhledů</t>
  </si>
  <si>
    <t>-662634630</t>
  </si>
  <si>
    <t>622131121</t>
  </si>
  <si>
    <t>Penetrační disperzní nátěr vnějších stěn nanášený ručně</t>
  </si>
  <si>
    <t>-86690519</t>
  </si>
  <si>
    <t>5</t>
  </si>
  <si>
    <t>622142001</t>
  </si>
  <si>
    <t>Potažení vnějších stěn sklovláknitým pletivem vtlačeným do tenkovrstvé hmoty</t>
  </si>
  <si>
    <t>552184769</t>
  </si>
  <si>
    <t>622531021</t>
  </si>
  <si>
    <t>Tenkovrstvá silikonová zrnitá omítka tl. 2,0 mm včetně penetrace vnějších stěn</t>
  </si>
  <si>
    <t>-1330177238</t>
  </si>
  <si>
    <t>7</t>
  </si>
  <si>
    <t>632450133</t>
  </si>
  <si>
    <t>Vyrovnávací cementový potěr tl do 40 mm ze suchých směsí provedený v ploše</t>
  </si>
  <si>
    <t>-1999435285</t>
  </si>
  <si>
    <t>8</t>
  </si>
  <si>
    <t>777131101</t>
  </si>
  <si>
    <t>Penetrační epoxidový nátěr podlahy na suchý a vyzrálý podklad</t>
  </si>
  <si>
    <t>16</t>
  </si>
  <si>
    <t>1093763825</t>
  </si>
  <si>
    <t>9</t>
  </si>
  <si>
    <t>631351101</t>
  </si>
  <si>
    <t>Zřízení bednění rýh a hran v podlahách</t>
  </si>
  <si>
    <t>2131400899</t>
  </si>
  <si>
    <t>631351102</t>
  </si>
  <si>
    <t>Odstranění bednění rýh a hran v podlahách</t>
  </si>
  <si>
    <t>1472438013</t>
  </si>
  <si>
    <t>Ostatní konstrukce a práce, bourání</t>
  </si>
  <si>
    <t>11</t>
  </si>
  <si>
    <t>941111112</t>
  </si>
  <si>
    <t>Montáž lešení řadového trubkového lehkého s podlahami zatížení do 200 kg/m2 š do 0,9 m v do 25 m</t>
  </si>
  <si>
    <t>-351300270</t>
  </si>
  <si>
    <t>12</t>
  </si>
  <si>
    <t>941111212</t>
  </si>
  <si>
    <t>Příplatek k lešení řadovému trubkovému lehkému s podlahami š 0,9 m v 25 m za první a ZKD den použití</t>
  </si>
  <si>
    <t>-2143989306</t>
  </si>
  <si>
    <t>13</t>
  </si>
  <si>
    <t>941111812</t>
  </si>
  <si>
    <t>Demontáž lešení řadového trubkového lehkého s podlahami zatížení do 200 kg/m2 š do 0,9 m v do 25 m</t>
  </si>
  <si>
    <t>70459197</t>
  </si>
  <si>
    <t>14</t>
  </si>
  <si>
    <t>949101111</t>
  </si>
  <si>
    <t>Lešení pomocné pro objekty pozemních staveb s lešeňovou podlahou v do 1,9 m zatížení do 150 kg/m2</t>
  </si>
  <si>
    <t>-1842085345</t>
  </si>
  <si>
    <t>965045113</t>
  </si>
  <si>
    <t>Bourání potěrů cementových nebo pískocementových tl do 50 mm pl přes 4 m2</t>
  </si>
  <si>
    <t>-166893611</t>
  </si>
  <si>
    <t>978035127</t>
  </si>
  <si>
    <t>Odsekání tenkovrstvé omítky odsekáním v rozsahu do 100%</t>
  </si>
  <si>
    <t>-1136708470</t>
  </si>
  <si>
    <t>17</t>
  </si>
  <si>
    <t>985112122</t>
  </si>
  <si>
    <t>Odsekání degradovaného betonu líce kleneb a podhledů tl do 30 mm</t>
  </si>
  <si>
    <t>2022808519</t>
  </si>
  <si>
    <t>18</t>
  </si>
  <si>
    <t>985112193</t>
  </si>
  <si>
    <t>Příplatek k odsekání degradovaného betonu za plochu do 10 m2 jednotlivě</t>
  </si>
  <si>
    <t>1432579161</t>
  </si>
  <si>
    <t>19</t>
  </si>
  <si>
    <t>985121201</t>
  </si>
  <si>
    <t>Tryskání degradovaného betonu líce kleneb, podhledů sušeným pískem</t>
  </si>
  <si>
    <t>-1469512297</t>
  </si>
  <si>
    <t>20</t>
  </si>
  <si>
    <t>985121221</t>
  </si>
  <si>
    <t>Tryskání degradovaného betonu líce kleneb, podhledů vodou pod tlakem do 300 barů</t>
  </si>
  <si>
    <t>-746451567</t>
  </si>
  <si>
    <t>985121912</t>
  </si>
  <si>
    <t>Příplatek k tryskání degradovaného betonu za plochu do 10 m2 jednotlivě</t>
  </si>
  <si>
    <t>-802549671</t>
  </si>
  <si>
    <t>22</t>
  </si>
  <si>
    <t>985132311</t>
  </si>
  <si>
    <t>Ruční dočištění ploch líce kleneb a podhledů ocelových kartáči</t>
  </si>
  <si>
    <t>635101861</t>
  </si>
  <si>
    <t>23</t>
  </si>
  <si>
    <t>985132411</t>
  </si>
  <si>
    <t>Vysušení ploch líce kleneb a podhledů stlačeným vzduchem</t>
  </si>
  <si>
    <t>-1963135830</t>
  </si>
  <si>
    <t>24</t>
  </si>
  <si>
    <t>985139112</t>
  </si>
  <si>
    <t>Příplatek k očištění ploch za plochu do 10 m2 jednotlivě</t>
  </si>
  <si>
    <t>-1268238517</t>
  </si>
  <si>
    <t>25</t>
  </si>
  <si>
    <t>985311213</t>
  </si>
  <si>
    <t>Reprofilace líce kleneb a podhledů cementovými sanačními maltami tl 30 mm</t>
  </si>
  <si>
    <t>-750114758</t>
  </si>
  <si>
    <t>26</t>
  </si>
  <si>
    <t>985311912</t>
  </si>
  <si>
    <t>Příplatek při reprofilaci sanačními maltami za plochu do 10 m2 jednotlivě</t>
  </si>
  <si>
    <t>1313678223</t>
  </si>
  <si>
    <t>27</t>
  </si>
  <si>
    <t>985321111</t>
  </si>
  <si>
    <t>Ochranný nátěr výztuže na cementové bázi stěn, líce kleneb a podhledů 1 vrstva tl 1 mm</t>
  </si>
  <si>
    <t>1270476168</t>
  </si>
  <si>
    <t>28</t>
  </si>
  <si>
    <t>985321912</t>
  </si>
  <si>
    <t>Příplatek k cenám ochranného nátěru výztuže za plochu do 10 m2 jednotlivě</t>
  </si>
  <si>
    <t>2133877173</t>
  </si>
  <si>
    <t>29</t>
  </si>
  <si>
    <t>985323111</t>
  </si>
  <si>
    <t>Spojovací můstek reprofilovaného betonu na cementové bázi tl 1 mm</t>
  </si>
  <si>
    <t>-805675716</t>
  </si>
  <si>
    <t>30</t>
  </si>
  <si>
    <t>985323912</t>
  </si>
  <si>
    <t>Příplatek k cenám spojovacího můstku za plochu do 10 m2 jednotlivě</t>
  </si>
  <si>
    <t>-941767555</t>
  </si>
  <si>
    <t>997</t>
  </si>
  <si>
    <t>Přesun sutě</t>
  </si>
  <si>
    <t>31</t>
  </si>
  <si>
    <t>997013213</t>
  </si>
  <si>
    <t>Vnitrostaveništní doprava suti a vybouraných hmot pro budovy v do 12 m ručně</t>
  </si>
  <si>
    <t>t</t>
  </si>
  <si>
    <t>598159680</t>
  </si>
  <si>
    <t>32</t>
  </si>
  <si>
    <t>997013501</t>
  </si>
  <si>
    <t>Odvoz suti a vybouraných hmot na skládku nebo meziskládku do 1 km se složením</t>
  </si>
  <si>
    <t>-518240356</t>
  </si>
  <si>
    <t>33</t>
  </si>
  <si>
    <t>997013509</t>
  </si>
  <si>
    <t>Příplatek k odvozu suti a vybouraných hmot na skládku ZKD 1 km přes 1 km</t>
  </si>
  <si>
    <t>-2046351494</t>
  </si>
  <si>
    <t>34</t>
  </si>
  <si>
    <t>997013831</t>
  </si>
  <si>
    <t>Poplatek za uložení na skládce (skládkovné) stavebního odpadu směsného kód odpadu 170 904</t>
  </si>
  <si>
    <t>-350556734</t>
  </si>
  <si>
    <t>998</t>
  </si>
  <si>
    <t>Přesun hmot</t>
  </si>
  <si>
    <t>35</t>
  </si>
  <si>
    <t>998018003</t>
  </si>
  <si>
    <t>Přesun hmot ruční pro budovy v do 24 m</t>
  </si>
  <si>
    <t>-1690652748</t>
  </si>
  <si>
    <t>PSV</t>
  </si>
  <si>
    <t>Práce a dodávky PSV</t>
  </si>
  <si>
    <t>712</t>
  </si>
  <si>
    <t>Povlakové krytiny</t>
  </si>
  <si>
    <t>36</t>
  </si>
  <si>
    <t>712300831</t>
  </si>
  <si>
    <t>Odstranění povlakové krytiny střech do 10° jednovrstvé</t>
  </si>
  <si>
    <t>-233053460</t>
  </si>
  <si>
    <t>764</t>
  </si>
  <si>
    <t>Konstrukce klempířské</t>
  </si>
  <si>
    <t>37</t>
  </si>
  <si>
    <t>764001821</t>
  </si>
  <si>
    <t>Demontáž krytiny ze svitků nebo tabulí do suti</t>
  </si>
  <si>
    <t>-1990234041</t>
  </si>
  <si>
    <t>38</t>
  </si>
  <si>
    <t>764002413</t>
  </si>
  <si>
    <t>Montáž strukturované oddělovací rohože</t>
  </si>
  <si>
    <t>-884890074</t>
  </si>
  <si>
    <t>39</t>
  </si>
  <si>
    <t>M</t>
  </si>
  <si>
    <t>28329043</t>
  </si>
  <si>
    <t>fólie difuzně propustné s nakašírovanou strukturovanou rohoží pod hladkou plechovou krytinu se samolepící páskou v podélném přesahu</t>
  </si>
  <si>
    <t>-1835998069</t>
  </si>
  <si>
    <t>40</t>
  </si>
  <si>
    <t>764002801</t>
  </si>
  <si>
    <t>Demontáž závětrné lišty do suti</t>
  </si>
  <si>
    <t>m</t>
  </si>
  <si>
    <t>-135017999</t>
  </si>
  <si>
    <t>41</t>
  </si>
  <si>
    <t>764002871</t>
  </si>
  <si>
    <t>Demontáž lemování zdí do suti</t>
  </si>
  <si>
    <t>-1004952046</t>
  </si>
  <si>
    <t>42</t>
  </si>
  <si>
    <t>764141331</t>
  </si>
  <si>
    <t>Krytina střechy rovné drážkováním z tabulí z TiZn lesklého plechu sklonu do 30°</t>
  </si>
  <si>
    <t>-1523014564</t>
  </si>
  <si>
    <t>43</t>
  </si>
  <si>
    <t>764212661</t>
  </si>
  <si>
    <t>Oplechování rovné okapové hrany z Pz s povrchovou úpravou rš 150 mm</t>
  </si>
  <si>
    <t>701824277</t>
  </si>
  <si>
    <t>44</t>
  </si>
  <si>
    <t>764242301</t>
  </si>
  <si>
    <t>Oplechování štítu závětrnou lištou z TiZn lesklého plechu rš 160 mm</t>
  </si>
  <si>
    <t>-1896914187</t>
  </si>
  <si>
    <t>45</t>
  </si>
  <si>
    <t>764341313</t>
  </si>
  <si>
    <t>Lemování rovných zdí střech s krytinou skládanou z TiZn lesklého plechu rš 250 mm</t>
  </si>
  <si>
    <t>913997850</t>
  </si>
  <si>
    <t>46</t>
  </si>
  <si>
    <t>998764203</t>
  </si>
  <si>
    <t>Přesun hmot procentní pro konstrukce klempířské v objektech v do 24 m</t>
  </si>
  <si>
    <t>%</t>
  </si>
  <si>
    <t>777948500</t>
  </si>
  <si>
    <t>777</t>
  </si>
  <si>
    <t>Podlahy lité</t>
  </si>
  <si>
    <t>47</t>
  </si>
  <si>
    <t>777111101</t>
  </si>
  <si>
    <t>Zametení podkladu před provedením lité podlahy</t>
  </si>
  <si>
    <t>-1549757909</t>
  </si>
  <si>
    <t>48</t>
  </si>
  <si>
    <t>777111111</t>
  </si>
  <si>
    <t>Vysátí podkladu před provedením lité podlahy</t>
  </si>
  <si>
    <t>-504129849</t>
  </si>
  <si>
    <t>49</t>
  </si>
  <si>
    <t>777111141</t>
  </si>
  <si>
    <t>Otryskání podkladu před provedením lité podlahy</t>
  </si>
  <si>
    <t>-939501932</t>
  </si>
  <si>
    <t>50</t>
  </si>
  <si>
    <t>1901848544</t>
  </si>
  <si>
    <t>51</t>
  </si>
  <si>
    <t>777211012</t>
  </si>
  <si>
    <t>Podlahy z epoxidové pryskyřice a oblázků křemičitých frakce 2 až 5 mm tl. 14 mm</t>
  </si>
  <si>
    <t>1416755969</t>
  </si>
  <si>
    <t>52</t>
  </si>
  <si>
    <t>777211711</t>
  </si>
  <si>
    <t>Plnící tmel pro vytvoření nepropustného povrchu</t>
  </si>
  <si>
    <t>-1807782919</t>
  </si>
  <si>
    <t>53</t>
  </si>
  <si>
    <t>777211713</t>
  </si>
  <si>
    <t>Nátěr pro vytvoření protiskluzového povrchu</t>
  </si>
  <si>
    <t>-159633799</t>
  </si>
  <si>
    <t>54</t>
  </si>
  <si>
    <t>777312013</t>
  </si>
  <si>
    <t>Podlahy z epoxidové pryskyřice a oblázků frakce 2 až 5 mm křemičitých na stupnice šířky do 300 mm</t>
  </si>
  <si>
    <t>1527310037</t>
  </si>
  <si>
    <t>55</t>
  </si>
  <si>
    <t>777312023</t>
  </si>
  <si>
    <t>Podlahy z epoxidové pryskyřice a oblázků frakce 2 až 5 mm křemičitých na postupnice výšky do 200 mm</t>
  </si>
  <si>
    <t>-560742239</t>
  </si>
  <si>
    <t>56</t>
  </si>
  <si>
    <t>777313113</t>
  </si>
  <si>
    <t>Plnící tmel pro vytvoření nepropustného povrchu schodišť stupnice šířky do 300 mm</t>
  </si>
  <si>
    <t>-1011850177</t>
  </si>
  <si>
    <t>57</t>
  </si>
  <si>
    <t>777313123</t>
  </si>
  <si>
    <t>Plnící tmel pro vytvoření nepropustného povrchu schodišť postupnice výšky do 200 mm</t>
  </si>
  <si>
    <t>355195336</t>
  </si>
  <si>
    <t>58</t>
  </si>
  <si>
    <t>777313153</t>
  </si>
  <si>
    <t>Nátěr pro vytvoření protiskluzového povrchu schodišť stupnice šířky do 300 mm</t>
  </si>
  <si>
    <t>1460559184</t>
  </si>
  <si>
    <t>59</t>
  </si>
  <si>
    <t>998777202</t>
  </si>
  <si>
    <t>Přesun hmot procentní pro podlahy lité v objektech v do 12 m</t>
  </si>
  <si>
    <t>-823314761</t>
  </si>
  <si>
    <t>783</t>
  </si>
  <si>
    <t>Dokončovací práce - nátěry</t>
  </si>
  <si>
    <t>60</t>
  </si>
  <si>
    <t>783306801</t>
  </si>
  <si>
    <t>Odstranění nátěru ze zámečnických konstrukcí obroušením</t>
  </si>
  <si>
    <t>1236270032</t>
  </si>
  <si>
    <t>61</t>
  </si>
  <si>
    <t>783301303</t>
  </si>
  <si>
    <t>Bezoplachové odrezivění zámečnických konstrukcí</t>
  </si>
  <si>
    <t>-25373297</t>
  </si>
  <si>
    <t>62</t>
  </si>
  <si>
    <t>783301313</t>
  </si>
  <si>
    <t>Odmaštění zámečnických konstrukcí ředidlovým odmašťovačem</t>
  </si>
  <si>
    <t>-298671300</t>
  </si>
  <si>
    <t>63</t>
  </si>
  <si>
    <t>783314201</t>
  </si>
  <si>
    <t>Základní antikorozní jednonásobný syntetický standardní nátěr zámečnických konstrukcí</t>
  </si>
  <si>
    <t>1504361827</t>
  </si>
  <si>
    <t>64</t>
  </si>
  <si>
    <t>783315101</t>
  </si>
  <si>
    <t>Mezinátěr jednonásobný syntetický standardní zámečnických konstrukcí</t>
  </si>
  <si>
    <t>-399896478</t>
  </si>
  <si>
    <t>65</t>
  </si>
  <si>
    <t>783317101</t>
  </si>
  <si>
    <t>Krycí jednonásobný syntetický standardní nátěr zámečnických konstrukcí</t>
  </si>
  <si>
    <t>-1852674765</t>
  </si>
  <si>
    <t>66</t>
  </si>
  <si>
    <t>783806811</t>
  </si>
  <si>
    <t>Odstranění nátěrů z omítek oškrábáním</t>
  </si>
  <si>
    <t>-514962317</t>
  </si>
  <si>
    <t>VRN</t>
  </si>
  <si>
    <t>Vedlejší rozpočtové náklady</t>
  </si>
  <si>
    <t>VRN9</t>
  </si>
  <si>
    <t>Ostatní náklady</t>
  </si>
  <si>
    <t>67</t>
  </si>
  <si>
    <t>090001000</t>
  </si>
  <si>
    <t>Ostatní náklady - zařízení staveniště, doprava</t>
  </si>
  <si>
    <t>1024</t>
  </si>
  <si>
    <t>-1867054803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</si>
</sst>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8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8" t="s">
        <v>5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8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E4" s="19" t="s">
        <v>12</v>
      </c>
      <c r="BS4" s="13" t="s">
        <v>13</v>
      </c>
    </row>
    <row r="5" spans="1:74" ht="12" customHeight="1">
      <c r="B5" s="16"/>
      <c r="D5" s="20" t="s">
        <v>14</v>
      </c>
      <c r="K5" s="199" t="s">
        <v>15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R5" s="16"/>
      <c r="BE5" s="206" t="s">
        <v>16</v>
      </c>
      <c r="BS5" s="13" t="s">
        <v>6</v>
      </c>
    </row>
    <row r="6" spans="1:74" ht="36.950000000000003" customHeight="1">
      <c r="B6" s="16"/>
      <c r="D6" s="22" t="s">
        <v>17</v>
      </c>
      <c r="K6" s="200" t="s">
        <v>18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R6" s="16"/>
      <c r="BE6" s="207"/>
      <c r="BS6" s="13" t="s">
        <v>19</v>
      </c>
    </row>
    <row r="7" spans="1:74" ht="12" customHeight="1">
      <c r="B7" s="16"/>
      <c r="D7" s="23" t="s">
        <v>20</v>
      </c>
      <c r="K7" s="21" t="s">
        <v>1</v>
      </c>
      <c r="AK7" s="23" t="s">
        <v>21</v>
      </c>
      <c r="AN7" s="21" t="s">
        <v>1</v>
      </c>
      <c r="AR7" s="16"/>
      <c r="BE7" s="207"/>
      <c r="BS7" s="13" t="s">
        <v>8</v>
      </c>
    </row>
    <row r="8" spans="1:74" ht="12" customHeight="1">
      <c r="B8" s="16"/>
      <c r="D8" s="23" t="s">
        <v>22</v>
      </c>
      <c r="K8" s="21" t="s">
        <v>23</v>
      </c>
      <c r="AK8" s="23" t="s">
        <v>24</v>
      </c>
      <c r="AN8" s="24" t="s">
        <v>25</v>
      </c>
      <c r="AR8" s="16"/>
      <c r="BE8" s="207"/>
      <c r="BS8" s="13" t="s">
        <v>26</v>
      </c>
    </row>
    <row r="9" spans="1:74" ht="14.45" customHeight="1">
      <c r="B9" s="16"/>
      <c r="AR9" s="16"/>
      <c r="BE9" s="207"/>
      <c r="BS9" s="13" t="s">
        <v>27</v>
      </c>
    </row>
    <row r="10" spans="1:74" ht="12" customHeight="1">
      <c r="B10" s="16"/>
      <c r="D10" s="23" t="s">
        <v>28</v>
      </c>
      <c r="AK10" s="23" t="s">
        <v>29</v>
      </c>
      <c r="AN10" s="21" t="s">
        <v>30</v>
      </c>
      <c r="AR10" s="16"/>
      <c r="BE10" s="207"/>
      <c r="BS10" s="13" t="s">
        <v>19</v>
      </c>
    </row>
    <row r="11" spans="1:74" ht="18.399999999999999" customHeight="1">
      <c r="B11" s="16"/>
      <c r="E11" s="21" t="s">
        <v>31</v>
      </c>
      <c r="AK11" s="23" t="s">
        <v>32</v>
      </c>
      <c r="AN11" s="21" t="s">
        <v>33</v>
      </c>
      <c r="AR11" s="16"/>
      <c r="BE11" s="207"/>
      <c r="BS11" s="13" t="s">
        <v>19</v>
      </c>
    </row>
    <row r="12" spans="1:74" ht="6.95" customHeight="1">
      <c r="B12" s="16"/>
      <c r="AR12" s="16"/>
      <c r="BE12" s="207"/>
      <c r="BS12" s="13" t="s">
        <v>19</v>
      </c>
    </row>
    <row r="13" spans="1:74" ht="12" customHeight="1">
      <c r="B13" s="16"/>
      <c r="D13" s="23" t="s">
        <v>34</v>
      </c>
      <c r="AK13" s="23" t="s">
        <v>29</v>
      </c>
      <c r="AN13" s="25" t="s">
        <v>35</v>
      </c>
      <c r="AR13" s="16"/>
      <c r="BE13" s="207"/>
      <c r="BS13" s="13" t="s">
        <v>19</v>
      </c>
    </row>
    <row r="14" spans="1:74" ht="12.75">
      <c r="B14" s="16"/>
      <c r="E14" s="201" t="s">
        <v>35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3" t="s">
        <v>32</v>
      </c>
      <c r="AN14" s="25" t="s">
        <v>35</v>
      </c>
      <c r="AR14" s="16"/>
      <c r="BE14" s="207"/>
      <c r="BS14" s="13" t="s">
        <v>19</v>
      </c>
    </row>
    <row r="15" spans="1:74" ht="6.95" customHeight="1">
      <c r="B15" s="16"/>
      <c r="AR15" s="16"/>
      <c r="BE15" s="207"/>
      <c r="BS15" s="13" t="s">
        <v>3</v>
      </c>
    </row>
    <row r="16" spans="1:74" ht="12" customHeight="1">
      <c r="B16" s="16"/>
      <c r="D16" s="23" t="s">
        <v>36</v>
      </c>
      <c r="AK16" s="23" t="s">
        <v>29</v>
      </c>
      <c r="AN16" s="21" t="s">
        <v>37</v>
      </c>
      <c r="AR16" s="16"/>
      <c r="BE16" s="207"/>
      <c r="BS16" s="13" t="s">
        <v>3</v>
      </c>
    </row>
    <row r="17" spans="2:71" ht="18.399999999999999" customHeight="1">
      <c r="B17" s="16"/>
      <c r="E17" s="21" t="s">
        <v>38</v>
      </c>
      <c r="AK17" s="23" t="s">
        <v>32</v>
      </c>
      <c r="AN17" s="21" t="s">
        <v>1</v>
      </c>
      <c r="AR17" s="16"/>
      <c r="BE17" s="207"/>
      <c r="BS17" s="13" t="s">
        <v>39</v>
      </c>
    </row>
    <row r="18" spans="2:71" ht="6.95" customHeight="1">
      <c r="B18" s="16"/>
      <c r="AR18" s="16"/>
      <c r="BE18" s="207"/>
      <c r="BS18" s="13" t="s">
        <v>8</v>
      </c>
    </row>
    <row r="19" spans="2:71" ht="12" customHeight="1">
      <c r="B19" s="16"/>
      <c r="D19" s="23" t="s">
        <v>40</v>
      </c>
      <c r="AK19" s="23" t="s">
        <v>29</v>
      </c>
      <c r="AN19" s="21" t="s">
        <v>1</v>
      </c>
      <c r="AR19" s="16"/>
      <c r="BE19" s="207"/>
      <c r="BS19" s="13" t="s">
        <v>8</v>
      </c>
    </row>
    <row r="20" spans="2:71" ht="18.399999999999999" customHeight="1">
      <c r="B20" s="16"/>
      <c r="E20" s="21" t="s">
        <v>38</v>
      </c>
      <c r="AK20" s="23" t="s">
        <v>32</v>
      </c>
      <c r="AN20" s="21" t="s">
        <v>1</v>
      </c>
      <c r="AR20" s="16"/>
      <c r="BE20" s="207"/>
      <c r="BS20" s="13" t="s">
        <v>39</v>
      </c>
    </row>
    <row r="21" spans="2:71" ht="6.95" customHeight="1">
      <c r="B21" s="16"/>
      <c r="AR21" s="16"/>
      <c r="BE21" s="207"/>
    </row>
    <row r="22" spans="2:71" ht="12" customHeight="1">
      <c r="B22" s="16"/>
      <c r="D22" s="23" t="s">
        <v>41</v>
      </c>
      <c r="AR22" s="16"/>
      <c r="BE22" s="207"/>
    </row>
    <row r="23" spans="2:71" ht="16.5" customHeight="1">
      <c r="B23" s="16"/>
      <c r="E23" s="203" t="s">
        <v>1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16"/>
      <c r="BE23" s="207"/>
    </row>
    <row r="24" spans="2:71" ht="6.95" customHeight="1">
      <c r="B24" s="16"/>
      <c r="AR24" s="16"/>
      <c r="BE24" s="207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7"/>
    </row>
    <row r="26" spans="2:71" s="1" customFormat="1" ht="25.9" customHeight="1">
      <c r="B26" s="28"/>
      <c r="D26" s="29" t="s">
        <v>42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9">
        <f>ROUND(AG94,0)</f>
        <v>0</v>
      </c>
      <c r="AL26" s="210"/>
      <c r="AM26" s="210"/>
      <c r="AN26" s="210"/>
      <c r="AO26" s="210"/>
      <c r="AR26" s="28"/>
      <c r="BE26" s="207"/>
    </row>
    <row r="27" spans="2:71" s="1" customFormat="1" ht="6.95" customHeight="1">
      <c r="B27" s="28"/>
      <c r="AR27" s="28"/>
      <c r="BE27" s="207"/>
    </row>
    <row r="28" spans="2:71" s="1" customFormat="1" ht="12.75">
      <c r="B28" s="28"/>
      <c r="L28" s="204" t="s">
        <v>43</v>
      </c>
      <c r="M28" s="204"/>
      <c r="N28" s="204"/>
      <c r="O28" s="204"/>
      <c r="P28" s="204"/>
      <c r="W28" s="204" t="s">
        <v>44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45</v>
      </c>
      <c r="AL28" s="204"/>
      <c r="AM28" s="204"/>
      <c r="AN28" s="204"/>
      <c r="AO28" s="204"/>
      <c r="AR28" s="28"/>
      <c r="BE28" s="207"/>
    </row>
    <row r="29" spans="2:71" s="2" customFormat="1" ht="14.45" customHeight="1">
      <c r="B29" s="32"/>
      <c r="D29" s="23" t="s">
        <v>46</v>
      </c>
      <c r="F29" s="23" t="s">
        <v>47</v>
      </c>
      <c r="L29" s="172">
        <v>0.21</v>
      </c>
      <c r="M29" s="173"/>
      <c r="N29" s="173"/>
      <c r="O29" s="173"/>
      <c r="P29" s="173"/>
      <c r="W29" s="205">
        <f>ROUND(AZ94, 0)</f>
        <v>0</v>
      </c>
      <c r="X29" s="173"/>
      <c r="Y29" s="173"/>
      <c r="Z29" s="173"/>
      <c r="AA29" s="173"/>
      <c r="AB29" s="173"/>
      <c r="AC29" s="173"/>
      <c r="AD29" s="173"/>
      <c r="AE29" s="173"/>
      <c r="AK29" s="205">
        <f>ROUND(AV94, 0)</f>
        <v>0</v>
      </c>
      <c r="AL29" s="173"/>
      <c r="AM29" s="173"/>
      <c r="AN29" s="173"/>
      <c r="AO29" s="173"/>
      <c r="AR29" s="32"/>
      <c r="BE29" s="208"/>
    </row>
    <row r="30" spans="2:71" s="2" customFormat="1" ht="14.45" customHeight="1">
      <c r="B30" s="32"/>
      <c r="F30" s="23" t="s">
        <v>48</v>
      </c>
      <c r="L30" s="172">
        <v>0.15</v>
      </c>
      <c r="M30" s="173"/>
      <c r="N30" s="173"/>
      <c r="O30" s="173"/>
      <c r="P30" s="173"/>
      <c r="W30" s="205">
        <f>ROUND(BA94, 0)</f>
        <v>0</v>
      </c>
      <c r="X30" s="173"/>
      <c r="Y30" s="173"/>
      <c r="Z30" s="173"/>
      <c r="AA30" s="173"/>
      <c r="AB30" s="173"/>
      <c r="AC30" s="173"/>
      <c r="AD30" s="173"/>
      <c r="AE30" s="173"/>
      <c r="AK30" s="205">
        <f>ROUND(AW94, 0)</f>
        <v>0</v>
      </c>
      <c r="AL30" s="173"/>
      <c r="AM30" s="173"/>
      <c r="AN30" s="173"/>
      <c r="AO30" s="173"/>
      <c r="AR30" s="32"/>
      <c r="BE30" s="208"/>
    </row>
    <row r="31" spans="2:71" s="2" customFormat="1" ht="14.45" hidden="1" customHeight="1">
      <c r="B31" s="32"/>
      <c r="F31" s="23" t="s">
        <v>49</v>
      </c>
      <c r="L31" s="172">
        <v>0.21</v>
      </c>
      <c r="M31" s="173"/>
      <c r="N31" s="173"/>
      <c r="O31" s="173"/>
      <c r="P31" s="173"/>
      <c r="W31" s="205">
        <f>ROUND(BB94, 0)</f>
        <v>0</v>
      </c>
      <c r="X31" s="173"/>
      <c r="Y31" s="173"/>
      <c r="Z31" s="173"/>
      <c r="AA31" s="173"/>
      <c r="AB31" s="173"/>
      <c r="AC31" s="173"/>
      <c r="AD31" s="173"/>
      <c r="AE31" s="173"/>
      <c r="AK31" s="205">
        <v>0</v>
      </c>
      <c r="AL31" s="173"/>
      <c r="AM31" s="173"/>
      <c r="AN31" s="173"/>
      <c r="AO31" s="173"/>
      <c r="AR31" s="32"/>
      <c r="BE31" s="208"/>
    </row>
    <row r="32" spans="2:71" s="2" customFormat="1" ht="14.45" hidden="1" customHeight="1">
      <c r="B32" s="32"/>
      <c r="F32" s="23" t="s">
        <v>50</v>
      </c>
      <c r="L32" s="172">
        <v>0.15</v>
      </c>
      <c r="M32" s="173"/>
      <c r="N32" s="173"/>
      <c r="O32" s="173"/>
      <c r="P32" s="173"/>
      <c r="W32" s="205">
        <f>ROUND(BC94, 0)</f>
        <v>0</v>
      </c>
      <c r="X32" s="173"/>
      <c r="Y32" s="173"/>
      <c r="Z32" s="173"/>
      <c r="AA32" s="173"/>
      <c r="AB32" s="173"/>
      <c r="AC32" s="173"/>
      <c r="AD32" s="173"/>
      <c r="AE32" s="173"/>
      <c r="AK32" s="205">
        <v>0</v>
      </c>
      <c r="AL32" s="173"/>
      <c r="AM32" s="173"/>
      <c r="AN32" s="173"/>
      <c r="AO32" s="173"/>
      <c r="AR32" s="32"/>
      <c r="BE32" s="208"/>
    </row>
    <row r="33" spans="2:57" s="2" customFormat="1" ht="14.45" hidden="1" customHeight="1">
      <c r="B33" s="32"/>
      <c r="F33" s="23" t="s">
        <v>51</v>
      </c>
      <c r="L33" s="172">
        <v>0</v>
      </c>
      <c r="M33" s="173"/>
      <c r="N33" s="173"/>
      <c r="O33" s="173"/>
      <c r="P33" s="173"/>
      <c r="W33" s="205">
        <f>ROUND(BD94, 0)</f>
        <v>0</v>
      </c>
      <c r="X33" s="173"/>
      <c r="Y33" s="173"/>
      <c r="Z33" s="173"/>
      <c r="AA33" s="173"/>
      <c r="AB33" s="173"/>
      <c r="AC33" s="173"/>
      <c r="AD33" s="173"/>
      <c r="AE33" s="173"/>
      <c r="AK33" s="205">
        <v>0</v>
      </c>
      <c r="AL33" s="173"/>
      <c r="AM33" s="173"/>
      <c r="AN33" s="173"/>
      <c r="AO33" s="173"/>
      <c r="AR33" s="32"/>
      <c r="BE33" s="208"/>
    </row>
    <row r="34" spans="2:57" s="1" customFormat="1" ht="6.95" customHeight="1">
      <c r="B34" s="28"/>
      <c r="AR34" s="28"/>
      <c r="BE34" s="207"/>
    </row>
    <row r="35" spans="2:57" s="1" customFormat="1" ht="25.9" customHeight="1">
      <c r="B35" s="28"/>
      <c r="C35" s="33"/>
      <c r="D35" s="34" t="s">
        <v>52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53</v>
      </c>
      <c r="U35" s="35"/>
      <c r="V35" s="35"/>
      <c r="W35" s="35"/>
      <c r="X35" s="184" t="s">
        <v>54</v>
      </c>
      <c r="Y35" s="185"/>
      <c r="Z35" s="185"/>
      <c r="AA35" s="185"/>
      <c r="AB35" s="185"/>
      <c r="AC35" s="35"/>
      <c r="AD35" s="35"/>
      <c r="AE35" s="35"/>
      <c r="AF35" s="35"/>
      <c r="AG35" s="35"/>
      <c r="AH35" s="35"/>
      <c r="AI35" s="35"/>
      <c r="AJ35" s="35"/>
      <c r="AK35" s="186">
        <f>SUM(AK26:AK33)</f>
        <v>0</v>
      </c>
      <c r="AL35" s="185"/>
      <c r="AM35" s="185"/>
      <c r="AN35" s="185"/>
      <c r="AO35" s="187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55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56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57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57</v>
      </c>
      <c r="AI60" s="30"/>
      <c r="AJ60" s="30"/>
      <c r="AK60" s="30"/>
      <c r="AL60" s="30"/>
      <c r="AM60" s="39" t="s">
        <v>58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59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60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57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57</v>
      </c>
      <c r="AI75" s="30"/>
      <c r="AJ75" s="30"/>
      <c r="AK75" s="30"/>
      <c r="AL75" s="30"/>
      <c r="AM75" s="39" t="s">
        <v>58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5" customHeight="1">
      <c r="B82" s="28"/>
      <c r="C82" s="17" t="s">
        <v>61</v>
      </c>
      <c r="AR82" s="28"/>
    </row>
    <row r="83" spans="1:90" s="1" customFormat="1" ht="6.95" customHeight="1">
      <c r="B83" s="28"/>
      <c r="AR83" s="28"/>
    </row>
    <row r="84" spans="1:90" s="3" customFormat="1" ht="12" customHeight="1">
      <c r="B84" s="44"/>
      <c r="C84" s="23" t="s">
        <v>14</v>
      </c>
      <c r="L84" s="3" t="str">
        <f>K5</f>
        <v>RS-019-007</v>
      </c>
      <c r="AR84" s="44"/>
    </row>
    <row r="85" spans="1:90" s="4" customFormat="1" ht="36.950000000000003" customHeight="1">
      <c r="B85" s="45"/>
      <c r="C85" s="46" t="s">
        <v>17</v>
      </c>
      <c r="L85" s="192" t="str">
        <f>K6</f>
        <v>OPRAVA POŽÁRNÍHO SCHODIŠTĚ NA DZU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R85" s="45"/>
    </row>
    <row r="86" spans="1:90" s="1" customFormat="1" ht="6.95" customHeight="1">
      <c r="B86" s="28"/>
      <c r="AR86" s="28"/>
    </row>
    <row r="87" spans="1:90" s="1" customFormat="1" ht="12" customHeight="1">
      <c r="B87" s="28"/>
      <c r="C87" s="23" t="s">
        <v>22</v>
      </c>
      <c r="L87" s="47" t="str">
        <f>IF(K8="","",K8)</f>
        <v>Studénka</v>
      </c>
      <c r="AI87" s="23" t="s">
        <v>24</v>
      </c>
      <c r="AM87" s="194" t="str">
        <f>IF(AN8= "","",AN8)</f>
        <v>29. 4. 2019</v>
      </c>
      <c r="AN87" s="194"/>
      <c r="AR87" s="28"/>
    </row>
    <row r="88" spans="1:90" s="1" customFormat="1" ht="6.95" customHeight="1">
      <c r="B88" s="28"/>
      <c r="AR88" s="28"/>
    </row>
    <row r="89" spans="1:90" s="1" customFormat="1" ht="15.2" customHeight="1">
      <c r="B89" s="28"/>
      <c r="C89" s="23" t="s">
        <v>28</v>
      </c>
      <c r="L89" s="3" t="str">
        <f>IF(E11= "","",E11)</f>
        <v>Město Studénka</v>
      </c>
      <c r="AI89" s="23" t="s">
        <v>36</v>
      </c>
      <c r="AM89" s="190" t="str">
        <f>IF(E17="","",E17)</f>
        <v>Renata Škopová</v>
      </c>
      <c r="AN89" s="191"/>
      <c r="AO89" s="191"/>
      <c r="AP89" s="191"/>
      <c r="AR89" s="28"/>
      <c r="AS89" s="195" t="s">
        <v>62</v>
      </c>
      <c r="AT89" s="196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" customHeight="1">
      <c r="B90" s="28"/>
      <c r="C90" s="23" t="s">
        <v>34</v>
      </c>
      <c r="L90" s="3" t="str">
        <f>IF(E14= "Vyplň údaj","",E14)</f>
        <v/>
      </c>
      <c r="AI90" s="23" t="s">
        <v>40</v>
      </c>
      <c r="AM90" s="190" t="str">
        <f>IF(E20="","",E20)</f>
        <v>Renata Škopová</v>
      </c>
      <c r="AN90" s="191"/>
      <c r="AO90" s="191"/>
      <c r="AP90" s="191"/>
      <c r="AR90" s="28"/>
      <c r="AS90" s="197"/>
      <c r="AT90" s="198"/>
      <c r="AU90" s="51"/>
      <c r="AV90" s="51"/>
      <c r="AW90" s="51"/>
      <c r="AX90" s="51"/>
      <c r="AY90" s="51"/>
      <c r="AZ90" s="51"/>
      <c r="BA90" s="51"/>
      <c r="BB90" s="51"/>
      <c r="BC90" s="51"/>
      <c r="BD90" s="52"/>
    </row>
    <row r="91" spans="1:90" s="1" customFormat="1" ht="10.9" customHeight="1">
      <c r="B91" s="28"/>
      <c r="AR91" s="28"/>
      <c r="AS91" s="197"/>
      <c r="AT91" s="198"/>
      <c r="AU91" s="51"/>
      <c r="AV91" s="51"/>
      <c r="AW91" s="51"/>
      <c r="AX91" s="51"/>
      <c r="AY91" s="51"/>
      <c r="AZ91" s="51"/>
      <c r="BA91" s="51"/>
      <c r="BB91" s="51"/>
      <c r="BC91" s="51"/>
      <c r="BD91" s="52"/>
    </row>
    <row r="92" spans="1:90" s="1" customFormat="1" ht="29.25" customHeight="1">
      <c r="B92" s="28"/>
      <c r="C92" s="174" t="s">
        <v>63</v>
      </c>
      <c r="D92" s="175"/>
      <c r="E92" s="175"/>
      <c r="F92" s="175"/>
      <c r="G92" s="175"/>
      <c r="H92" s="53"/>
      <c r="I92" s="176" t="s">
        <v>64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7" t="s">
        <v>65</v>
      </c>
      <c r="AH92" s="175"/>
      <c r="AI92" s="175"/>
      <c r="AJ92" s="175"/>
      <c r="AK92" s="175"/>
      <c r="AL92" s="175"/>
      <c r="AM92" s="175"/>
      <c r="AN92" s="176" t="s">
        <v>66</v>
      </c>
      <c r="AO92" s="175"/>
      <c r="AP92" s="178"/>
      <c r="AQ92" s="54" t="s">
        <v>67</v>
      </c>
      <c r="AR92" s="28"/>
      <c r="AS92" s="55" t="s">
        <v>68</v>
      </c>
      <c r="AT92" s="56" t="s">
        <v>69</v>
      </c>
      <c r="AU92" s="56" t="s">
        <v>70</v>
      </c>
      <c r="AV92" s="56" t="s">
        <v>71</v>
      </c>
      <c r="AW92" s="56" t="s">
        <v>72</v>
      </c>
      <c r="AX92" s="56" t="s">
        <v>73</v>
      </c>
      <c r="AY92" s="56" t="s">
        <v>74</v>
      </c>
      <c r="AZ92" s="56" t="s">
        <v>75</v>
      </c>
      <c r="BA92" s="56" t="s">
        <v>76</v>
      </c>
      <c r="BB92" s="56" t="s">
        <v>77</v>
      </c>
      <c r="BC92" s="56" t="s">
        <v>78</v>
      </c>
      <c r="BD92" s="57" t="s">
        <v>79</v>
      </c>
    </row>
    <row r="93" spans="1:90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50000000000003" customHeight="1">
      <c r="B94" s="59"/>
      <c r="C94" s="60" t="s">
        <v>80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2">
        <f>ROUND(AG95,0)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63" t="s">
        <v>1</v>
      </c>
      <c r="AR94" s="59"/>
      <c r="AS94" s="64">
        <f>ROUND(AS95,0)</f>
        <v>0</v>
      </c>
      <c r="AT94" s="65">
        <f>ROUND(SUM(AV94:AW94),0)</f>
        <v>0</v>
      </c>
      <c r="AU94" s="66">
        <f>ROUND(AU95,5)</f>
        <v>0</v>
      </c>
      <c r="AV94" s="65">
        <f>ROUND(AZ94*L29,0)</f>
        <v>0</v>
      </c>
      <c r="AW94" s="65">
        <f>ROUND(BA94*L30,0)</f>
        <v>0</v>
      </c>
      <c r="AX94" s="65">
        <f>ROUND(BB94*L29,0)</f>
        <v>0</v>
      </c>
      <c r="AY94" s="65">
        <f>ROUND(BC94*L30,0)</f>
        <v>0</v>
      </c>
      <c r="AZ94" s="65">
        <f>ROUND(AZ95,0)</f>
        <v>0</v>
      </c>
      <c r="BA94" s="65">
        <f>ROUND(BA95,0)</f>
        <v>0</v>
      </c>
      <c r="BB94" s="65">
        <f>ROUND(BB95,0)</f>
        <v>0</v>
      </c>
      <c r="BC94" s="65">
        <f>ROUND(BC95,0)</f>
        <v>0</v>
      </c>
      <c r="BD94" s="67">
        <f>ROUND(BD95,0)</f>
        <v>0</v>
      </c>
      <c r="BS94" s="68" t="s">
        <v>81</v>
      </c>
      <c r="BT94" s="68" t="s">
        <v>82</v>
      </c>
      <c r="BV94" s="68" t="s">
        <v>83</v>
      </c>
      <c r="BW94" s="68" t="s">
        <v>4</v>
      </c>
      <c r="BX94" s="68" t="s">
        <v>84</v>
      </c>
      <c r="CL94" s="68" t="s">
        <v>1</v>
      </c>
    </row>
    <row r="95" spans="1:90" s="6" customFormat="1" ht="27" customHeight="1">
      <c r="A95" s="69" t="s">
        <v>85</v>
      </c>
      <c r="B95" s="70"/>
      <c r="C95" s="71"/>
      <c r="D95" s="181" t="s">
        <v>15</v>
      </c>
      <c r="E95" s="181"/>
      <c r="F95" s="181"/>
      <c r="G95" s="181"/>
      <c r="H95" s="181"/>
      <c r="I95" s="72"/>
      <c r="J95" s="181" t="s">
        <v>18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>
        <f>'RS-019-007 - OPRAVA POŽÁR...'!J28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73" t="s">
        <v>86</v>
      </c>
      <c r="AR95" s="70"/>
      <c r="AS95" s="74">
        <v>0</v>
      </c>
      <c r="AT95" s="75">
        <f>ROUND(SUM(AV95:AW95),0)</f>
        <v>0</v>
      </c>
      <c r="AU95" s="76">
        <f>'RS-019-007 - OPRAVA POŽÁR...'!P124</f>
        <v>0</v>
      </c>
      <c r="AV95" s="75">
        <f>'RS-019-007 - OPRAVA POŽÁR...'!J31</f>
        <v>0</v>
      </c>
      <c r="AW95" s="75">
        <f>'RS-019-007 - OPRAVA POŽÁR...'!J32</f>
        <v>0</v>
      </c>
      <c r="AX95" s="75">
        <f>'RS-019-007 - OPRAVA POŽÁR...'!J33</f>
        <v>0</v>
      </c>
      <c r="AY95" s="75">
        <f>'RS-019-007 - OPRAVA POŽÁR...'!J34</f>
        <v>0</v>
      </c>
      <c r="AZ95" s="75">
        <f>'RS-019-007 - OPRAVA POŽÁR...'!F31</f>
        <v>0</v>
      </c>
      <c r="BA95" s="75">
        <f>'RS-019-007 - OPRAVA POŽÁR...'!F32</f>
        <v>0</v>
      </c>
      <c r="BB95" s="75">
        <f>'RS-019-007 - OPRAVA POŽÁR...'!F33</f>
        <v>0</v>
      </c>
      <c r="BC95" s="75">
        <f>'RS-019-007 - OPRAVA POŽÁR...'!F34</f>
        <v>0</v>
      </c>
      <c r="BD95" s="77">
        <f>'RS-019-007 - OPRAVA POŽÁR...'!F35</f>
        <v>0</v>
      </c>
      <c r="BT95" s="78" t="s">
        <v>8</v>
      </c>
      <c r="BU95" s="78" t="s">
        <v>87</v>
      </c>
      <c r="BV95" s="78" t="s">
        <v>83</v>
      </c>
      <c r="BW95" s="78" t="s">
        <v>4</v>
      </c>
      <c r="BX95" s="78" t="s">
        <v>84</v>
      </c>
      <c r="CL95" s="78" t="s">
        <v>1</v>
      </c>
    </row>
    <row r="96" spans="1:90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RS-019-007 - OPRAVA POŽÁ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4"/>
  <sheetViews>
    <sheetView showGridLines="0" tabSelected="1" topLeftCell="A57" workbookViewId="0">
      <selection activeCell="H206" sqref="H20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79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 t="s">
        <v>5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3" t="s">
        <v>4</v>
      </c>
    </row>
    <row r="3" spans="2:46" ht="6.95" customHeight="1">
      <c r="B3" s="14"/>
      <c r="C3" s="15"/>
      <c r="D3" s="15"/>
      <c r="E3" s="15"/>
      <c r="F3" s="15"/>
      <c r="G3" s="15"/>
      <c r="H3" s="15"/>
      <c r="I3" s="80"/>
      <c r="J3" s="15"/>
      <c r="K3" s="15"/>
      <c r="L3" s="16"/>
      <c r="AT3" s="13" t="s">
        <v>88</v>
      </c>
    </row>
    <row r="4" spans="2:46" ht="24.95" customHeight="1">
      <c r="B4" s="16"/>
      <c r="D4" s="17" t="s">
        <v>89</v>
      </c>
      <c r="L4" s="16"/>
      <c r="M4" s="81" t="s">
        <v>11</v>
      </c>
      <c r="AT4" s="13" t="s">
        <v>3</v>
      </c>
    </row>
    <row r="5" spans="2:46" ht="6.95" customHeight="1">
      <c r="B5" s="16"/>
      <c r="L5" s="16"/>
    </row>
    <row r="6" spans="2:46" s="1" customFormat="1" ht="12" customHeight="1">
      <c r="B6" s="28"/>
      <c r="D6" s="23" t="s">
        <v>17</v>
      </c>
      <c r="I6" s="82"/>
      <c r="L6" s="28"/>
    </row>
    <row r="7" spans="2:46" s="1" customFormat="1" ht="36.950000000000003" customHeight="1">
      <c r="B7" s="28"/>
      <c r="E7" s="192" t="s">
        <v>18</v>
      </c>
      <c r="F7" s="211"/>
      <c r="G7" s="211"/>
      <c r="H7" s="211"/>
      <c r="I7" s="82"/>
      <c r="L7" s="28"/>
    </row>
    <row r="8" spans="2:46" s="1" customFormat="1">
      <c r="B8" s="28"/>
      <c r="I8" s="82"/>
      <c r="L8" s="28"/>
    </row>
    <row r="9" spans="2:46" s="1" customFormat="1" ht="12" customHeight="1">
      <c r="B9" s="28"/>
      <c r="D9" s="23" t="s">
        <v>20</v>
      </c>
      <c r="F9" s="21" t="s">
        <v>1</v>
      </c>
      <c r="I9" s="83" t="s">
        <v>21</v>
      </c>
      <c r="J9" s="21" t="s">
        <v>1</v>
      </c>
      <c r="L9" s="28"/>
    </row>
    <row r="10" spans="2:46" s="1" customFormat="1" ht="12" customHeight="1">
      <c r="B10" s="28"/>
      <c r="D10" s="23" t="s">
        <v>22</v>
      </c>
      <c r="F10" s="21" t="s">
        <v>23</v>
      </c>
      <c r="I10" s="83" t="s">
        <v>24</v>
      </c>
      <c r="J10" s="48" t="str">
        <f>'Rekapitulace stavby'!AN8</f>
        <v>29. 4. 2019</v>
      </c>
      <c r="L10" s="28"/>
    </row>
    <row r="11" spans="2:46" s="1" customFormat="1" ht="10.9" customHeight="1">
      <c r="B11" s="28"/>
      <c r="I11" s="82"/>
      <c r="L11" s="28"/>
    </row>
    <row r="12" spans="2:46" s="1" customFormat="1" ht="12" customHeight="1">
      <c r="B12" s="28"/>
      <c r="D12" s="23" t="s">
        <v>28</v>
      </c>
      <c r="I12" s="83" t="s">
        <v>29</v>
      </c>
      <c r="J12" s="21" t="s">
        <v>30</v>
      </c>
      <c r="L12" s="28"/>
    </row>
    <row r="13" spans="2:46" s="1" customFormat="1" ht="18" customHeight="1">
      <c r="B13" s="28"/>
      <c r="E13" s="21" t="s">
        <v>31</v>
      </c>
      <c r="I13" s="83" t="s">
        <v>32</v>
      </c>
      <c r="J13" s="21" t="s">
        <v>33</v>
      </c>
      <c r="L13" s="28"/>
    </row>
    <row r="14" spans="2:46" s="1" customFormat="1" ht="6.95" customHeight="1">
      <c r="B14" s="28"/>
      <c r="I14" s="82"/>
      <c r="L14" s="28"/>
    </row>
    <row r="15" spans="2:46" s="1" customFormat="1" ht="12" customHeight="1">
      <c r="B15" s="28"/>
      <c r="D15" s="23" t="s">
        <v>34</v>
      </c>
      <c r="I15" s="83" t="s">
        <v>29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212" t="str">
        <f>'Rekapitulace stavby'!E14</f>
        <v>Vyplň údaj</v>
      </c>
      <c r="F16" s="199"/>
      <c r="G16" s="199"/>
      <c r="H16" s="199"/>
      <c r="I16" s="83" t="s">
        <v>32</v>
      </c>
      <c r="J16" s="24" t="str">
        <f>'Rekapitulace stavby'!AN14</f>
        <v>Vyplň údaj</v>
      </c>
      <c r="L16" s="28"/>
    </row>
    <row r="17" spans="2:12" s="1" customFormat="1" ht="6.95" customHeight="1">
      <c r="B17" s="28"/>
      <c r="I17" s="82"/>
      <c r="L17" s="28"/>
    </row>
    <row r="18" spans="2:12" s="1" customFormat="1" ht="12" customHeight="1">
      <c r="B18" s="28"/>
      <c r="D18" s="23" t="s">
        <v>36</v>
      </c>
      <c r="I18" s="83" t="s">
        <v>29</v>
      </c>
      <c r="J18" s="21" t="s">
        <v>37</v>
      </c>
      <c r="L18" s="28"/>
    </row>
    <row r="19" spans="2:12" s="1" customFormat="1" ht="18" customHeight="1">
      <c r="B19" s="28"/>
      <c r="E19" s="21" t="s">
        <v>38</v>
      </c>
      <c r="I19" s="83" t="s">
        <v>32</v>
      </c>
      <c r="J19" s="21" t="s">
        <v>1</v>
      </c>
      <c r="L19" s="28"/>
    </row>
    <row r="20" spans="2:12" s="1" customFormat="1" ht="6.95" customHeight="1">
      <c r="B20" s="28"/>
      <c r="I20" s="82"/>
      <c r="L20" s="28"/>
    </row>
    <row r="21" spans="2:12" s="1" customFormat="1" ht="12" customHeight="1">
      <c r="B21" s="28"/>
      <c r="D21" s="23" t="s">
        <v>40</v>
      </c>
      <c r="I21" s="83" t="s">
        <v>29</v>
      </c>
      <c r="J21" s="21" t="s">
        <v>1</v>
      </c>
      <c r="L21" s="28"/>
    </row>
    <row r="22" spans="2:12" s="1" customFormat="1" ht="18" customHeight="1">
      <c r="B22" s="28"/>
      <c r="E22" s="21" t="s">
        <v>38</v>
      </c>
      <c r="I22" s="83" t="s">
        <v>32</v>
      </c>
      <c r="J22" s="21" t="s">
        <v>1</v>
      </c>
      <c r="L22" s="28"/>
    </row>
    <row r="23" spans="2:12" s="1" customFormat="1" ht="6.95" customHeight="1">
      <c r="B23" s="28"/>
      <c r="I23" s="82"/>
      <c r="L23" s="28"/>
    </row>
    <row r="24" spans="2:12" s="1" customFormat="1" ht="12" customHeight="1">
      <c r="B24" s="28"/>
      <c r="D24" s="23" t="s">
        <v>41</v>
      </c>
      <c r="I24" s="82"/>
      <c r="L24" s="28"/>
    </row>
    <row r="25" spans="2:12" s="7" customFormat="1" ht="16.5" customHeight="1">
      <c r="B25" s="84"/>
      <c r="E25" s="203" t="s">
        <v>1</v>
      </c>
      <c r="F25" s="203"/>
      <c r="G25" s="203"/>
      <c r="H25" s="203"/>
      <c r="I25" s="85"/>
      <c r="L25" s="84"/>
    </row>
    <row r="26" spans="2:12" s="1" customFormat="1" ht="6.95" customHeight="1">
      <c r="B26" s="28"/>
      <c r="I26" s="82"/>
      <c r="L26" s="28"/>
    </row>
    <row r="27" spans="2:12" s="1" customFormat="1" ht="6.95" customHeight="1">
      <c r="B27" s="28"/>
      <c r="D27" s="49"/>
      <c r="E27" s="49"/>
      <c r="F27" s="49"/>
      <c r="G27" s="49"/>
      <c r="H27" s="49"/>
      <c r="I27" s="86"/>
      <c r="J27" s="49"/>
      <c r="K27" s="49"/>
      <c r="L27" s="28"/>
    </row>
    <row r="28" spans="2:12" s="1" customFormat="1" ht="25.35" customHeight="1">
      <c r="B28" s="28"/>
      <c r="D28" s="87" t="s">
        <v>42</v>
      </c>
      <c r="I28" s="82"/>
      <c r="J28" s="62">
        <f>ROUND(J124, 0)</f>
        <v>0</v>
      </c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86"/>
      <c r="J29" s="49"/>
      <c r="K29" s="49"/>
      <c r="L29" s="28"/>
    </row>
    <row r="30" spans="2:12" s="1" customFormat="1" ht="14.45" customHeight="1">
      <c r="B30" s="28"/>
      <c r="F30" s="31" t="s">
        <v>44</v>
      </c>
      <c r="I30" s="88" t="s">
        <v>43</v>
      </c>
      <c r="J30" s="31" t="s">
        <v>45</v>
      </c>
      <c r="L30" s="28"/>
    </row>
    <row r="31" spans="2:12" s="1" customFormat="1" ht="14.45" customHeight="1">
      <c r="B31" s="28"/>
      <c r="D31" s="89" t="s">
        <v>46</v>
      </c>
      <c r="E31" s="23" t="s">
        <v>47</v>
      </c>
      <c r="F31" s="90">
        <f>ROUND((SUM(BE124:BE203)),  0)</f>
        <v>0</v>
      </c>
      <c r="I31" s="91">
        <v>0.21</v>
      </c>
      <c r="J31" s="90">
        <f>ROUND(((SUM(BE124:BE203))*I31),  0)</f>
        <v>0</v>
      </c>
      <c r="L31" s="28"/>
    </row>
    <row r="32" spans="2:12" s="1" customFormat="1" ht="14.45" customHeight="1">
      <c r="B32" s="28"/>
      <c r="E32" s="23" t="s">
        <v>48</v>
      </c>
      <c r="F32" s="90">
        <f>ROUND((SUM(BF124:BF203)),  0)</f>
        <v>0</v>
      </c>
      <c r="I32" s="91">
        <v>0.15</v>
      </c>
      <c r="J32" s="90">
        <f>ROUND(((SUM(BF124:BF203))*I32),  0)</f>
        <v>0</v>
      </c>
      <c r="L32" s="28"/>
    </row>
    <row r="33" spans="2:12" s="1" customFormat="1" ht="14.45" hidden="1" customHeight="1">
      <c r="B33" s="28"/>
      <c r="E33" s="23" t="s">
        <v>49</v>
      </c>
      <c r="F33" s="90">
        <f>ROUND((SUM(BG124:BG203)),  0)</f>
        <v>0</v>
      </c>
      <c r="I33" s="91">
        <v>0.21</v>
      </c>
      <c r="J33" s="90">
        <f>0</f>
        <v>0</v>
      </c>
      <c r="L33" s="28"/>
    </row>
    <row r="34" spans="2:12" s="1" customFormat="1" ht="14.45" hidden="1" customHeight="1">
      <c r="B34" s="28"/>
      <c r="E34" s="23" t="s">
        <v>50</v>
      </c>
      <c r="F34" s="90">
        <f>ROUND((SUM(BH124:BH203)),  0)</f>
        <v>0</v>
      </c>
      <c r="I34" s="91">
        <v>0.15</v>
      </c>
      <c r="J34" s="90">
        <f>0</f>
        <v>0</v>
      </c>
      <c r="L34" s="28"/>
    </row>
    <row r="35" spans="2:12" s="1" customFormat="1" ht="14.45" hidden="1" customHeight="1">
      <c r="B35" s="28"/>
      <c r="E35" s="23" t="s">
        <v>51</v>
      </c>
      <c r="F35" s="90">
        <f>ROUND((SUM(BI124:BI203)),  0)</f>
        <v>0</v>
      </c>
      <c r="I35" s="91">
        <v>0</v>
      </c>
      <c r="J35" s="90">
        <f>0</f>
        <v>0</v>
      </c>
      <c r="L35" s="28"/>
    </row>
    <row r="36" spans="2:12" s="1" customFormat="1" ht="6.95" customHeight="1">
      <c r="B36" s="28"/>
      <c r="I36" s="82"/>
      <c r="L36" s="28"/>
    </row>
    <row r="37" spans="2:12" s="1" customFormat="1" ht="25.35" customHeight="1">
      <c r="B37" s="28"/>
      <c r="C37" s="92"/>
      <c r="D37" s="93" t="s">
        <v>52</v>
      </c>
      <c r="E37" s="53"/>
      <c r="F37" s="53"/>
      <c r="G37" s="94" t="s">
        <v>53</v>
      </c>
      <c r="H37" s="95" t="s">
        <v>54</v>
      </c>
      <c r="I37" s="96"/>
      <c r="J37" s="97">
        <f>SUM(J28:J35)</f>
        <v>0</v>
      </c>
      <c r="K37" s="98"/>
      <c r="L37" s="28"/>
    </row>
    <row r="38" spans="2:12" s="1" customFormat="1" ht="14.45" customHeight="1">
      <c r="B38" s="28"/>
      <c r="I38" s="82"/>
      <c r="L38" s="28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55</v>
      </c>
      <c r="E50" s="38"/>
      <c r="F50" s="38"/>
      <c r="G50" s="37" t="s">
        <v>56</v>
      </c>
      <c r="H50" s="38"/>
      <c r="I50" s="99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57</v>
      </c>
      <c r="E61" s="30"/>
      <c r="F61" s="100" t="s">
        <v>58</v>
      </c>
      <c r="G61" s="39" t="s">
        <v>57</v>
      </c>
      <c r="H61" s="30"/>
      <c r="I61" s="101"/>
      <c r="J61" s="102" t="s">
        <v>58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59</v>
      </c>
      <c r="E65" s="38"/>
      <c r="F65" s="38"/>
      <c r="G65" s="37" t="s">
        <v>60</v>
      </c>
      <c r="H65" s="38"/>
      <c r="I65" s="99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57</v>
      </c>
      <c r="E76" s="30"/>
      <c r="F76" s="100" t="s">
        <v>58</v>
      </c>
      <c r="G76" s="39" t="s">
        <v>57</v>
      </c>
      <c r="H76" s="30"/>
      <c r="I76" s="101"/>
      <c r="J76" s="102" t="s">
        <v>58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103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104"/>
      <c r="J81" s="43"/>
      <c r="K81" s="43"/>
      <c r="L81" s="28"/>
    </row>
    <row r="82" spans="2:47" s="1" customFormat="1" ht="24.95" customHeight="1">
      <c r="B82" s="28"/>
      <c r="C82" s="17" t="s">
        <v>90</v>
      </c>
      <c r="I82" s="82"/>
      <c r="L82" s="28"/>
    </row>
    <row r="83" spans="2:47" s="1" customFormat="1" ht="6.95" customHeight="1">
      <c r="B83" s="28"/>
      <c r="I83" s="82"/>
      <c r="L83" s="28"/>
    </row>
    <row r="84" spans="2:47" s="1" customFormat="1" ht="12" customHeight="1">
      <c r="B84" s="28"/>
      <c r="C84" s="23" t="s">
        <v>17</v>
      </c>
      <c r="I84" s="82"/>
      <c r="L84" s="28"/>
    </row>
    <row r="85" spans="2:47" s="1" customFormat="1" ht="16.5" customHeight="1">
      <c r="B85" s="28"/>
      <c r="E85" s="192" t="str">
        <f>E7</f>
        <v>OPRAVA POŽÁRNÍHO SCHODIŠTĚ NA DZU</v>
      </c>
      <c r="F85" s="211"/>
      <c r="G85" s="211"/>
      <c r="H85" s="211"/>
      <c r="I85" s="82"/>
      <c r="L85" s="28"/>
    </row>
    <row r="86" spans="2:47" s="1" customFormat="1" ht="6.95" customHeight="1">
      <c r="B86" s="28"/>
      <c r="I86" s="82"/>
      <c r="L86" s="28"/>
    </row>
    <row r="87" spans="2:47" s="1" customFormat="1" ht="12" customHeight="1">
      <c r="B87" s="28"/>
      <c r="C87" s="23" t="s">
        <v>22</v>
      </c>
      <c r="F87" s="21" t="str">
        <f>F10</f>
        <v>Studénka</v>
      </c>
      <c r="I87" s="83" t="s">
        <v>24</v>
      </c>
      <c r="J87" s="48" t="str">
        <f>IF(J10="","",J10)</f>
        <v>29. 4. 2019</v>
      </c>
      <c r="L87" s="28"/>
    </row>
    <row r="88" spans="2:47" s="1" customFormat="1" ht="6.95" customHeight="1">
      <c r="B88" s="28"/>
      <c r="I88" s="82"/>
      <c r="L88" s="28"/>
    </row>
    <row r="89" spans="2:47" s="1" customFormat="1" ht="15.2" customHeight="1">
      <c r="B89" s="28"/>
      <c r="C89" s="23" t="s">
        <v>28</v>
      </c>
      <c r="F89" s="21" t="str">
        <f>E13</f>
        <v>Město Studénka</v>
      </c>
      <c r="I89" s="83" t="s">
        <v>36</v>
      </c>
      <c r="J89" s="26" t="str">
        <f>E19</f>
        <v>Renata Škopová</v>
      </c>
      <c r="L89" s="28"/>
    </row>
    <row r="90" spans="2:47" s="1" customFormat="1" ht="15.2" customHeight="1">
      <c r="B90" s="28"/>
      <c r="C90" s="23" t="s">
        <v>34</v>
      </c>
      <c r="F90" s="21" t="str">
        <f>IF(E16="","",E16)</f>
        <v>Vyplň údaj</v>
      </c>
      <c r="I90" s="83" t="s">
        <v>40</v>
      </c>
      <c r="J90" s="26" t="str">
        <f>E22</f>
        <v>Renata Škopová</v>
      </c>
      <c r="L90" s="28"/>
    </row>
    <row r="91" spans="2:47" s="1" customFormat="1" ht="10.35" customHeight="1">
      <c r="B91" s="28"/>
      <c r="I91" s="82"/>
      <c r="L91" s="28"/>
    </row>
    <row r="92" spans="2:47" s="1" customFormat="1" ht="29.25" customHeight="1">
      <c r="B92" s="28"/>
      <c r="C92" s="105" t="s">
        <v>91</v>
      </c>
      <c r="D92" s="92"/>
      <c r="E92" s="92"/>
      <c r="F92" s="92"/>
      <c r="G92" s="92"/>
      <c r="H92" s="92"/>
      <c r="I92" s="106"/>
      <c r="J92" s="107" t="s">
        <v>92</v>
      </c>
      <c r="K92" s="92"/>
      <c r="L92" s="28"/>
    </row>
    <row r="93" spans="2:47" s="1" customFormat="1" ht="10.35" customHeight="1">
      <c r="B93" s="28"/>
      <c r="I93" s="82"/>
      <c r="L93" s="28"/>
    </row>
    <row r="94" spans="2:47" s="1" customFormat="1" ht="22.9" customHeight="1">
      <c r="B94" s="28"/>
      <c r="C94" s="108" t="s">
        <v>93</v>
      </c>
      <c r="I94" s="82"/>
      <c r="J94" s="62">
        <f>J124</f>
        <v>0</v>
      </c>
      <c r="L94" s="28"/>
      <c r="AU94" s="13" t="s">
        <v>94</v>
      </c>
    </row>
    <row r="95" spans="2:47" s="8" customFormat="1" ht="24.95" customHeight="1">
      <c r="B95" s="109"/>
      <c r="D95" s="110" t="s">
        <v>95</v>
      </c>
      <c r="E95" s="111"/>
      <c r="F95" s="111"/>
      <c r="G95" s="111"/>
      <c r="H95" s="111"/>
      <c r="I95" s="112"/>
      <c r="J95" s="113">
        <f>J125</f>
        <v>0</v>
      </c>
      <c r="L95" s="109"/>
    </row>
    <row r="96" spans="2:47" s="9" customFormat="1" ht="19.899999999999999" customHeight="1">
      <c r="B96" s="114"/>
      <c r="D96" s="115" t="s">
        <v>96</v>
      </c>
      <c r="E96" s="116"/>
      <c r="F96" s="116"/>
      <c r="G96" s="116"/>
      <c r="H96" s="116"/>
      <c r="I96" s="117"/>
      <c r="J96" s="118">
        <f>J126</f>
        <v>0</v>
      </c>
      <c r="L96" s="114"/>
    </row>
    <row r="97" spans="2:12" s="9" customFormat="1" ht="19.899999999999999" customHeight="1">
      <c r="B97" s="114"/>
      <c r="D97" s="115" t="s">
        <v>97</v>
      </c>
      <c r="E97" s="116"/>
      <c r="F97" s="116"/>
      <c r="G97" s="116"/>
      <c r="H97" s="116"/>
      <c r="I97" s="117"/>
      <c r="J97" s="118">
        <f>J137</f>
        <v>0</v>
      </c>
      <c r="L97" s="114"/>
    </row>
    <row r="98" spans="2:12" s="9" customFormat="1" ht="19.899999999999999" customHeight="1">
      <c r="B98" s="114"/>
      <c r="D98" s="115" t="s">
        <v>98</v>
      </c>
      <c r="E98" s="116"/>
      <c r="F98" s="116"/>
      <c r="G98" s="116"/>
      <c r="H98" s="116"/>
      <c r="I98" s="117"/>
      <c r="J98" s="118">
        <f>J158</f>
        <v>0</v>
      </c>
      <c r="L98" s="114"/>
    </row>
    <row r="99" spans="2:12" s="9" customFormat="1" ht="19.899999999999999" customHeight="1">
      <c r="B99" s="114"/>
      <c r="D99" s="115" t="s">
        <v>99</v>
      </c>
      <c r="E99" s="116"/>
      <c r="F99" s="116"/>
      <c r="G99" s="116"/>
      <c r="H99" s="116"/>
      <c r="I99" s="117"/>
      <c r="J99" s="118">
        <f>J163</f>
        <v>0</v>
      </c>
      <c r="L99" s="114"/>
    </row>
    <row r="100" spans="2:12" s="8" customFormat="1" ht="24.95" customHeight="1">
      <c r="B100" s="109"/>
      <c r="D100" s="110" t="s">
        <v>100</v>
      </c>
      <c r="E100" s="111"/>
      <c r="F100" s="111"/>
      <c r="G100" s="111"/>
      <c r="H100" s="111"/>
      <c r="I100" s="112"/>
      <c r="J100" s="113">
        <f>J165</f>
        <v>0</v>
      </c>
      <c r="L100" s="109"/>
    </row>
    <row r="101" spans="2:12" s="9" customFormat="1" ht="19.899999999999999" customHeight="1">
      <c r="B101" s="114"/>
      <c r="D101" s="115" t="s">
        <v>101</v>
      </c>
      <c r="E101" s="116"/>
      <c r="F101" s="116"/>
      <c r="G101" s="116"/>
      <c r="H101" s="116"/>
      <c r="I101" s="117"/>
      <c r="J101" s="118">
        <f>J166</f>
        <v>0</v>
      </c>
      <c r="L101" s="114"/>
    </row>
    <row r="102" spans="2:12" s="9" customFormat="1" ht="19.899999999999999" customHeight="1">
      <c r="B102" s="114"/>
      <c r="D102" s="115" t="s">
        <v>102</v>
      </c>
      <c r="E102" s="116"/>
      <c r="F102" s="116"/>
      <c r="G102" s="116"/>
      <c r="H102" s="116"/>
      <c r="I102" s="117"/>
      <c r="J102" s="118">
        <f>J168</f>
        <v>0</v>
      </c>
      <c r="L102" s="114"/>
    </row>
    <row r="103" spans="2:12" s="9" customFormat="1" ht="19.899999999999999" customHeight="1">
      <c r="B103" s="114"/>
      <c r="D103" s="115" t="s">
        <v>103</v>
      </c>
      <c r="E103" s="116"/>
      <c r="F103" s="116"/>
      <c r="G103" s="116"/>
      <c r="H103" s="116"/>
      <c r="I103" s="117"/>
      <c r="J103" s="118">
        <f>J179</f>
        <v>0</v>
      </c>
      <c r="L103" s="114"/>
    </row>
    <row r="104" spans="2:12" s="9" customFormat="1" ht="19.899999999999999" customHeight="1">
      <c r="B104" s="114"/>
      <c r="D104" s="115" t="s">
        <v>104</v>
      </c>
      <c r="E104" s="116"/>
      <c r="F104" s="116"/>
      <c r="G104" s="116"/>
      <c r="H104" s="116"/>
      <c r="I104" s="117"/>
      <c r="J104" s="118">
        <f>J193</f>
        <v>0</v>
      </c>
      <c r="L104" s="114"/>
    </row>
    <row r="105" spans="2:12" s="8" customFormat="1" ht="24.95" customHeight="1">
      <c r="B105" s="109"/>
      <c r="D105" s="110" t="s">
        <v>105</v>
      </c>
      <c r="E105" s="111"/>
      <c r="F105" s="111"/>
      <c r="G105" s="111"/>
      <c r="H105" s="111"/>
      <c r="I105" s="112"/>
      <c r="J105" s="113">
        <f>J201</f>
        <v>0</v>
      </c>
      <c r="L105" s="109"/>
    </row>
    <row r="106" spans="2:12" s="9" customFormat="1" ht="19.899999999999999" customHeight="1">
      <c r="B106" s="114"/>
      <c r="D106" s="115" t="s">
        <v>106</v>
      </c>
      <c r="E106" s="116"/>
      <c r="F106" s="116"/>
      <c r="G106" s="116"/>
      <c r="H106" s="116"/>
      <c r="I106" s="117"/>
      <c r="J106" s="118">
        <f>J202</f>
        <v>0</v>
      </c>
      <c r="L106" s="114"/>
    </row>
    <row r="107" spans="2:12" s="1" customFormat="1" ht="21.75" customHeight="1">
      <c r="B107" s="28"/>
      <c r="I107" s="82"/>
      <c r="L107" s="28"/>
    </row>
    <row r="108" spans="2:12" s="1" customFormat="1" ht="6.95" customHeight="1">
      <c r="B108" s="40"/>
      <c r="C108" s="41"/>
      <c r="D108" s="41"/>
      <c r="E108" s="41"/>
      <c r="F108" s="41"/>
      <c r="G108" s="41"/>
      <c r="H108" s="41"/>
      <c r="I108" s="103"/>
      <c r="J108" s="41"/>
      <c r="K108" s="41"/>
      <c r="L108" s="28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104"/>
      <c r="J112" s="43"/>
      <c r="K112" s="43"/>
      <c r="L112" s="28"/>
    </row>
    <row r="113" spans="2:65" s="1" customFormat="1" ht="24.95" customHeight="1">
      <c r="B113" s="28"/>
      <c r="C113" s="17" t="s">
        <v>107</v>
      </c>
      <c r="I113" s="82"/>
      <c r="L113" s="28"/>
    </row>
    <row r="114" spans="2:65" s="1" customFormat="1" ht="6.95" customHeight="1">
      <c r="B114" s="28"/>
      <c r="I114" s="82"/>
      <c r="L114" s="28"/>
    </row>
    <row r="115" spans="2:65" s="1" customFormat="1" ht="12" customHeight="1">
      <c r="B115" s="28"/>
      <c r="C115" s="23" t="s">
        <v>17</v>
      </c>
      <c r="I115" s="82"/>
      <c r="L115" s="28"/>
    </row>
    <row r="116" spans="2:65" s="1" customFormat="1" ht="16.5" customHeight="1">
      <c r="B116" s="28"/>
      <c r="E116" s="192" t="str">
        <f>E7</f>
        <v>OPRAVA POŽÁRNÍHO SCHODIŠTĚ NA DZU</v>
      </c>
      <c r="F116" s="211"/>
      <c r="G116" s="211"/>
      <c r="H116" s="211"/>
      <c r="I116" s="82"/>
      <c r="L116" s="28"/>
    </row>
    <row r="117" spans="2:65" s="1" customFormat="1" ht="6.95" customHeight="1">
      <c r="B117" s="28"/>
      <c r="I117" s="82"/>
      <c r="L117" s="28"/>
    </row>
    <row r="118" spans="2:65" s="1" customFormat="1" ht="12" customHeight="1">
      <c r="B118" s="28"/>
      <c r="C118" s="23" t="s">
        <v>22</v>
      </c>
      <c r="F118" s="21" t="str">
        <f>F10</f>
        <v>Studénka</v>
      </c>
      <c r="I118" s="83" t="s">
        <v>24</v>
      </c>
      <c r="J118" s="48" t="str">
        <f>IF(J10="","",J10)</f>
        <v>29. 4. 2019</v>
      </c>
      <c r="L118" s="28"/>
    </row>
    <row r="119" spans="2:65" s="1" customFormat="1" ht="6.95" customHeight="1">
      <c r="B119" s="28"/>
      <c r="I119" s="82"/>
      <c r="L119" s="28"/>
    </row>
    <row r="120" spans="2:65" s="1" customFormat="1" ht="15.2" customHeight="1">
      <c r="B120" s="28"/>
      <c r="C120" s="23" t="s">
        <v>28</v>
      </c>
      <c r="F120" s="21" t="str">
        <f>E13</f>
        <v>Město Studénka</v>
      </c>
      <c r="I120" s="83" t="s">
        <v>36</v>
      </c>
      <c r="J120" s="26" t="str">
        <f>E19</f>
        <v>Renata Škopová</v>
      </c>
      <c r="L120" s="28"/>
    </row>
    <row r="121" spans="2:65" s="1" customFormat="1" ht="15.2" customHeight="1">
      <c r="B121" s="28"/>
      <c r="C121" s="23" t="s">
        <v>34</v>
      </c>
      <c r="F121" s="21" t="str">
        <f>IF(E16="","",E16)</f>
        <v>Vyplň údaj</v>
      </c>
      <c r="I121" s="83" t="s">
        <v>40</v>
      </c>
      <c r="J121" s="26" t="str">
        <f>E22</f>
        <v>Renata Škopová</v>
      </c>
      <c r="L121" s="28"/>
    </row>
    <row r="122" spans="2:65" s="1" customFormat="1" ht="10.35" customHeight="1">
      <c r="B122" s="28"/>
      <c r="I122" s="82"/>
      <c r="L122" s="28"/>
    </row>
    <row r="123" spans="2:65" s="10" customFormat="1" ht="29.25" customHeight="1">
      <c r="B123" s="119"/>
      <c r="C123" s="120" t="s">
        <v>108</v>
      </c>
      <c r="D123" s="121" t="s">
        <v>67</v>
      </c>
      <c r="E123" s="121" t="s">
        <v>63</v>
      </c>
      <c r="F123" s="121" t="s">
        <v>64</v>
      </c>
      <c r="G123" s="121" t="s">
        <v>109</v>
      </c>
      <c r="H123" s="121" t="s">
        <v>110</v>
      </c>
      <c r="I123" s="122" t="s">
        <v>111</v>
      </c>
      <c r="J123" s="123" t="s">
        <v>92</v>
      </c>
      <c r="K123" s="124" t="s">
        <v>112</v>
      </c>
      <c r="L123" s="119"/>
      <c r="M123" s="55" t="s">
        <v>1</v>
      </c>
      <c r="N123" s="56" t="s">
        <v>46</v>
      </c>
      <c r="O123" s="56" t="s">
        <v>113</v>
      </c>
      <c r="P123" s="56" t="s">
        <v>114</v>
      </c>
      <c r="Q123" s="56" t="s">
        <v>115</v>
      </c>
      <c r="R123" s="56" t="s">
        <v>116</v>
      </c>
      <c r="S123" s="56" t="s">
        <v>117</v>
      </c>
      <c r="T123" s="57" t="s">
        <v>118</v>
      </c>
    </row>
    <row r="124" spans="2:65" s="1" customFormat="1" ht="22.9" customHeight="1">
      <c r="B124" s="28"/>
      <c r="C124" s="60" t="s">
        <v>119</v>
      </c>
      <c r="I124" s="82"/>
      <c r="J124" s="125">
        <f>BK124</f>
        <v>0</v>
      </c>
      <c r="L124" s="28"/>
      <c r="M124" s="58"/>
      <c r="N124" s="49"/>
      <c r="O124" s="49"/>
      <c r="P124" s="126">
        <f>P125+P165+P201</f>
        <v>0</v>
      </c>
      <c r="Q124" s="49"/>
      <c r="R124" s="126">
        <f>R125+R165+R201</f>
        <v>15.442985870000001</v>
      </c>
      <c r="S124" s="49"/>
      <c r="T124" s="127">
        <f>T125+T165+T201</f>
        <v>17.194072559999999</v>
      </c>
      <c r="AT124" s="13" t="s">
        <v>81</v>
      </c>
      <c r="AU124" s="13" t="s">
        <v>94</v>
      </c>
      <c r="BK124" s="128">
        <f>BK125+BK165+BK201</f>
        <v>0</v>
      </c>
    </row>
    <row r="125" spans="2:65" s="11" customFormat="1" ht="25.9" customHeight="1">
      <c r="B125" s="129"/>
      <c r="D125" s="130" t="s">
        <v>81</v>
      </c>
      <c r="E125" s="131" t="s">
        <v>120</v>
      </c>
      <c r="F125" s="131" t="s">
        <v>121</v>
      </c>
      <c r="I125" s="132"/>
      <c r="J125" s="133">
        <f>BK125</f>
        <v>0</v>
      </c>
      <c r="L125" s="129"/>
      <c r="M125" s="134"/>
      <c r="N125" s="135"/>
      <c r="O125" s="135"/>
      <c r="P125" s="136">
        <f>P126+P137+P158+P163</f>
        <v>0</v>
      </c>
      <c r="Q125" s="135"/>
      <c r="R125" s="136">
        <f>R126+R137+R158+R163</f>
        <v>12.091255610000001</v>
      </c>
      <c r="S125" s="135"/>
      <c r="T125" s="137">
        <f>T126+T137+T158+T163</f>
        <v>16.98943208</v>
      </c>
      <c r="AR125" s="130" t="s">
        <v>8</v>
      </c>
      <c r="AT125" s="138" t="s">
        <v>81</v>
      </c>
      <c r="AU125" s="138" t="s">
        <v>82</v>
      </c>
      <c r="AY125" s="130" t="s">
        <v>122</v>
      </c>
      <c r="BK125" s="139">
        <f>BK126+BK137+BK158+BK163</f>
        <v>0</v>
      </c>
    </row>
    <row r="126" spans="2:65" s="11" customFormat="1" ht="22.9" customHeight="1">
      <c r="B126" s="129"/>
      <c r="D126" s="130" t="s">
        <v>81</v>
      </c>
      <c r="E126" s="140" t="s">
        <v>123</v>
      </c>
      <c r="F126" s="140" t="s">
        <v>124</v>
      </c>
      <c r="I126" s="132"/>
      <c r="J126" s="141">
        <f>BK126</f>
        <v>0</v>
      </c>
      <c r="L126" s="129"/>
      <c r="M126" s="134"/>
      <c r="N126" s="135"/>
      <c r="O126" s="135"/>
      <c r="P126" s="136">
        <f>SUM(P127:P136)</f>
        <v>0</v>
      </c>
      <c r="Q126" s="135"/>
      <c r="R126" s="136">
        <f>SUM(R127:R136)</f>
        <v>5.3469989600000005</v>
      </c>
      <c r="S126" s="135"/>
      <c r="T126" s="137">
        <f>SUM(T127:T136)</f>
        <v>0</v>
      </c>
      <c r="AR126" s="130" t="s">
        <v>8</v>
      </c>
      <c r="AT126" s="138" t="s">
        <v>81</v>
      </c>
      <c r="AU126" s="138" t="s">
        <v>8</v>
      </c>
      <c r="AY126" s="130" t="s">
        <v>122</v>
      </c>
      <c r="BK126" s="139">
        <f>SUM(BK127:BK136)</f>
        <v>0</v>
      </c>
    </row>
    <row r="127" spans="2:65" s="1" customFormat="1" ht="24" customHeight="1">
      <c r="B127" s="142"/>
      <c r="C127" s="143" t="s">
        <v>8</v>
      </c>
      <c r="D127" s="143" t="s">
        <v>125</v>
      </c>
      <c r="E127" s="144" t="s">
        <v>126</v>
      </c>
      <c r="F127" s="145" t="s">
        <v>127</v>
      </c>
      <c r="G127" s="146" t="s">
        <v>128</v>
      </c>
      <c r="H127" s="147">
        <v>108.336</v>
      </c>
      <c r="I127" s="148"/>
      <c r="J127" s="149">
        <f t="shared" ref="J127:J136" si="0">ROUND(I127*H127,0)</f>
        <v>0</v>
      </c>
      <c r="K127" s="145" t="s">
        <v>129</v>
      </c>
      <c r="L127" s="28"/>
      <c r="M127" s="150" t="s">
        <v>1</v>
      </c>
      <c r="N127" s="151" t="s">
        <v>47</v>
      </c>
      <c r="O127" s="51"/>
      <c r="P127" s="152">
        <f t="shared" ref="P127:P136" si="1">O127*H127</f>
        <v>0</v>
      </c>
      <c r="Q127" s="152">
        <v>2.5999999999999998E-4</v>
      </c>
      <c r="R127" s="152">
        <f t="shared" ref="R127:R136" si="2">Q127*H127</f>
        <v>2.8167359999999995E-2</v>
      </c>
      <c r="S127" s="152">
        <v>0</v>
      </c>
      <c r="T127" s="153">
        <f t="shared" ref="T127:T136" si="3">S127*H127</f>
        <v>0</v>
      </c>
      <c r="AR127" s="154" t="s">
        <v>130</v>
      </c>
      <c r="AT127" s="154" t="s">
        <v>125</v>
      </c>
      <c r="AU127" s="154" t="s">
        <v>88</v>
      </c>
      <c r="AY127" s="13" t="s">
        <v>122</v>
      </c>
      <c r="BE127" s="155">
        <f t="shared" ref="BE127:BE136" si="4">IF(N127="základní",J127,0)</f>
        <v>0</v>
      </c>
      <c r="BF127" s="155">
        <f t="shared" ref="BF127:BF136" si="5">IF(N127="snížená",J127,0)</f>
        <v>0</v>
      </c>
      <c r="BG127" s="155">
        <f t="shared" ref="BG127:BG136" si="6">IF(N127="zákl. přenesená",J127,0)</f>
        <v>0</v>
      </c>
      <c r="BH127" s="155">
        <f t="shared" ref="BH127:BH136" si="7">IF(N127="sníž. přenesená",J127,0)</f>
        <v>0</v>
      </c>
      <c r="BI127" s="155">
        <f t="shared" ref="BI127:BI136" si="8">IF(N127="nulová",J127,0)</f>
        <v>0</v>
      </c>
      <c r="BJ127" s="13" t="s">
        <v>8</v>
      </c>
      <c r="BK127" s="155">
        <f t="shared" ref="BK127:BK136" si="9">ROUND(I127*H127,0)</f>
        <v>0</v>
      </c>
      <c r="BL127" s="13" t="s">
        <v>130</v>
      </c>
      <c r="BM127" s="154" t="s">
        <v>131</v>
      </c>
    </row>
    <row r="128" spans="2:65" s="1" customFormat="1" ht="24" customHeight="1">
      <c r="B128" s="142"/>
      <c r="C128" s="143" t="s">
        <v>88</v>
      </c>
      <c r="D128" s="143" t="s">
        <v>125</v>
      </c>
      <c r="E128" s="144" t="s">
        <v>132</v>
      </c>
      <c r="F128" s="145" t="s">
        <v>133</v>
      </c>
      <c r="G128" s="146" t="s">
        <v>128</v>
      </c>
      <c r="H128" s="147">
        <v>108.336</v>
      </c>
      <c r="I128" s="148"/>
      <c r="J128" s="149">
        <f t="shared" si="0"/>
        <v>0</v>
      </c>
      <c r="K128" s="145" t="s">
        <v>129</v>
      </c>
      <c r="L128" s="28"/>
      <c r="M128" s="150" t="s">
        <v>1</v>
      </c>
      <c r="N128" s="151" t="s">
        <v>47</v>
      </c>
      <c r="O128" s="51"/>
      <c r="P128" s="152">
        <f t="shared" si="1"/>
        <v>0</v>
      </c>
      <c r="Q128" s="152">
        <v>4.3800000000000002E-3</v>
      </c>
      <c r="R128" s="152">
        <f t="shared" si="2"/>
        <v>0.47451167999999999</v>
      </c>
      <c r="S128" s="152">
        <v>0</v>
      </c>
      <c r="T128" s="153">
        <f t="shared" si="3"/>
        <v>0</v>
      </c>
      <c r="AR128" s="154" t="s">
        <v>130</v>
      </c>
      <c r="AT128" s="154" t="s">
        <v>125</v>
      </c>
      <c r="AU128" s="154" t="s">
        <v>88</v>
      </c>
      <c r="AY128" s="13" t="s">
        <v>122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3" t="s">
        <v>8</v>
      </c>
      <c r="BK128" s="155">
        <f t="shared" si="9"/>
        <v>0</v>
      </c>
      <c r="BL128" s="13" t="s">
        <v>130</v>
      </c>
      <c r="BM128" s="154" t="s">
        <v>134</v>
      </c>
    </row>
    <row r="129" spans="2:65" s="1" customFormat="1" ht="24" customHeight="1">
      <c r="B129" s="142"/>
      <c r="C129" s="143" t="s">
        <v>135</v>
      </c>
      <c r="D129" s="143" t="s">
        <v>125</v>
      </c>
      <c r="E129" s="144" t="s">
        <v>136</v>
      </c>
      <c r="F129" s="145" t="s">
        <v>137</v>
      </c>
      <c r="G129" s="146" t="s">
        <v>128</v>
      </c>
      <c r="H129" s="147">
        <v>108.336</v>
      </c>
      <c r="I129" s="148"/>
      <c r="J129" s="149">
        <f t="shared" si="0"/>
        <v>0</v>
      </c>
      <c r="K129" s="145" t="s">
        <v>129</v>
      </c>
      <c r="L129" s="28"/>
      <c r="M129" s="150" t="s">
        <v>1</v>
      </c>
      <c r="N129" s="151" t="s">
        <v>47</v>
      </c>
      <c r="O129" s="51"/>
      <c r="P129" s="152">
        <f t="shared" si="1"/>
        <v>0</v>
      </c>
      <c r="Q129" s="152">
        <v>3.48E-3</v>
      </c>
      <c r="R129" s="152">
        <f t="shared" si="2"/>
        <v>0.37700928</v>
      </c>
      <c r="S129" s="152">
        <v>0</v>
      </c>
      <c r="T129" s="153">
        <f t="shared" si="3"/>
        <v>0</v>
      </c>
      <c r="AR129" s="154" t="s">
        <v>130</v>
      </c>
      <c r="AT129" s="154" t="s">
        <v>125</v>
      </c>
      <c r="AU129" s="154" t="s">
        <v>88</v>
      </c>
      <c r="AY129" s="13" t="s">
        <v>122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3" t="s">
        <v>8</v>
      </c>
      <c r="BK129" s="155">
        <f t="shared" si="9"/>
        <v>0</v>
      </c>
      <c r="BL129" s="13" t="s">
        <v>130</v>
      </c>
      <c r="BM129" s="154" t="s">
        <v>138</v>
      </c>
    </row>
    <row r="130" spans="2:65" s="1" customFormat="1" ht="24" customHeight="1">
      <c r="B130" s="142"/>
      <c r="C130" s="143" t="s">
        <v>130</v>
      </c>
      <c r="D130" s="143" t="s">
        <v>125</v>
      </c>
      <c r="E130" s="144" t="s">
        <v>139</v>
      </c>
      <c r="F130" s="145" t="s">
        <v>140</v>
      </c>
      <c r="G130" s="146" t="s">
        <v>128</v>
      </c>
      <c r="H130" s="147">
        <v>95.790999999999997</v>
      </c>
      <c r="I130" s="148"/>
      <c r="J130" s="149">
        <f t="shared" si="0"/>
        <v>0</v>
      </c>
      <c r="K130" s="145" t="s">
        <v>129</v>
      </c>
      <c r="L130" s="28"/>
      <c r="M130" s="150" t="s">
        <v>1</v>
      </c>
      <c r="N130" s="151" t="s">
        <v>47</v>
      </c>
      <c r="O130" s="51"/>
      <c r="P130" s="152">
        <f t="shared" si="1"/>
        <v>0</v>
      </c>
      <c r="Q130" s="152">
        <v>2.5999999999999998E-4</v>
      </c>
      <c r="R130" s="152">
        <f t="shared" si="2"/>
        <v>2.4905659999999996E-2</v>
      </c>
      <c r="S130" s="152">
        <v>0</v>
      </c>
      <c r="T130" s="153">
        <f t="shared" si="3"/>
        <v>0</v>
      </c>
      <c r="AR130" s="154" t="s">
        <v>130</v>
      </c>
      <c r="AT130" s="154" t="s">
        <v>125</v>
      </c>
      <c r="AU130" s="154" t="s">
        <v>88</v>
      </c>
      <c r="AY130" s="13" t="s">
        <v>122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3" t="s">
        <v>8</v>
      </c>
      <c r="BK130" s="155">
        <f t="shared" si="9"/>
        <v>0</v>
      </c>
      <c r="BL130" s="13" t="s">
        <v>130</v>
      </c>
      <c r="BM130" s="154" t="s">
        <v>141</v>
      </c>
    </row>
    <row r="131" spans="2:65" s="1" customFormat="1" ht="24" customHeight="1">
      <c r="B131" s="142"/>
      <c r="C131" s="143" t="s">
        <v>142</v>
      </c>
      <c r="D131" s="143" t="s">
        <v>125</v>
      </c>
      <c r="E131" s="144" t="s">
        <v>143</v>
      </c>
      <c r="F131" s="145" t="s">
        <v>144</v>
      </c>
      <c r="G131" s="146" t="s">
        <v>128</v>
      </c>
      <c r="H131" s="147">
        <v>95.790999999999997</v>
      </c>
      <c r="I131" s="148"/>
      <c r="J131" s="149">
        <f t="shared" si="0"/>
        <v>0</v>
      </c>
      <c r="K131" s="145" t="s">
        <v>129</v>
      </c>
      <c r="L131" s="28"/>
      <c r="M131" s="150" t="s">
        <v>1</v>
      </c>
      <c r="N131" s="151" t="s">
        <v>47</v>
      </c>
      <c r="O131" s="51"/>
      <c r="P131" s="152">
        <f t="shared" si="1"/>
        <v>0</v>
      </c>
      <c r="Q131" s="152">
        <v>4.3800000000000002E-3</v>
      </c>
      <c r="R131" s="152">
        <f t="shared" si="2"/>
        <v>0.41956458000000002</v>
      </c>
      <c r="S131" s="152">
        <v>0</v>
      </c>
      <c r="T131" s="153">
        <f t="shared" si="3"/>
        <v>0</v>
      </c>
      <c r="AR131" s="154" t="s">
        <v>130</v>
      </c>
      <c r="AT131" s="154" t="s">
        <v>125</v>
      </c>
      <c r="AU131" s="154" t="s">
        <v>88</v>
      </c>
      <c r="AY131" s="13" t="s">
        <v>122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3" t="s">
        <v>8</v>
      </c>
      <c r="BK131" s="155">
        <f t="shared" si="9"/>
        <v>0</v>
      </c>
      <c r="BL131" s="13" t="s">
        <v>130</v>
      </c>
      <c r="BM131" s="154" t="s">
        <v>145</v>
      </c>
    </row>
    <row r="132" spans="2:65" s="1" customFormat="1" ht="24" customHeight="1">
      <c r="B132" s="142"/>
      <c r="C132" s="143" t="s">
        <v>123</v>
      </c>
      <c r="D132" s="143" t="s">
        <v>125</v>
      </c>
      <c r="E132" s="144" t="s">
        <v>146</v>
      </c>
      <c r="F132" s="145" t="s">
        <v>147</v>
      </c>
      <c r="G132" s="146" t="s">
        <v>128</v>
      </c>
      <c r="H132" s="147">
        <v>95.790999999999997</v>
      </c>
      <c r="I132" s="148"/>
      <c r="J132" s="149">
        <f t="shared" si="0"/>
        <v>0</v>
      </c>
      <c r="K132" s="145" t="s">
        <v>129</v>
      </c>
      <c r="L132" s="28"/>
      <c r="M132" s="150" t="s">
        <v>1</v>
      </c>
      <c r="N132" s="151" t="s">
        <v>47</v>
      </c>
      <c r="O132" s="51"/>
      <c r="P132" s="152">
        <f t="shared" si="1"/>
        <v>0</v>
      </c>
      <c r="Q132" s="152">
        <v>3.48E-3</v>
      </c>
      <c r="R132" s="152">
        <f t="shared" si="2"/>
        <v>0.33335268000000001</v>
      </c>
      <c r="S132" s="152">
        <v>0</v>
      </c>
      <c r="T132" s="153">
        <f t="shared" si="3"/>
        <v>0</v>
      </c>
      <c r="AR132" s="154" t="s">
        <v>130</v>
      </c>
      <c r="AT132" s="154" t="s">
        <v>125</v>
      </c>
      <c r="AU132" s="154" t="s">
        <v>88</v>
      </c>
      <c r="AY132" s="13" t="s">
        <v>122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3" t="s">
        <v>8</v>
      </c>
      <c r="BK132" s="155">
        <f t="shared" si="9"/>
        <v>0</v>
      </c>
      <c r="BL132" s="13" t="s">
        <v>130</v>
      </c>
      <c r="BM132" s="154" t="s">
        <v>148</v>
      </c>
    </row>
    <row r="133" spans="2:65" s="1" customFormat="1" ht="24" customHeight="1">
      <c r="B133" s="142"/>
      <c r="C133" s="143" t="s">
        <v>149</v>
      </c>
      <c r="D133" s="143" t="s">
        <v>125</v>
      </c>
      <c r="E133" s="144" t="s">
        <v>150</v>
      </c>
      <c r="F133" s="145" t="s">
        <v>151</v>
      </c>
      <c r="G133" s="146" t="s">
        <v>128</v>
      </c>
      <c r="H133" s="147">
        <v>42.75</v>
      </c>
      <c r="I133" s="148"/>
      <c r="J133" s="149">
        <f t="shared" si="0"/>
        <v>0</v>
      </c>
      <c r="K133" s="145" t="s">
        <v>129</v>
      </c>
      <c r="L133" s="28"/>
      <c r="M133" s="150" t="s">
        <v>1</v>
      </c>
      <c r="N133" s="151" t="s">
        <v>47</v>
      </c>
      <c r="O133" s="51"/>
      <c r="P133" s="152">
        <f t="shared" si="1"/>
        <v>0</v>
      </c>
      <c r="Q133" s="152">
        <v>8.4000000000000005E-2</v>
      </c>
      <c r="R133" s="152">
        <f t="shared" si="2"/>
        <v>3.5910000000000002</v>
      </c>
      <c r="S133" s="152">
        <v>0</v>
      </c>
      <c r="T133" s="153">
        <f t="shared" si="3"/>
        <v>0</v>
      </c>
      <c r="AR133" s="154" t="s">
        <v>130</v>
      </c>
      <c r="AT133" s="154" t="s">
        <v>125</v>
      </c>
      <c r="AU133" s="154" t="s">
        <v>88</v>
      </c>
      <c r="AY133" s="13" t="s">
        <v>122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3" t="s">
        <v>8</v>
      </c>
      <c r="BK133" s="155">
        <f t="shared" si="9"/>
        <v>0</v>
      </c>
      <c r="BL133" s="13" t="s">
        <v>130</v>
      </c>
      <c r="BM133" s="154" t="s">
        <v>152</v>
      </c>
    </row>
    <row r="134" spans="2:65" s="1" customFormat="1" ht="24" customHeight="1">
      <c r="B134" s="142"/>
      <c r="C134" s="143" t="s">
        <v>153</v>
      </c>
      <c r="D134" s="143" t="s">
        <v>125</v>
      </c>
      <c r="E134" s="144" t="s">
        <v>154</v>
      </c>
      <c r="F134" s="145" t="s">
        <v>155</v>
      </c>
      <c r="G134" s="146" t="s">
        <v>128</v>
      </c>
      <c r="H134" s="147">
        <v>42.75</v>
      </c>
      <c r="I134" s="148"/>
      <c r="J134" s="149">
        <f t="shared" si="0"/>
        <v>0</v>
      </c>
      <c r="K134" s="145" t="s">
        <v>129</v>
      </c>
      <c r="L134" s="28"/>
      <c r="M134" s="150" t="s">
        <v>1</v>
      </c>
      <c r="N134" s="151" t="s">
        <v>47</v>
      </c>
      <c r="O134" s="51"/>
      <c r="P134" s="152">
        <f t="shared" si="1"/>
        <v>0</v>
      </c>
      <c r="Q134" s="152">
        <v>2.9999999999999997E-4</v>
      </c>
      <c r="R134" s="152">
        <f t="shared" si="2"/>
        <v>1.2825E-2</v>
      </c>
      <c r="S134" s="152">
        <v>0</v>
      </c>
      <c r="T134" s="153">
        <f t="shared" si="3"/>
        <v>0</v>
      </c>
      <c r="AR134" s="154" t="s">
        <v>156</v>
      </c>
      <c r="AT134" s="154" t="s">
        <v>125</v>
      </c>
      <c r="AU134" s="154" t="s">
        <v>88</v>
      </c>
      <c r="AY134" s="13" t="s">
        <v>122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3" t="s">
        <v>8</v>
      </c>
      <c r="BK134" s="155">
        <f t="shared" si="9"/>
        <v>0</v>
      </c>
      <c r="BL134" s="13" t="s">
        <v>156</v>
      </c>
      <c r="BM134" s="154" t="s">
        <v>157</v>
      </c>
    </row>
    <row r="135" spans="2:65" s="1" customFormat="1" ht="16.5" customHeight="1">
      <c r="B135" s="142"/>
      <c r="C135" s="143" t="s">
        <v>158</v>
      </c>
      <c r="D135" s="143" t="s">
        <v>125</v>
      </c>
      <c r="E135" s="144" t="s">
        <v>159</v>
      </c>
      <c r="F135" s="145" t="s">
        <v>160</v>
      </c>
      <c r="G135" s="146" t="s">
        <v>128</v>
      </c>
      <c r="H135" s="147">
        <v>6.3360000000000003</v>
      </c>
      <c r="I135" s="148"/>
      <c r="J135" s="149">
        <f t="shared" si="0"/>
        <v>0</v>
      </c>
      <c r="K135" s="145" t="s">
        <v>129</v>
      </c>
      <c r="L135" s="28"/>
      <c r="M135" s="150" t="s">
        <v>1</v>
      </c>
      <c r="N135" s="151" t="s">
        <v>47</v>
      </c>
      <c r="O135" s="51"/>
      <c r="P135" s="152">
        <f t="shared" si="1"/>
        <v>0</v>
      </c>
      <c r="Q135" s="152">
        <v>1.3520000000000001E-2</v>
      </c>
      <c r="R135" s="152">
        <f t="shared" si="2"/>
        <v>8.5662720000000012E-2</v>
      </c>
      <c r="S135" s="152">
        <v>0</v>
      </c>
      <c r="T135" s="153">
        <f t="shared" si="3"/>
        <v>0</v>
      </c>
      <c r="AR135" s="154" t="s">
        <v>130</v>
      </c>
      <c r="AT135" s="154" t="s">
        <v>125</v>
      </c>
      <c r="AU135" s="154" t="s">
        <v>88</v>
      </c>
      <c r="AY135" s="13" t="s">
        <v>122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3" t="s">
        <v>8</v>
      </c>
      <c r="BK135" s="155">
        <f t="shared" si="9"/>
        <v>0</v>
      </c>
      <c r="BL135" s="13" t="s">
        <v>130</v>
      </c>
      <c r="BM135" s="154" t="s">
        <v>161</v>
      </c>
    </row>
    <row r="136" spans="2:65" s="1" customFormat="1" ht="16.5" customHeight="1">
      <c r="B136" s="142"/>
      <c r="C136" s="143" t="s">
        <v>26</v>
      </c>
      <c r="D136" s="143" t="s">
        <v>125</v>
      </c>
      <c r="E136" s="144" t="s">
        <v>162</v>
      </c>
      <c r="F136" s="145" t="s">
        <v>163</v>
      </c>
      <c r="G136" s="146" t="s">
        <v>128</v>
      </c>
      <c r="H136" s="147">
        <v>6.3360000000000003</v>
      </c>
      <c r="I136" s="148"/>
      <c r="J136" s="149">
        <f t="shared" si="0"/>
        <v>0</v>
      </c>
      <c r="K136" s="145" t="s">
        <v>129</v>
      </c>
      <c r="L136" s="28"/>
      <c r="M136" s="150" t="s">
        <v>1</v>
      </c>
      <c r="N136" s="151" t="s">
        <v>47</v>
      </c>
      <c r="O136" s="51"/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3">
        <f t="shared" si="3"/>
        <v>0</v>
      </c>
      <c r="AR136" s="154" t="s">
        <v>130</v>
      </c>
      <c r="AT136" s="154" t="s">
        <v>125</v>
      </c>
      <c r="AU136" s="154" t="s">
        <v>88</v>
      </c>
      <c r="AY136" s="13" t="s">
        <v>122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3" t="s">
        <v>8</v>
      </c>
      <c r="BK136" s="155">
        <f t="shared" si="9"/>
        <v>0</v>
      </c>
      <c r="BL136" s="13" t="s">
        <v>130</v>
      </c>
      <c r="BM136" s="154" t="s">
        <v>164</v>
      </c>
    </row>
    <row r="137" spans="2:65" s="11" customFormat="1" ht="22.9" customHeight="1">
      <c r="B137" s="129"/>
      <c r="D137" s="130" t="s">
        <v>81</v>
      </c>
      <c r="E137" s="140" t="s">
        <v>158</v>
      </c>
      <c r="F137" s="140" t="s">
        <v>165</v>
      </c>
      <c r="I137" s="132"/>
      <c r="J137" s="141">
        <f>BK137</f>
        <v>0</v>
      </c>
      <c r="L137" s="129"/>
      <c r="M137" s="134"/>
      <c r="N137" s="135"/>
      <c r="O137" s="135"/>
      <c r="P137" s="136">
        <f>SUM(P138:P157)</f>
        <v>0</v>
      </c>
      <c r="Q137" s="135"/>
      <c r="R137" s="136">
        <f>SUM(R138:R157)</f>
        <v>6.7442566499999996</v>
      </c>
      <c r="S137" s="135"/>
      <c r="T137" s="137">
        <f>SUM(T138:T157)</f>
        <v>16.98943208</v>
      </c>
      <c r="AR137" s="130" t="s">
        <v>8</v>
      </c>
      <c r="AT137" s="138" t="s">
        <v>81</v>
      </c>
      <c r="AU137" s="138" t="s">
        <v>8</v>
      </c>
      <c r="AY137" s="130" t="s">
        <v>122</v>
      </c>
      <c r="BK137" s="139">
        <f>SUM(BK138:BK157)</f>
        <v>0</v>
      </c>
    </row>
    <row r="138" spans="2:65" s="1" customFormat="1" ht="24" customHeight="1">
      <c r="B138" s="142"/>
      <c r="C138" s="143" t="s">
        <v>166</v>
      </c>
      <c r="D138" s="143" t="s">
        <v>125</v>
      </c>
      <c r="E138" s="144" t="s">
        <v>167</v>
      </c>
      <c r="F138" s="145" t="s">
        <v>168</v>
      </c>
      <c r="G138" s="146" t="s">
        <v>128</v>
      </c>
      <c r="H138" s="147">
        <v>202.28800000000001</v>
      </c>
      <c r="I138" s="148"/>
      <c r="J138" s="149">
        <f t="shared" ref="J138:J157" si="10">ROUND(I138*H138,0)</f>
        <v>0</v>
      </c>
      <c r="K138" s="145" t="s">
        <v>129</v>
      </c>
      <c r="L138" s="28"/>
      <c r="M138" s="150" t="s">
        <v>1</v>
      </c>
      <c r="N138" s="151" t="s">
        <v>47</v>
      </c>
      <c r="O138" s="51"/>
      <c r="P138" s="152">
        <f t="shared" ref="P138:P157" si="11">O138*H138</f>
        <v>0</v>
      </c>
      <c r="Q138" s="152">
        <v>0</v>
      </c>
      <c r="R138" s="152">
        <f t="shared" ref="R138:R157" si="12">Q138*H138</f>
        <v>0</v>
      </c>
      <c r="S138" s="152">
        <v>0</v>
      </c>
      <c r="T138" s="153">
        <f t="shared" ref="T138:T157" si="13">S138*H138</f>
        <v>0</v>
      </c>
      <c r="AR138" s="154" t="s">
        <v>130</v>
      </c>
      <c r="AT138" s="154" t="s">
        <v>125</v>
      </c>
      <c r="AU138" s="154" t="s">
        <v>88</v>
      </c>
      <c r="AY138" s="13" t="s">
        <v>122</v>
      </c>
      <c r="BE138" s="155">
        <f t="shared" ref="BE138:BE157" si="14">IF(N138="základní",J138,0)</f>
        <v>0</v>
      </c>
      <c r="BF138" s="155">
        <f t="shared" ref="BF138:BF157" si="15">IF(N138="snížená",J138,0)</f>
        <v>0</v>
      </c>
      <c r="BG138" s="155">
        <f t="shared" ref="BG138:BG157" si="16">IF(N138="zákl. přenesená",J138,0)</f>
        <v>0</v>
      </c>
      <c r="BH138" s="155">
        <f t="shared" ref="BH138:BH157" si="17">IF(N138="sníž. přenesená",J138,0)</f>
        <v>0</v>
      </c>
      <c r="BI138" s="155">
        <f t="shared" ref="BI138:BI157" si="18">IF(N138="nulová",J138,0)</f>
        <v>0</v>
      </c>
      <c r="BJ138" s="13" t="s">
        <v>8</v>
      </c>
      <c r="BK138" s="155">
        <f t="shared" ref="BK138:BK157" si="19">ROUND(I138*H138,0)</f>
        <v>0</v>
      </c>
      <c r="BL138" s="13" t="s">
        <v>130</v>
      </c>
      <c r="BM138" s="154" t="s">
        <v>169</v>
      </c>
    </row>
    <row r="139" spans="2:65" s="1" customFormat="1" ht="24" customHeight="1">
      <c r="B139" s="142"/>
      <c r="C139" s="143" t="s">
        <v>170</v>
      </c>
      <c r="D139" s="143" t="s">
        <v>125</v>
      </c>
      <c r="E139" s="144" t="s">
        <v>171</v>
      </c>
      <c r="F139" s="145" t="s">
        <v>172</v>
      </c>
      <c r="G139" s="146" t="s">
        <v>128</v>
      </c>
      <c r="H139" s="147">
        <v>202.28800000000001</v>
      </c>
      <c r="I139" s="148"/>
      <c r="J139" s="149">
        <f t="shared" si="10"/>
        <v>0</v>
      </c>
      <c r="K139" s="145" t="s">
        <v>129</v>
      </c>
      <c r="L139" s="28"/>
      <c r="M139" s="150" t="s">
        <v>1</v>
      </c>
      <c r="N139" s="151" t="s">
        <v>47</v>
      </c>
      <c r="O139" s="51"/>
      <c r="P139" s="152">
        <f t="shared" si="11"/>
        <v>0</v>
      </c>
      <c r="Q139" s="152">
        <v>0</v>
      </c>
      <c r="R139" s="152">
        <f t="shared" si="12"/>
        <v>0</v>
      </c>
      <c r="S139" s="152">
        <v>0</v>
      </c>
      <c r="T139" s="153">
        <f t="shared" si="13"/>
        <v>0</v>
      </c>
      <c r="AR139" s="154" t="s">
        <v>130</v>
      </c>
      <c r="AT139" s="154" t="s">
        <v>125</v>
      </c>
      <c r="AU139" s="154" t="s">
        <v>88</v>
      </c>
      <c r="AY139" s="13" t="s">
        <v>122</v>
      </c>
      <c r="BE139" s="155">
        <f t="shared" si="14"/>
        <v>0</v>
      </c>
      <c r="BF139" s="155">
        <f t="shared" si="15"/>
        <v>0</v>
      </c>
      <c r="BG139" s="155">
        <f t="shared" si="16"/>
        <v>0</v>
      </c>
      <c r="BH139" s="155">
        <f t="shared" si="17"/>
        <v>0</v>
      </c>
      <c r="BI139" s="155">
        <f t="shared" si="18"/>
        <v>0</v>
      </c>
      <c r="BJ139" s="13" t="s">
        <v>8</v>
      </c>
      <c r="BK139" s="155">
        <f t="shared" si="19"/>
        <v>0</v>
      </c>
      <c r="BL139" s="13" t="s">
        <v>130</v>
      </c>
      <c r="BM139" s="154" t="s">
        <v>173</v>
      </c>
    </row>
    <row r="140" spans="2:65" s="1" customFormat="1" ht="24" customHeight="1">
      <c r="B140" s="142"/>
      <c r="C140" s="143" t="s">
        <v>174</v>
      </c>
      <c r="D140" s="143" t="s">
        <v>125</v>
      </c>
      <c r="E140" s="144" t="s">
        <v>175</v>
      </c>
      <c r="F140" s="145" t="s">
        <v>176</v>
      </c>
      <c r="G140" s="146" t="s">
        <v>128</v>
      </c>
      <c r="H140" s="147">
        <v>202.28800000000001</v>
      </c>
      <c r="I140" s="148"/>
      <c r="J140" s="149">
        <f t="shared" si="10"/>
        <v>0</v>
      </c>
      <c r="K140" s="145" t="s">
        <v>129</v>
      </c>
      <c r="L140" s="28"/>
      <c r="M140" s="150" t="s">
        <v>1</v>
      </c>
      <c r="N140" s="151" t="s">
        <v>47</v>
      </c>
      <c r="O140" s="51"/>
      <c r="P140" s="152">
        <f t="shared" si="11"/>
        <v>0</v>
      </c>
      <c r="Q140" s="152">
        <v>0</v>
      </c>
      <c r="R140" s="152">
        <f t="shared" si="12"/>
        <v>0</v>
      </c>
      <c r="S140" s="152">
        <v>0</v>
      </c>
      <c r="T140" s="153">
        <f t="shared" si="13"/>
        <v>0</v>
      </c>
      <c r="AR140" s="154" t="s">
        <v>130</v>
      </c>
      <c r="AT140" s="154" t="s">
        <v>125</v>
      </c>
      <c r="AU140" s="154" t="s">
        <v>88</v>
      </c>
      <c r="AY140" s="13" t="s">
        <v>122</v>
      </c>
      <c r="BE140" s="155">
        <f t="shared" si="14"/>
        <v>0</v>
      </c>
      <c r="BF140" s="155">
        <f t="shared" si="15"/>
        <v>0</v>
      </c>
      <c r="BG140" s="155">
        <f t="shared" si="16"/>
        <v>0</v>
      </c>
      <c r="BH140" s="155">
        <f t="shared" si="17"/>
        <v>0</v>
      </c>
      <c r="BI140" s="155">
        <f t="shared" si="18"/>
        <v>0</v>
      </c>
      <c r="BJ140" s="13" t="s">
        <v>8</v>
      </c>
      <c r="BK140" s="155">
        <f t="shared" si="19"/>
        <v>0</v>
      </c>
      <c r="BL140" s="13" t="s">
        <v>130</v>
      </c>
      <c r="BM140" s="154" t="s">
        <v>177</v>
      </c>
    </row>
    <row r="141" spans="2:65" s="1" customFormat="1" ht="24" customHeight="1">
      <c r="B141" s="142"/>
      <c r="C141" s="143" t="s">
        <v>178</v>
      </c>
      <c r="D141" s="143" t="s">
        <v>125</v>
      </c>
      <c r="E141" s="144" t="s">
        <v>179</v>
      </c>
      <c r="F141" s="145" t="s">
        <v>180</v>
      </c>
      <c r="G141" s="146" t="s">
        <v>128</v>
      </c>
      <c r="H141" s="147">
        <v>38.520000000000003</v>
      </c>
      <c r="I141" s="148"/>
      <c r="J141" s="149">
        <f t="shared" si="10"/>
        <v>0</v>
      </c>
      <c r="K141" s="145" t="s">
        <v>129</v>
      </c>
      <c r="L141" s="28"/>
      <c r="M141" s="150" t="s">
        <v>1</v>
      </c>
      <c r="N141" s="151" t="s">
        <v>47</v>
      </c>
      <c r="O141" s="51"/>
      <c r="P141" s="152">
        <f t="shared" si="11"/>
        <v>0</v>
      </c>
      <c r="Q141" s="152">
        <v>1.2999999999999999E-4</v>
      </c>
      <c r="R141" s="152">
        <f t="shared" si="12"/>
        <v>5.0076000000000001E-3</v>
      </c>
      <c r="S141" s="152">
        <v>0</v>
      </c>
      <c r="T141" s="153">
        <f t="shared" si="13"/>
        <v>0</v>
      </c>
      <c r="AR141" s="154" t="s">
        <v>130</v>
      </c>
      <c r="AT141" s="154" t="s">
        <v>125</v>
      </c>
      <c r="AU141" s="154" t="s">
        <v>88</v>
      </c>
      <c r="AY141" s="13" t="s">
        <v>122</v>
      </c>
      <c r="BE141" s="155">
        <f t="shared" si="14"/>
        <v>0</v>
      </c>
      <c r="BF141" s="155">
        <f t="shared" si="15"/>
        <v>0</v>
      </c>
      <c r="BG141" s="155">
        <f t="shared" si="16"/>
        <v>0</v>
      </c>
      <c r="BH141" s="155">
        <f t="shared" si="17"/>
        <v>0</v>
      </c>
      <c r="BI141" s="155">
        <f t="shared" si="18"/>
        <v>0</v>
      </c>
      <c r="BJ141" s="13" t="s">
        <v>8</v>
      </c>
      <c r="BK141" s="155">
        <f t="shared" si="19"/>
        <v>0</v>
      </c>
      <c r="BL141" s="13" t="s">
        <v>130</v>
      </c>
      <c r="BM141" s="154" t="s">
        <v>181</v>
      </c>
    </row>
    <row r="142" spans="2:65" s="1" customFormat="1" ht="24" customHeight="1">
      <c r="B142" s="142"/>
      <c r="C142" s="143" t="s">
        <v>9</v>
      </c>
      <c r="D142" s="143" t="s">
        <v>125</v>
      </c>
      <c r="E142" s="144" t="s">
        <v>182</v>
      </c>
      <c r="F142" s="145" t="s">
        <v>183</v>
      </c>
      <c r="G142" s="146" t="s">
        <v>128</v>
      </c>
      <c r="H142" s="147">
        <v>32.75</v>
      </c>
      <c r="I142" s="148"/>
      <c r="J142" s="149">
        <f t="shared" si="10"/>
        <v>0</v>
      </c>
      <c r="K142" s="145" t="s">
        <v>129</v>
      </c>
      <c r="L142" s="28"/>
      <c r="M142" s="150" t="s">
        <v>1</v>
      </c>
      <c r="N142" s="151" t="s">
        <v>47</v>
      </c>
      <c r="O142" s="51"/>
      <c r="P142" s="152">
        <f t="shared" si="11"/>
        <v>0</v>
      </c>
      <c r="Q142" s="152">
        <v>0</v>
      </c>
      <c r="R142" s="152">
        <f t="shared" si="12"/>
        <v>0</v>
      </c>
      <c r="S142" s="152">
        <v>0.09</v>
      </c>
      <c r="T142" s="153">
        <f t="shared" si="13"/>
        <v>2.9474999999999998</v>
      </c>
      <c r="AR142" s="154" t="s">
        <v>130</v>
      </c>
      <c r="AT142" s="154" t="s">
        <v>125</v>
      </c>
      <c r="AU142" s="154" t="s">
        <v>88</v>
      </c>
      <c r="AY142" s="13" t="s">
        <v>122</v>
      </c>
      <c r="BE142" s="155">
        <f t="shared" si="14"/>
        <v>0</v>
      </c>
      <c r="BF142" s="155">
        <f t="shared" si="15"/>
        <v>0</v>
      </c>
      <c r="BG142" s="155">
        <f t="shared" si="16"/>
        <v>0</v>
      </c>
      <c r="BH142" s="155">
        <f t="shared" si="17"/>
        <v>0</v>
      </c>
      <c r="BI142" s="155">
        <f t="shared" si="18"/>
        <v>0</v>
      </c>
      <c r="BJ142" s="13" t="s">
        <v>8</v>
      </c>
      <c r="BK142" s="155">
        <f t="shared" si="19"/>
        <v>0</v>
      </c>
      <c r="BL142" s="13" t="s">
        <v>130</v>
      </c>
      <c r="BM142" s="154" t="s">
        <v>184</v>
      </c>
    </row>
    <row r="143" spans="2:65" s="1" customFormat="1" ht="24" customHeight="1">
      <c r="B143" s="142"/>
      <c r="C143" s="143" t="s">
        <v>156</v>
      </c>
      <c r="D143" s="143" t="s">
        <v>125</v>
      </c>
      <c r="E143" s="144" t="s">
        <v>185</v>
      </c>
      <c r="F143" s="145" t="s">
        <v>186</v>
      </c>
      <c r="G143" s="146" t="s">
        <v>128</v>
      </c>
      <c r="H143" s="147">
        <v>82.585999999999999</v>
      </c>
      <c r="I143" s="148"/>
      <c r="J143" s="149">
        <f t="shared" si="10"/>
        <v>0</v>
      </c>
      <c r="K143" s="145" t="s">
        <v>129</v>
      </c>
      <c r="L143" s="28"/>
      <c r="M143" s="150" t="s">
        <v>1</v>
      </c>
      <c r="N143" s="151" t="s">
        <v>47</v>
      </c>
      <c r="O143" s="51"/>
      <c r="P143" s="152">
        <f t="shared" si="11"/>
        <v>0</v>
      </c>
      <c r="Q143" s="152">
        <v>0</v>
      </c>
      <c r="R143" s="152">
        <f t="shared" si="12"/>
        <v>0</v>
      </c>
      <c r="S143" s="152">
        <v>4.7800000000000004E-3</v>
      </c>
      <c r="T143" s="153">
        <f t="shared" si="13"/>
        <v>0.39476108000000004</v>
      </c>
      <c r="AR143" s="154" t="s">
        <v>130</v>
      </c>
      <c r="AT143" s="154" t="s">
        <v>125</v>
      </c>
      <c r="AU143" s="154" t="s">
        <v>88</v>
      </c>
      <c r="AY143" s="13" t="s">
        <v>122</v>
      </c>
      <c r="BE143" s="155">
        <f t="shared" si="14"/>
        <v>0</v>
      </c>
      <c r="BF143" s="155">
        <f t="shared" si="15"/>
        <v>0</v>
      </c>
      <c r="BG143" s="155">
        <f t="shared" si="16"/>
        <v>0</v>
      </c>
      <c r="BH143" s="155">
        <f t="shared" si="17"/>
        <v>0</v>
      </c>
      <c r="BI143" s="155">
        <f t="shared" si="18"/>
        <v>0</v>
      </c>
      <c r="BJ143" s="13" t="s">
        <v>8</v>
      </c>
      <c r="BK143" s="155">
        <f t="shared" si="19"/>
        <v>0</v>
      </c>
      <c r="BL143" s="13" t="s">
        <v>130</v>
      </c>
      <c r="BM143" s="154" t="s">
        <v>187</v>
      </c>
    </row>
    <row r="144" spans="2:65" s="1" customFormat="1" ht="24" customHeight="1">
      <c r="B144" s="142"/>
      <c r="C144" s="143" t="s">
        <v>188</v>
      </c>
      <c r="D144" s="143" t="s">
        <v>125</v>
      </c>
      <c r="E144" s="144" t="s">
        <v>189</v>
      </c>
      <c r="F144" s="145" t="s">
        <v>190</v>
      </c>
      <c r="G144" s="146" t="s">
        <v>128</v>
      </c>
      <c r="H144" s="147">
        <v>51.113</v>
      </c>
      <c r="I144" s="148"/>
      <c r="J144" s="149">
        <f t="shared" si="10"/>
        <v>0</v>
      </c>
      <c r="K144" s="145" t="s">
        <v>129</v>
      </c>
      <c r="L144" s="28"/>
      <c r="M144" s="150" t="s">
        <v>1</v>
      </c>
      <c r="N144" s="151" t="s">
        <v>47</v>
      </c>
      <c r="O144" s="51"/>
      <c r="P144" s="152">
        <f t="shared" si="11"/>
        <v>0</v>
      </c>
      <c r="Q144" s="152">
        <v>0</v>
      </c>
      <c r="R144" s="152">
        <f t="shared" si="12"/>
        <v>0</v>
      </c>
      <c r="S144" s="152">
        <v>6.6000000000000003E-2</v>
      </c>
      <c r="T144" s="153">
        <f t="shared" si="13"/>
        <v>3.3734580000000003</v>
      </c>
      <c r="AR144" s="154" t="s">
        <v>130</v>
      </c>
      <c r="AT144" s="154" t="s">
        <v>125</v>
      </c>
      <c r="AU144" s="154" t="s">
        <v>88</v>
      </c>
      <c r="AY144" s="13" t="s">
        <v>122</v>
      </c>
      <c r="BE144" s="155">
        <f t="shared" si="14"/>
        <v>0</v>
      </c>
      <c r="BF144" s="155">
        <f t="shared" si="15"/>
        <v>0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3" t="s">
        <v>8</v>
      </c>
      <c r="BK144" s="155">
        <f t="shared" si="19"/>
        <v>0</v>
      </c>
      <c r="BL144" s="13" t="s">
        <v>130</v>
      </c>
      <c r="BM144" s="154" t="s">
        <v>191</v>
      </c>
    </row>
    <row r="145" spans="2:65" s="1" customFormat="1" ht="24" customHeight="1">
      <c r="B145" s="142"/>
      <c r="C145" s="143" t="s">
        <v>192</v>
      </c>
      <c r="D145" s="143" t="s">
        <v>125</v>
      </c>
      <c r="E145" s="144" t="s">
        <v>193</v>
      </c>
      <c r="F145" s="145" t="s">
        <v>194</v>
      </c>
      <c r="G145" s="146" t="s">
        <v>128</v>
      </c>
      <c r="H145" s="147">
        <v>51.113</v>
      </c>
      <c r="I145" s="148"/>
      <c r="J145" s="149">
        <f t="shared" si="10"/>
        <v>0</v>
      </c>
      <c r="K145" s="145" t="s">
        <v>129</v>
      </c>
      <c r="L145" s="28"/>
      <c r="M145" s="150" t="s">
        <v>1</v>
      </c>
      <c r="N145" s="151" t="s">
        <v>47</v>
      </c>
      <c r="O145" s="51"/>
      <c r="P145" s="152">
        <f t="shared" si="11"/>
        <v>0</v>
      </c>
      <c r="Q145" s="152">
        <v>0</v>
      </c>
      <c r="R145" s="152">
        <f t="shared" si="12"/>
        <v>0</v>
      </c>
      <c r="S145" s="152">
        <v>0</v>
      </c>
      <c r="T145" s="153">
        <f t="shared" si="13"/>
        <v>0</v>
      </c>
      <c r="AR145" s="154" t="s">
        <v>130</v>
      </c>
      <c r="AT145" s="154" t="s">
        <v>125</v>
      </c>
      <c r="AU145" s="154" t="s">
        <v>88</v>
      </c>
      <c r="AY145" s="13" t="s">
        <v>122</v>
      </c>
      <c r="BE145" s="155">
        <f t="shared" si="14"/>
        <v>0</v>
      </c>
      <c r="BF145" s="155">
        <f t="shared" si="15"/>
        <v>0</v>
      </c>
      <c r="BG145" s="155">
        <f t="shared" si="16"/>
        <v>0</v>
      </c>
      <c r="BH145" s="155">
        <f t="shared" si="17"/>
        <v>0</v>
      </c>
      <c r="BI145" s="155">
        <f t="shared" si="18"/>
        <v>0</v>
      </c>
      <c r="BJ145" s="13" t="s">
        <v>8</v>
      </c>
      <c r="BK145" s="155">
        <f t="shared" si="19"/>
        <v>0</v>
      </c>
      <c r="BL145" s="13" t="s">
        <v>130</v>
      </c>
      <c r="BM145" s="154" t="s">
        <v>195</v>
      </c>
    </row>
    <row r="146" spans="2:65" s="1" customFormat="1" ht="24" customHeight="1">
      <c r="B146" s="142"/>
      <c r="C146" s="143" t="s">
        <v>196</v>
      </c>
      <c r="D146" s="143" t="s">
        <v>125</v>
      </c>
      <c r="E146" s="144" t="s">
        <v>197</v>
      </c>
      <c r="F146" s="145" t="s">
        <v>198</v>
      </c>
      <c r="G146" s="146" t="s">
        <v>128</v>
      </c>
      <c r="H146" s="147">
        <v>51.113</v>
      </c>
      <c r="I146" s="148"/>
      <c r="J146" s="149">
        <f t="shared" si="10"/>
        <v>0</v>
      </c>
      <c r="K146" s="145" t="s">
        <v>129</v>
      </c>
      <c r="L146" s="28"/>
      <c r="M146" s="150" t="s">
        <v>1</v>
      </c>
      <c r="N146" s="151" t="s">
        <v>47</v>
      </c>
      <c r="O146" s="51"/>
      <c r="P146" s="152">
        <f t="shared" si="11"/>
        <v>0</v>
      </c>
      <c r="Q146" s="152">
        <v>7.0999999999999994E-2</v>
      </c>
      <c r="R146" s="152">
        <f t="shared" si="12"/>
        <v>3.6290229999999997</v>
      </c>
      <c r="S146" s="152">
        <v>0.13600000000000001</v>
      </c>
      <c r="T146" s="153">
        <f t="shared" si="13"/>
        <v>6.9513680000000004</v>
      </c>
      <c r="AR146" s="154" t="s">
        <v>130</v>
      </c>
      <c r="AT146" s="154" t="s">
        <v>125</v>
      </c>
      <c r="AU146" s="154" t="s">
        <v>88</v>
      </c>
      <c r="AY146" s="13" t="s">
        <v>122</v>
      </c>
      <c r="BE146" s="155">
        <f t="shared" si="14"/>
        <v>0</v>
      </c>
      <c r="BF146" s="155">
        <f t="shared" si="15"/>
        <v>0</v>
      </c>
      <c r="BG146" s="155">
        <f t="shared" si="16"/>
        <v>0</v>
      </c>
      <c r="BH146" s="155">
        <f t="shared" si="17"/>
        <v>0</v>
      </c>
      <c r="BI146" s="155">
        <f t="shared" si="18"/>
        <v>0</v>
      </c>
      <c r="BJ146" s="13" t="s">
        <v>8</v>
      </c>
      <c r="BK146" s="155">
        <f t="shared" si="19"/>
        <v>0</v>
      </c>
      <c r="BL146" s="13" t="s">
        <v>130</v>
      </c>
      <c r="BM146" s="154" t="s">
        <v>199</v>
      </c>
    </row>
    <row r="147" spans="2:65" s="1" customFormat="1" ht="24" customHeight="1">
      <c r="B147" s="142"/>
      <c r="C147" s="143" t="s">
        <v>200</v>
      </c>
      <c r="D147" s="143" t="s">
        <v>125</v>
      </c>
      <c r="E147" s="144" t="s">
        <v>201</v>
      </c>
      <c r="F147" s="145" t="s">
        <v>202</v>
      </c>
      <c r="G147" s="146" t="s">
        <v>128</v>
      </c>
      <c r="H147" s="147">
        <v>51.113</v>
      </c>
      <c r="I147" s="148"/>
      <c r="J147" s="149">
        <f t="shared" si="10"/>
        <v>0</v>
      </c>
      <c r="K147" s="145" t="s">
        <v>129</v>
      </c>
      <c r="L147" s="28"/>
      <c r="M147" s="150" t="s">
        <v>1</v>
      </c>
      <c r="N147" s="151" t="s">
        <v>47</v>
      </c>
      <c r="O147" s="51"/>
      <c r="P147" s="152">
        <f t="shared" si="11"/>
        <v>0</v>
      </c>
      <c r="Q147" s="152">
        <v>0</v>
      </c>
      <c r="R147" s="152">
        <f t="shared" si="12"/>
        <v>0</v>
      </c>
      <c r="S147" s="152">
        <v>6.5000000000000002E-2</v>
      </c>
      <c r="T147" s="153">
        <f t="shared" si="13"/>
        <v>3.3223449999999999</v>
      </c>
      <c r="AR147" s="154" t="s">
        <v>130</v>
      </c>
      <c r="AT147" s="154" t="s">
        <v>125</v>
      </c>
      <c r="AU147" s="154" t="s">
        <v>88</v>
      </c>
      <c r="AY147" s="13" t="s">
        <v>122</v>
      </c>
      <c r="BE147" s="155">
        <f t="shared" si="14"/>
        <v>0</v>
      </c>
      <c r="BF147" s="155">
        <f t="shared" si="15"/>
        <v>0</v>
      </c>
      <c r="BG147" s="155">
        <f t="shared" si="16"/>
        <v>0</v>
      </c>
      <c r="BH147" s="155">
        <f t="shared" si="17"/>
        <v>0</v>
      </c>
      <c r="BI147" s="155">
        <f t="shared" si="18"/>
        <v>0</v>
      </c>
      <c r="BJ147" s="13" t="s">
        <v>8</v>
      </c>
      <c r="BK147" s="155">
        <f t="shared" si="19"/>
        <v>0</v>
      </c>
      <c r="BL147" s="13" t="s">
        <v>130</v>
      </c>
      <c r="BM147" s="154" t="s">
        <v>203</v>
      </c>
    </row>
    <row r="148" spans="2:65" s="1" customFormat="1" ht="24" customHeight="1">
      <c r="B148" s="142"/>
      <c r="C148" s="143" t="s">
        <v>7</v>
      </c>
      <c r="D148" s="143" t="s">
        <v>125</v>
      </c>
      <c r="E148" s="144" t="s">
        <v>204</v>
      </c>
      <c r="F148" s="145" t="s">
        <v>205</v>
      </c>
      <c r="G148" s="146" t="s">
        <v>128</v>
      </c>
      <c r="H148" s="147">
        <v>51.113</v>
      </c>
      <c r="I148" s="148"/>
      <c r="J148" s="149">
        <f t="shared" si="10"/>
        <v>0</v>
      </c>
      <c r="K148" s="145" t="s">
        <v>129</v>
      </c>
      <c r="L148" s="28"/>
      <c r="M148" s="150" t="s">
        <v>1</v>
      </c>
      <c r="N148" s="151" t="s">
        <v>47</v>
      </c>
      <c r="O148" s="51"/>
      <c r="P148" s="152">
        <f t="shared" si="11"/>
        <v>0</v>
      </c>
      <c r="Q148" s="152">
        <v>0</v>
      </c>
      <c r="R148" s="152">
        <f t="shared" si="12"/>
        <v>0</v>
      </c>
      <c r="S148" s="152">
        <v>0</v>
      </c>
      <c r="T148" s="153">
        <f t="shared" si="13"/>
        <v>0</v>
      </c>
      <c r="AR148" s="154" t="s">
        <v>130</v>
      </c>
      <c r="AT148" s="154" t="s">
        <v>125</v>
      </c>
      <c r="AU148" s="154" t="s">
        <v>88</v>
      </c>
      <c r="AY148" s="13" t="s">
        <v>122</v>
      </c>
      <c r="BE148" s="155">
        <f t="shared" si="14"/>
        <v>0</v>
      </c>
      <c r="BF148" s="155">
        <f t="shared" si="15"/>
        <v>0</v>
      </c>
      <c r="BG148" s="155">
        <f t="shared" si="16"/>
        <v>0</v>
      </c>
      <c r="BH148" s="155">
        <f t="shared" si="17"/>
        <v>0</v>
      </c>
      <c r="BI148" s="155">
        <f t="shared" si="18"/>
        <v>0</v>
      </c>
      <c r="BJ148" s="13" t="s">
        <v>8</v>
      </c>
      <c r="BK148" s="155">
        <f t="shared" si="19"/>
        <v>0</v>
      </c>
      <c r="BL148" s="13" t="s">
        <v>130</v>
      </c>
      <c r="BM148" s="154" t="s">
        <v>206</v>
      </c>
    </row>
    <row r="149" spans="2:65" s="1" customFormat="1" ht="24" customHeight="1">
      <c r="B149" s="142"/>
      <c r="C149" s="143" t="s">
        <v>207</v>
      </c>
      <c r="D149" s="143" t="s">
        <v>125</v>
      </c>
      <c r="E149" s="144" t="s">
        <v>208</v>
      </c>
      <c r="F149" s="145" t="s">
        <v>209</v>
      </c>
      <c r="G149" s="146" t="s">
        <v>128</v>
      </c>
      <c r="H149" s="147">
        <v>51.113</v>
      </c>
      <c r="I149" s="148"/>
      <c r="J149" s="149">
        <f t="shared" si="10"/>
        <v>0</v>
      </c>
      <c r="K149" s="145" t="s">
        <v>129</v>
      </c>
      <c r="L149" s="28"/>
      <c r="M149" s="150" t="s">
        <v>1</v>
      </c>
      <c r="N149" s="151" t="s">
        <v>47</v>
      </c>
      <c r="O149" s="51"/>
      <c r="P149" s="152">
        <f t="shared" si="11"/>
        <v>0</v>
      </c>
      <c r="Q149" s="152">
        <v>0</v>
      </c>
      <c r="R149" s="152">
        <f t="shared" si="12"/>
        <v>0</v>
      </c>
      <c r="S149" s="152">
        <v>0</v>
      </c>
      <c r="T149" s="153">
        <f t="shared" si="13"/>
        <v>0</v>
      </c>
      <c r="AR149" s="154" t="s">
        <v>130</v>
      </c>
      <c r="AT149" s="154" t="s">
        <v>125</v>
      </c>
      <c r="AU149" s="154" t="s">
        <v>88</v>
      </c>
      <c r="AY149" s="13" t="s">
        <v>122</v>
      </c>
      <c r="BE149" s="155">
        <f t="shared" si="14"/>
        <v>0</v>
      </c>
      <c r="BF149" s="155">
        <f t="shared" si="15"/>
        <v>0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3" t="s">
        <v>8</v>
      </c>
      <c r="BK149" s="155">
        <f t="shared" si="19"/>
        <v>0</v>
      </c>
      <c r="BL149" s="13" t="s">
        <v>130</v>
      </c>
      <c r="BM149" s="154" t="s">
        <v>210</v>
      </c>
    </row>
    <row r="150" spans="2:65" s="1" customFormat="1" ht="24" customHeight="1">
      <c r="B150" s="142"/>
      <c r="C150" s="143" t="s">
        <v>211</v>
      </c>
      <c r="D150" s="143" t="s">
        <v>125</v>
      </c>
      <c r="E150" s="144" t="s">
        <v>212</v>
      </c>
      <c r="F150" s="145" t="s">
        <v>213</v>
      </c>
      <c r="G150" s="146" t="s">
        <v>128</v>
      </c>
      <c r="H150" s="147">
        <v>51.113</v>
      </c>
      <c r="I150" s="148"/>
      <c r="J150" s="149">
        <f t="shared" si="10"/>
        <v>0</v>
      </c>
      <c r="K150" s="145" t="s">
        <v>129</v>
      </c>
      <c r="L150" s="28"/>
      <c r="M150" s="150" t="s">
        <v>1</v>
      </c>
      <c r="N150" s="151" t="s">
        <v>47</v>
      </c>
      <c r="O150" s="51"/>
      <c r="P150" s="152">
        <f t="shared" si="11"/>
        <v>0</v>
      </c>
      <c r="Q150" s="152">
        <v>0</v>
      </c>
      <c r="R150" s="152">
        <f t="shared" si="12"/>
        <v>0</v>
      </c>
      <c r="S150" s="152">
        <v>0</v>
      </c>
      <c r="T150" s="153">
        <f t="shared" si="13"/>
        <v>0</v>
      </c>
      <c r="AR150" s="154" t="s">
        <v>130</v>
      </c>
      <c r="AT150" s="154" t="s">
        <v>125</v>
      </c>
      <c r="AU150" s="154" t="s">
        <v>88</v>
      </c>
      <c r="AY150" s="13" t="s">
        <v>122</v>
      </c>
      <c r="BE150" s="155">
        <f t="shared" si="14"/>
        <v>0</v>
      </c>
      <c r="BF150" s="155">
        <f t="shared" si="15"/>
        <v>0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3" t="s">
        <v>8</v>
      </c>
      <c r="BK150" s="155">
        <f t="shared" si="19"/>
        <v>0</v>
      </c>
      <c r="BL150" s="13" t="s">
        <v>130</v>
      </c>
      <c r="BM150" s="154" t="s">
        <v>214</v>
      </c>
    </row>
    <row r="151" spans="2:65" s="1" customFormat="1" ht="24" customHeight="1">
      <c r="B151" s="142"/>
      <c r="C151" s="143" t="s">
        <v>215</v>
      </c>
      <c r="D151" s="143" t="s">
        <v>125</v>
      </c>
      <c r="E151" s="144" t="s">
        <v>216</v>
      </c>
      <c r="F151" s="145" t="s">
        <v>217</v>
      </c>
      <c r="G151" s="146" t="s">
        <v>128</v>
      </c>
      <c r="H151" s="147">
        <v>51.113</v>
      </c>
      <c r="I151" s="148"/>
      <c r="J151" s="149">
        <f t="shared" si="10"/>
        <v>0</v>
      </c>
      <c r="K151" s="145" t="s">
        <v>129</v>
      </c>
      <c r="L151" s="28"/>
      <c r="M151" s="150" t="s">
        <v>1</v>
      </c>
      <c r="N151" s="151" t="s">
        <v>47</v>
      </c>
      <c r="O151" s="51"/>
      <c r="P151" s="152">
        <f t="shared" si="11"/>
        <v>0</v>
      </c>
      <c r="Q151" s="152">
        <v>0</v>
      </c>
      <c r="R151" s="152">
        <f t="shared" si="12"/>
        <v>0</v>
      </c>
      <c r="S151" s="152">
        <v>0</v>
      </c>
      <c r="T151" s="153">
        <f t="shared" si="13"/>
        <v>0</v>
      </c>
      <c r="AR151" s="154" t="s">
        <v>130</v>
      </c>
      <c r="AT151" s="154" t="s">
        <v>125</v>
      </c>
      <c r="AU151" s="154" t="s">
        <v>88</v>
      </c>
      <c r="AY151" s="13" t="s">
        <v>122</v>
      </c>
      <c r="BE151" s="155">
        <f t="shared" si="14"/>
        <v>0</v>
      </c>
      <c r="BF151" s="155">
        <f t="shared" si="15"/>
        <v>0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3" t="s">
        <v>8</v>
      </c>
      <c r="BK151" s="155">
        <f t="shared" si="19"/>
        <v>0</v>
      </c>
      <c r="BL151" s="13" t="s">
        <v>130</v>
      </c>
      <c r="BM151" s="154" t="s">
        <v>218</v>
      </c>
    </row>
    <row r="152" spans="2:65" s="1" customFormat="1" ht="24" customHeight="1">
      <c r="B152" s="142"/>
      <c r="C152" s="143" t="s">
        <v>219</v>
      </c>
      <c r="D152" s="143" t="s">
        <v>125</v>
      </c>
      <c r="E152" s="144" t="s">
        <v>220</v>
      </c>
      <c r="F152" s="145" t="s">
        <v>221</v>
      </c>
      <c r="G152" s="146" t="s">
        <v>128</v>
      </c>
      <c r="H152" s="147">
        <v>51.113</v>
      </c>
      <c r="I152" s="148"/>
      <c r="J152" s="149">
        <f t="shared" si="10"/>
        <v>0</v>
      </c>
      <c r="K152" s="145" t="s">
        <v>129</v>
      </c>
      <c r="L152" s="28"/>
      <c r="M152" s="150" t="s">
        <v>1</v>
      </c>
      <c r="N152" s="151" t="s">
        <v>47</v>
      </c>
      <c r="O152" s="51"/>
      <c r="P152" s="152">
        <f t="shared" si="11"/>
        <v>0</v>
      </c>
      <c r="Q152" s="152">
        <v>5.8279999999999998E-2</v>
      </c>
      <c r="R152" s="152">
        <f t="shared" si="12"/>
        <v>2.97886564</v>
      </c>
      <c r="S152" s="152">
        <v>0</v>
      </c>
      <c r="T152" s="153">
        <f t="shared" si="13"/>
        <v>0</v>
      </c>
      <c r="AR152" s="154" t="s">
        <v>130</v>
      </c>
      <c r="AT152" s="154" t="s">
        <v>125</v>
      </c>
      <c r="AU152" s="154" t="s">
        <v>88</v>
      </c>
      <c r="AY152" s="13" t="s">
        <v>122</v>
      </c>
      <c r="BE152" s="155">
        <f t="shared" si="14"/>
        <v>0</v>
      </c>
      <c r="BF152" s="155">
        <f t="shared" si="15"/>
        <v>0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3" t="s">
        <v>8</v>
      </c>
      <c r="BK152" s="155">
        <f t="shared" si="19"/>
        <v>0</v>
      </c>
      <c r="BL152" s="13" t="s">
        <v>130</v>
      </c>
      <c r="BM152" s="154" t="s">
        <v>222</v>
      </c>
    </row>
    <row r="153" spans="2:65" s="1" customFormat="1" ht="24" customHeight="1">
      <c r="B153" s="142"/>
      <c r="C153" s="143" t="s">
        <v>223</v>
      </c>
      <c r="D153" s="143" t="s">
        <v>125</v>
      </c>
      <c r="E153" s="144" t="s">
        <v>224</v>
      </c>
      <c r="F153" s="145" t="s">
        <v>225</v>
      </c>
      <c r="G153" s="146" t="s">
        <v>128</v>
      </c>
      <c r="H153" s="147">
        <v>51.113</v>
      </c>
      <c r="I153" s="148"/>
      <c r="J153" s="149">
        <f t="shared" si="10"/>
        <v>0</v>
      </c>
      <c r="K153" s="145" t="s">
        <v>129</v>
      </c>
      <c r="L153" s="28"/>
      <c r="M153" s="150" t="s">
        <v>1</v>
      </c>
      <c r="N153" s="151" t="s">
        <v>47</v>
      </c>
      <c r="O153" s="51"/>
      <c r="P153" s="152">
        <f t="shared" si="11"/>
        <v>0</v>
      </c>
      <c r="Q153" s="152">
        <v>0</v>
      </c>
      <c r="R153" s="152">
        <f t="shared" si="12"/>
        <v>0</v>
      </c>
      <c r="S153" s="152">
        <v>0</v>
      </c>
      <c r="T153" s="153">
        <f t="shared" si="13"/>
        <v>0</v>
      </c>
      <c r="AR153" s="154" t="s">
        <v>130</v>
      </c>
      <c r="AT153" s="154" t="s">
        <v>125</v>
      </c>
      <c r="AU153" s="154" t="s">
        <v>88</v>
      </c>
      <c r="AY153" s="13" t="s">
        <v>122</v>
      </c>
      <c r="BE153" s="155">
        <f t="shared" si="14"/>
        <v>0</v>
      </c>
      <c r="BF153" s="155">
        <f t="shared" si="15"/>
        <v>0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3" t="s">
        <v>8</v>
      </c>
      <c r="BK153" s="155">
        <f t="shared" si="19"/>
        <v>0</v>
      </c>
      <c r="BL153" s="13" t="s">
        <v>130</v>
      </c>
      <c r="BM153" s="154" t="s">
        <v>226</v>
      </c>
    </row>
    <row r="154" spans="2:65" s="1" customFormat="1" ht="24" customHeight="1">
      <c r="B154" s="142"/>
      <c r="C154" s="143" t="s">
        <v>227</v>
      </c>
      <c r="D154" s="143" t="s">
        <v>125</v>
      </c>
      <c r="E154" s="144" t="s">
        <v>228</v>
      </c>
      <c r="F154" s="145" t="s">
        <v>229</v>
      </c>
      <c r="G154" s="146" t="s">
        <v>128</v>
      </c>
      <c r="H154" s="147">
        <v>51.113</v>
      </c>
      <c r="I154" s="148"/>
      <c r="J154" s="149">
        <f t="shared" si="10"/>
        <v>0</v>
      </c>
      <c r="K154" s="145" t="s">
        <v>129</v>
      </c>
      <c r="L154" s="28"/>
      <c r="M154" s="150" t="s">
        <v>1</v>
      </c>
      <c r="N154" s="151" t="s">
        <v>47</v>
      </c>
      <c r="O154" s="51"/>
      <c r="P154" s="152">
        <f t="shared" si="11"/>
        <v>0</v>
      </c>
      <c r="Q154" s="152">
        <v>9.8999999999999999E-4</v>
      </c>
      <c r="R154" s="152">
        <f t="shared" si="12"/>
        <v>5.060187E-2</v>
      </c>
      <c r="S154" s="152">
        <v>0</v>
      </c>
      <c r="T154" s="153">
        <f t="shared" si="13"/>
        <v>0</v>
      </c>
      <c r="AR154" s="154" t="s">
        <v>130</v>
      </c>
      <c r="AT154" s="154" t="s">
        <v>125</v>
      </c>
      <c r="AU154" s="154" t="s">
        <v>88</v>
      </c>
      <c r="AY154" s="13" t="s">
        <v>122</v>
      </c>
      <c r="BE154" s="155">
        <f t="shared" si="14"/>
        <v>0</v>
      </c>
      <c r="BF154" s="155">
        <f t="shared" si="15"/>
        <v>0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3" t="s">
        <v>8</v>
      </c>
      <c r="BK154" s="155">
        <f t="shared" si="19"/>
        <v>0</v>
      </c>
      <c r="BL154" s="13" t="s">
        <v>130</v>
      </c>
      <c r="BM154" s="154" t="s">
        <v>230</v>
      </c>
    </row>
    <row r="155" spans="2:65" s="1" customFormat="1" ht="24" customHeight="1">
      <c r="B155" s="142"/>
      <c r="C155" s="143" t="s">
        <v>231</v>
      </c>
      <c r="D155" s="143" t="s">
        <v>125</v>
      </c>
      <c r="E155" s="144" t="s">
        <v>232</v>
      </c>
      <c r="F155" s="145" t="s">
        <v>233</v>
      </c>
      <c r="G155" s="146" t="s">
        <v>128</v>
      </c>
      <c r="H155" s="147">
        <v>51.113</v>
      </c>
      <c r="I155" s="148"/>
      <c r="J155" s="149">
        <f t="shared" si="10"/>
        <v>0</v>
      </c>
      <c r="K155" s="145" t="s">
        <v>129</v>
      </c>
      <c r="L155" s="28"/>
      <c r="M155" s="150" t="s">
        <v>1</v>
      </c>
      <c r="N155" s="151" t="s">
        <v>47</v>
      </c>
      <c r="O155" s="51"/>
      <c r="P155" s="152">
        <f t="shared" si="11"/>
        <v>0</v>
      </c>
      <c r="Q155" s="152">
        <v>0</v>
      </c>
      <c r="R155" s="152">
        <f t="shared" si="12"/>
        <v>0</v>
      </c>
      <c r="S155" s="152">
        <v>0</v>
      </c>
      <c r="T155" s="153">
        <f t="shared" si="13"/>
        <v>0</v>
      </c>
      <c r="AR155" s="154" t="s">
        <v>130</v>
      </c>
      <c r="AT155" s="154" t="s">
        <v>125</v>
      </c>
      <c r="AU155" s="154" t="s">
        <v>88</v>
      </c>
      <c r="AY155" s="13" t="s">
        <v>122</v>
      </c>
      <c r="BE155" s="155">
        <f t="shared" si="14"/>
        <v>0</v>
      </c>
      <c r="BF155" s="155">
        <f t="shared" si="15"/>
        <v>0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3" t="s">
        <v>8</v>
      </c>
      <c r="BK155" s="155">
        <f t="shared" si="19"/>
        <v>0</v>
      </c>
      <c r="BL155" s="13" t="s">
        <v>130</v>
      </c>
      <c r="BM155" s="154" t="s">
        <v>234</v>
      </c>
    </row>
    <row r="156" spans="2:65" s="1" customFormat="1" ht="24" customHeight="1">
      <c r="B156" s="142"/>
      <c r="C156" s="143" t="s">
        <v>235</v>
      </c>
      <c r="D156" s="143" t="s">
        <v>125</v>
      </c>
      <c r="E156" s="144" t="s">
        <v>236</v>
      </c>
      <c r="F156" s="145" t="s">
        <v>237</v>
      </c>
      <c r="G156" s="146" t="s">
        <v>128</v>
      </c>
      <c r="H156" s="147">
        <v>51.113</v>
      </c>
      <c r="I156" s="148"/>
      <c r="J156" s="149">
        <f t="shared" si="10"/>
        <v>0</v>
      </c>
      <c r="K156" s="145" t="s">
        <v>129</v>
      </c>
      <c r="L156" s="28"/>
      <c r="M156" s="150" t="s">
        <v>1</v>
      </c>
      <c r="N156" s="151" t="s">
        <v>47</v>
      </c>
      <c r="O156" s="51"/>
      <c r="P156" s="152">
        <f t="shared" si="11"/>
        <v>0</v>
      </c>
      <c r="Q156" s="152">
        <v>1.58E-3</v>
      </c>
      <c r="R156" s="152">
        <f t="shared" si="12"/>
        <v>8.0758540000000004E-2</v>
      </c>
      <c r="S156" s="152">
        <v>0</v>
      </c>
      <c r="T156" s="153">
        <f t="shared" si="13"/>
        <v>0</v>
      </c>
      <c r="AR156" s="154" t="s">
        <v>130</v>
      </c>
      <c r="AT156" s="154" t="s">
        <v>125</v>
      </c>
      <c r="AU156" s="154" t="s">
        <v>88</v>
      </c>
      <c r="AY156" s="13" t="s">
        <v>122</v>
      </c>
      <c r="BE156" s="155">
        <f t="shared" si="14"/>
        <v>0</v>
      </c>
      <c r="BF156" s="155">
        <f t="shared" si="15"/>
        <v>0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3" t="s">
        <v>8</v>
      </c>
      <c r="BK156" s="155">
        <f t="shared" si="19"/>
        <v>0</v>
      </c>
      <c r="BL156" s="13" t="s">
        <v>130</v>
      </c>
      <c r="BM156" s="154" t="s">
        <v>238</v>
      </c>
    </row>
    <row r="157" spans="2:65" s="1" customFormat="1" ht="24" customHeight="1">
      <c r="B157" s="142"/>
      <c r="C157" s="143" t="s">
        <v>239</v>
      </c>
      <c r="D157" s="143" t="s">
        <v>125</v>
      </c>
      <c r="E157" s="144" t="s">
        <v>240</v>
      </c>
      <c r="F157" s="145" t="s">
        <v>241</v>
      </c>
      <c r="G157" s="146" t="s">
        <v>128</v>
      </c>
      <c r="H157" s="147">
        <v>51.113</v>
      </c>
      <c r="I157" s="148"/>
      <c r="J157" s="149">
        <f t="shared" si="10"/>
        <v>0</v>
      </c>
      <c r="K157" s="145" t="s">
        <v>129</v>
      </c>
      <c r="L157" s="28"/>
      <c r="M157" s="150" t="s">
        <v>1</v>
      </c>
      <c r="N157" s="151" t="s">
        <v>47</v>
      </c>
      <c r="O157" s="51"/>
      <c r="P157" s="152">
        <f t="shared" si="11"/>
        <v>0</v>
      </c>
      <c r="Q157" s="152">
        <v>0</v>
      </c>
      <c r="R157" s="152">
        <f t="shared" si="12"/>
        <v>0</v>
      </c>
      <c r="S157" s="152">
        <v>0</v>
      </c>
      <c r="T157" s="153">
        <f t="shared" si="13"/>
        <v>0</v>
      </c>
      <c r="AR157" s="154" t="s">
        <v>130</v>
      </c>
      <c r="AT157" s="154" t="s">
        <v>125</v>
      </c>
      <c r="AU157" s="154" t="s">
        <v>88</v>
      </c>
      <c r="AY157" s="13" t="s">
        <v>122</v>
      </c>
      <c r="BE157" s="155">
        <f t="shared" si="14"/>
        <v>0</v>
      </c>
      <c r="BF157" s="155">
        <f t="shared" si="15"/>
        <v>0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3" t="s">
        <v>8</v>
      </c>
      <c r="BK157" s="155">
        <f t="shared" si="19"/>
        <v>0</v>
      </c>
      <c r="BL157" s="13" t="s">
        <v>130</v>
      </c>
      <c r="BM157" s="154" t="s">
        <v>242</v>
      </c>
    </row>
    <row r="158" spans="2:65" s="11" customFormat="1" ht="22.9" customHeight="1">
      <c r="B158" s="129"/>
      <c r="D158" s="130" t="s">
        <v>81</v>
      </c>
      <c r="E158" s="140" t="s">
        <v>243</v>
      </c>
      <c r="F158" s="140" t="s">
        <v>244</v>
      </c>
      <c r="I158" s="132"/>
      <c r="J158" s="141">
        <f>BK158</f>
        <v>0</v>
      </c>
      <c r="L158" s="129"/>
      <c r="M158" s="134"/>
      <c r="N158" s="135"/>
      <c r="O158" s="135"/>
      <c r="P158" s="136">
        <f>SUM(P159:P162)</f>
        <v>0</v>
      </c>
      <c r="Q158" s="135"/>
      <c r="R158" s="136">
        <f>SUM(R159:R162)</f>
        <v>0</v>
      </c>
      <c r="S158" s="135"/>
      <c r="T158" s="137">
        <f>SUM(T159:T162)</f>
        <v>0</v>
      </c>
      <c r="AR158" s="130" t="s">
        <v>8</v>
      </c>
      <c r="AT158" s="138" t="s">
        <v>81</v>
      </c>
      <c r="AU158" s="138" t="s">
        <v>8</v>
      </c>
      <c r="AY158" s="130" t="s">
        <v>122</v>
      </c>
      <c r="BK158" s="139">
        <f>SUM(BK159:BK162)</f>
        <v>0</v>
      </c>
    </row>
    <row r="159" spans="2:65" s="1" customFormat="1" ht="24" customHeight="1">
      <c r="B159" s="142"/>
      <c r="C159" s="143" t="s">
        <v>245</v>
      </c>
      <c r="D159" s="143" t="s">
        <v>125</v>
      </c>
      <c r="E159" s="144" t="s">
        <v>246</v>
      </c>
      <c r="F159" s="145" t="s">
        <v>247</v>
      </c>
      <c r="G159" s="146" t="s">
        <v>248</v>
      </c>
      <c r="H159" s="147">
        <v>14.523999999999999</v>
      </c>
      <c r="I159" s="148"/>
      <c r="J159" s="149">
        <f>ROUND(I159*H159,0)</f>
        <v>0</v>
      </c>
      <c r="K159" s="145" t="s">
        <v>129</v>
      </c>
      <c r="L159" s="28"/>
      <c r="M159" s="150" t="s">
        <v>1</v>
      </c>
      <c r="N159" s="151" t="s">
        <v>47</v>
      </c>
      <c r="O159" s="51"/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AR159" s="154" t="s">
        <v>130</v>
      </c>
      <c r="AT159" s="154" t="s">
        <v>125</v>
      </c>
      <c r="AU159" s="154" t="s">
        <v>88</v>
      </c>
      <c r="AY159" s="13" t="s">
        <v>122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3" t="s">
        <v>8</v>
      </c>
      <c r="BK159" s="155">
        <f>ROUND(I159*H159,0)</f>
        <v>0</v>
      </c>
      <c r="BL159" s="13" t="s">
        <v>130</v>
      </c>
      <c r="BM159" s="154" t="s">
        <v>249</v>
      </c>
    </row>
    <row r="160" spans="2:65" s="1" customFormat="1" ht="24" customHeight="1">
      <c r="B160" s="142"/>
      <c r="C160" s="143" t="s">
        <v>250</v>
      </c>
      <c r="D160" s="143" t="s">
        <v>125</v>
      </c>
      <c r="E160" s="144" t="s">
        <v>251</v>
      </c>
      <c r="F160" s="145" t="s">
        <v>252</v>
      </c>
      <c r="G160" s="146" t="s">
        <v>248</v>
      </c>
      <c r="H160" s="147">
        <v>14.523999999999999</v>
      </c>
      <c r="I160" s="148"/>
      <c r="J160" s="149">
        <f>ROUND(I160*H160,0)</f>
        <v>0</v>
      </c>
      <c r="K160" s="145" t="s">
        <v>129</v>
      </c>
      <c r="L160" s="28"/>
      <c r="M160" s="150" t="s">
        <v>1</v>
      </c>
      <c r="N160" s="151" t="s">
        <v>47</v>
      </c>
      <c r="O160" s="51"/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AR160" s="154" t="s">
        <v>130</v>
      </c>
      <c r="AT160" s="154" t="s">
        <v>125</v>
      </c>
      <c r="AU160" s="154" t="s">
        <v>88</v>
      </c>
      <c r="AY160" s="13" t="s">
        <v>122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3" t="s">
        <v>8</v>
      </c>
      <c r="BK160" s="155">
        <f>ROUND(I160*H160,0)</f>
        <v>0</v>
      </c>
      <c r="BL160" s="13" t="s">
        <v>130</v>
      </c>
      <c r="BM160" s="154" t="s">
        <v>253</v>
      </c>
    </row>
    <row r="161" spans="2:65" s="1" customFormat="1" ht="24" customHeight="1">
      <c r="B161" s="142"/>
      <c r="C161" s="143" t="s">
        <v>254</v>
      </c>
      <c r="D161" s="143" t="s">
        <v>125</v>
      </c>
      <c r="E161" s="144" t="s">
        <v>255</v>
      </c>
      <c r="F161" s="145" t="s">
        <v>256</v>
      </c>
      <c r="G161" s="146" t="s">
        <v>248</v>
      </c>
      <c r="H161" s="147">
        <v>203.33600000000001</v>
      </c>
      <c r="I161" s="148"/>
      <c r="J161" s="149">
        <f>ROUND(I161*H161,0)</f>
        <v>0</v>
      </c>
      <c r="K161" s="145" t="s">
        <v>129</v>
      </c>
      <c r="L161" s="28"/>
      <c r="M161" s="150" t="s">
        <v>1</v>
      </c>
      <c r="N161" s="151" t="s">
        <v>47</v>
      </c>
      <c r="O161" s="51"/>
      <c r="P161" s="152">
        <f>O161*H161</f>
        <v>0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AR161" s="154" t="s">
        <v>130</v>
      </c>
      <c r="AT161" s="154" t="s">
        <v>125</v>
      </c>
      <c r="AU161" s="154" t="s">
        <v>88</v>
      </c>
      <c r="AY161" s="13" t="s">
        <v>122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3" t="s">
        <v>8</v>
      </c>
      <c r="BK161" s="155">
        <f>ROUND(I161*H161,0)</f>
        <v>0</v>
      </c>
      <c r="BL161" s="13" t="s">
        <v>130</v>
      </c>
      <c r="BM161" s="154" t="s">
        <v>257</v>
      </c>
    </row>
    <row r="162" spans="2:65" s="1" customFormat="1" ht="24" customHeight="1">
      <c r="B162" s="142"/>
      <c r="C162" s="143" t="s">
        <v>258</v>
      </c>
      <c r="D162" s="143" t="s">
        <v>125</v>
      </c>
      <c r="E162" s="144" t="s">
        <v>259</v>
      </c>
      <c r="F162" s="145" t="s">
        <v>260</v>
      </c>
      <c r="G162" s="146" t="s">
        <v>248</v>
      </c>
      <c r="H162" s="147">
        <v>14.523999999999999</v>
      </c>
      <c r="I162" s="148"/>
      <c r="J162" s="149">
        <f>ROUND(I162*H162,0)</f>
        <v>0</v>
      </c>
      <c r="K162" s="145" t="s">
        <v>129</v>
      </c>
      <c r="L162" s="28"/>
      <c r="M162" s="150" t="s">
        <v>1</v>
      </c>
      <c r="N162" s="151" t="s">
        <v>47</v>
      </c>
      <c r="O162" s="51"/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AR162" s="154" t="s">
        <v>130</v>
      </c>
      <c r="AT162" s="154" t="s">
        <v>125</v>
      </c>
      <c r="AU162" s="154" t="s">
        <v>88</v>
      </c>
      <c r="AY162" s="13" t="s">
        <v>122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3" t="s">
        <v>8</v>
      </c>
      <c r="BK162" s="155">
        <f>ROUND(I162*H162,0)</f>
        <v>0</v>
      </c>
      <c r="BL162" s="13" t="s">
        <v>130</v>
      </c>
      <c r="BM162" s="154" t="s">
        <v>261</v>
      </c>
    </row>
    <row r="163" spans="2:65" s="11" customFormat="1" ht="22.9" customHeight="1">
      <c r="B163" s="129"/>
      <c r="D163" s="130" t="s">
        <v>81</v>
      </c>
      <c r="E163" s="140" t="s">
        <v>262</v>
      </c>
      <c r="F163" s="140" t="s">
        <v>263</v>
      </c>
      <c r="I163" s="132"/>
      <c r="J163" s="141">
        <f>BK163</f>
        <v>0</v>
      </c>
      <c r="L163" s="129"/>
      <c r="M163" s="134"/>
      <c r="N163" s="135"/>
      <c r="O163" s="135"/>
      <c r="P163" s="136">
        <f>P164</f>
        <v>0</v>
      </c>
      <c r="Q163" s="135"/>
      <c r="R163" s="136">
        <f>R164</f>
        <v>0</v>
      </c>
      <c r="S163" s="135"/>
      <c r="T163" s="137">
        <f>T164</f>
        <v>0</v>
      </c>
      <c r="AR163" s="130" t="s">
        <v>8</v>
      </c>
      <c r="AT163" s="138" t="s">
        <v>81</v>
      </c>
      <c r="AU163" s="138" t="s">
        <v>8</v>
      </c>
      <c r="AY163" s="130" t="s">
        <v>122</v>
      </c>
      <c r="BK163" s="139">
        <f>BK164</f>
        <v>0</v>
      </c>
    </row>
    <row r="164" spans="2:65" s="1" customFormat="1" ht="16.5" customHeight="1">
      <c r="B164" s="142"/>
      <c r="C164" s="143" t="s">
        <v>264</v>
      </c>
      <c r="D164" s="143" t="s">
        <v>125</v>
      </c>
      <c r="E164" s="144" t="s">
        <v>265</v>
      </c>
      <c r="F164" s="145" t="s">
        <v>266</v>
      </c>
      <c r="G164" s="146" t="s">
        <v>248</v>
      </c>
      <c r="H164" s="147">
        <v>9.7579999999999991</v>
      </c>
      <c r="I164" s="148"/>
      <c r="J164" s="149">
        <f>ROUND(I164*H164,0)</f>
        <v>0</v>
      </c>
      <c r="K164" s="145" t="s">
        <v>129</v>
      </c>
      <c r="L164" s="28"/>
      <c r="M164" s="150" t="s">
        <v>1</v>
      </c>
      <c r="N164" s="151" t="s">
        <v>47</v>
      </c>
      <c r="O164" s="51"/>
      <c r="P164" s="152">
        <f>O164*H164</f>
        <v>0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AR164" s="154" t="s">
        <v>130</v>
      </c>
      <c r="AT164" s="154" t="s">
        <v>125</v>
      </c>
      <c r="AU164" s="154" t="s">
        <v>88</v>
      </c>
      <c r="AY164" s="13" t="s">
        <v>122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3" t="s">
        <v>8</v>
      </c>
      <c r="BK164" s="155">
        <f>ROUND(I164*H164,0)</f>
        <v>0</v>
      </c>
      <c r="BL164" s="13" t="s">
        <v>130</v>
      </c>
      <c r="BM164" s="154" t="s">
        <v>267</v>
      </c>
    </row>
    <row r="165" spans="2:65" s="11" customFormat="1" ht="25.9" customHeight="1">
      <c r="B165" s="129"/>
      <c r="D165" s="130" t="s">
        <v>81</v>
      </c>
      <c r="E165" s="131" t="s">
        <v>268</v>
      </c>
      <c r="F165" s="131" t="s">
        <v>269</v>
      </c>
      <c r="I165" s="132"/>
      <c r="J165" s="133">
        <f>BK165</f>
        <v>0</v>
      </c>
      <c r="L165" s="129"/>
      <c r="M165" s="134"/>
      <c r="N165" s="135"/>
      <c r="O165" s="135"/>
      <c r="P165" s="136">
        <f>P166+P168+P179+P193</f>
        <v>0</v>
      </c>
      <c r="Q165" s="135"/>
      <c r="R165" s="136">
        <f>R166+R168+R179+R193</f>
        <v>3.3517302600000001</v>
      </c>
      <c r="S165" s="135"/>
      <c r="T165" s="137">
        <f>T166+T168+T179+T193</f>
        <v>0.20464048000000001</v>
      </c>
      <c r="AR165" s="130" t="s">
        <v>88</v>
      </c>
      <c r="AT165" s="138" t="s">
        <v>81</v>
      </c>
      <c r="AU165" s="138" t="s">
        <v>82</v>
      </c>
      <c r="AY165" s="130" t="s">
        <v>122</v>
      </c>
      <c r="BK165" s="139">
        <f>BK166+BK168+BK179+BK193</f>
        <v>0</v>
      </c>
    </row>
    <row r="166" spans="2:65" s="11" customFormat="1" ht="22.9" customHeight="1">
      <c r="B166" s="129"/>
      <c r="D166" s="130" t="s">
        <v>81</v>
      </c>
      <c r="E166" s="140" t="s">
        <v>270</v>
      </c>
      <c r="F166" s="140" t="s">
        <v>271</v>
      </c>
      <c r="I166" s="132"/>
      <c r="J166" s="141">
        <f>BK166</f>
        <v>0</v>
      </c>
      <c r="L166" s="129"/>
      <c r="M166" s="134"/>
      <c r="N166" s="135"/>
      <c r="O166" s="135"/>
      <c r="P166" s="136">
        <f>P167</f>
        <v>0</v>
      </c>
      <c r="Q166" s="135"/>
      <c r="R166" s="136">
        <f>R167</f>
        <v>0</v>
      </c>
      <c r="S166" s="135"/>
      <c r="T166" s="137">
        <f>T167</f>
        <v>8.6952000000000002E-2</v>
      </c>
      <c r="AR166" s="130" t="s">
        <v>88</v>
      </c>
      <c r="AT166" s="138" t="s">
        <v>81</v>
      </c>
      <c r="AU166" s="138" t="s">
        <v>8</v>
      </c>
      <c r="AY166" s="130" t="s">
        <v>122</v>
      </c>
      <c r="BK166" s="139">
        <f>BK167</f>
        <v>0</v>
      </c>
    </row>
    <row r="167" spans="2:65" s="1" customFormat="1" ht="16.5" customHeight="1">
      <c r="B167" s="142"/>
      <c r="C167" s="143" t="s">
        <v>272</v>
      </c>
      <c r="D167" s="143" t="s">
        <v>125</v>
      </c>
      <c r="E167" s="144" t="s">
        <v>273</v>
      </c>
      <c r="F167" s="145" t="s">
        <v>274</v>
      </c>
      <c r="G167" s="146" t="s">
        <v>128</v>
      </c>
      <c r="H167" s="147">
        <v>14.492000000000001</v>
      </c>
      <c r="I167" s="148"/>
      <c r="J167" s="149">
        <f>ROUND(I167*H167,0)</f>
        <v>0</v>
      </c>
      <c r="K167" s="145" t="s">
        <v>129</v>
      </c>
      <c r="L167" s="28"/>
      <c r="M167" s="150" t="s">
        <v>1</v>
      </c>
      <c r="N167" s="151" t="s">
        <v>47</v>
      </c>
      <c r="O167" s="51"/>
      <c r="P167" s="152">
        <f>O167*H167</f>
        <v>0</v>
      </c>
      <c r="Q167" s="152">
        <v>0</v>
      </c>
      <c r="R167" s="152">
        <f>Q167*H167</f>
        <v>0</v>
      </c>
      <c r="S167" s="152">
        <v>6.0000000000000001E-3</v>
      </c>
      <c r="T167" s="153">
        <f>S167*H167</f>
        <v>8.6952000000000002E-2</v>
      </c>
      <c r="AR167" s="154" t="s">
        <v>156</v>
      </c>
      <c r="AT167" s="154" t="s">
        <v>125</v>
      </c>
      <c r="AU167" s="154" t="s">
        <v>88</v>
      </c>
      <c r="AY167" s="13" t="s">
        <v>122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3" t="s">
        <v>8</v>
      </c>
      <c r="BK167" s="155">
        <f>ROUND(I167*H167,0)</f>
        <v>0</v>
      </c>
      <c r="BL167" s="13" t="s">
        <v>156</v>
      </c>
      <c r="BM167" s="154" t="s">
        <v>275</v>
      </c>
    </row>
    <row r="168" spans="2:65" s="11" customFormat="1" ht="22.9" customHeight="1">
      <c r="B168" s="129"/>
      <c r="D168" s="130" t="s">
        <v>81</v>
      </c>
      <c r="E168" s="140" t="s">
        <v>276</v>
      </c>
      <c r="F168" s="140" t="s">
        <v>277</v>
      </c>
      <c r="I168" s="132"/>
      <c r="J168" s="141">
        <f>BK168</f>
        <v>0</v>
      </c>
      <c r="L168" s="129"/>
      <c r="M168" s="134"/>
      <c r="N168" s="135"/>
      <c r="O168" s="135"/>
      <c r="P168" s="136">
        <f>SUM(P169:P178)</f>
        <v>0</v>
      </c>
      <c r="Q168" s="135"/>
      <c r="R168" s="136">
        <f>SUM(R169:R178)</f>
        <v>0.20391568000000002</v>
      </c>
      <c r="S168" s="135"/>
      <c r="T168" s="137">
        <f>SUM(T169:T178)</f>
        <v>0.11768848</v>
      </c>
      <c r="AR168" s="130" t="s">
        <v>88</v>
      </c>
      <c r="AT168" s="138" t="s">
        <v>81</v>
      </c>
      <c r="AU168" s="138" t="s">
        <v>8</v>
      </c>
      <c r="AY168" s="130" t="s">
        <v>122</v>
      </c>
      <c r="BK168" s="139">
        <f>SUM(BK169:BK178)</f>
        <v>0</v>
      </c>
    </row>
    <row r="169" spans="2:65" s="1" customFormat="1" ht="16.5" customHeight="1">
      <c r="B169" s="142"/>
      <c r="C169" s="143" t="s">
        <v>278</v>
      </c>
      <c r="D169" s="143" t="s">
        <v>125</v>
      </c>
      <c r="E169" s="144" t="s">
        <v>279</v>
      </c>
      <c r="F169" s="145" t="s">
        <v>280</v>
      </c>
      <c r="G169" s="146" t="s">
        <v>128</v>
      </c>
      <c r="H169" s="147">
        <v>14.492000000000001</v>
      </c>
      <c r="I169" s="148"/>
      <c r="J169" s="149">
        <f t="shared" ref="J169:J178" si="20">ROUND(I169*H169,0)</f>
        <v>0</v>
      </c>
      <c r="K169" s="145" t="s">
        <v>129</v>
      </c>
      <c r="L169" s="28"/>
      <c r="M169" s="150" t="s">
        <v>1</v>
      </c>
      <c r="N169" s="151" t="s">
        <v>47</v>
      </c>
      <c r="O169" s="51"/>
      <c r="P169" s="152">
        <f t="shared" ref="P169:P178" si="21">O169*H169</f>
        <v>0</v>
      </c>
      <c r="Q169" s="152">
        <v>0</v>
      </c>
      <c r="R169" s="152">
        <f t="shared" ref="R169:R178" si="22">Q169*H169</f>
        <v>0</v>
      </c>
      <c r="S169" s="152">
        <v>5.94E-3</v>
      </c>
      <c r="T169" s="153">
        <f t="shared" ref="T169:T178" si="23">S169*H169</f>
        <v>8.6082480000000003E-2</v>
      </c>
      <c r="AR169" s="154" t="s">
        <v>156</v>
      </c>
      <c r="AT169" s="154" t="s">
        <v>125</v>
      </c>
      <c r="AU169" s="154" t="s">
        <v>88</v>
      </c>
      <c r="AY169" s="13" t="s">
        <v>122</v>
      </c>
      <c r="BE169" s="155">
        <f t="shared" ref="BE169:BE178" si="24">IF(N169="základní",J169,0)</f>
        <v>0</v>
      </c>
      <c r="BF169" s="155">
        <f t="shared" ref="BF169:BF178" si="25">IF(N169="snížená",J169,0)</f>
        <v>0</v>
      </c>
      <c r="BG169" s="155">
        <f t="shared" ref="BG169:BG178" si="26">IF(N169="zákl. přenesená",J169,0)</f>
        <v>0</v>
      </c>
      <c r="BH169" s="155">
        <f t="shared" ref="BH169:BH178" si="27">IF(N169="sníž. přenesená",J169,0)</f>
        <v>0</v>
      </c>
      <c r="BI169" s="155">
        <f t="shared" ref="BI169:BI178" si="28">IF(N169="nulová",J169,0)</f>
        <v>0</v>
      </c>
      <c r="BJ169" s="13" t="s">
        <v>8</v>
      </c>
      <c r="BK169" s="155">
        <f t="shared" ref="BK169:BK178" si="29">ROUND(I169*H169,0)</f>
        <v>0</v>
      </c>
      <c r="BL169" s="13" t="s">
        <v>156</v>
      </c>
      <c r="BM169" s="154" t="s">
        <v>281</v>
      </c>
    </row>
    <row r="170" spans="2:65" s="1" customFormat="1" ht="16.5" customHeight="1">
      <c r="B170" s="142"/>
      <c r="C170" s="143" t="s">
        <v>282</v>
      </c>
      <c r="D170" s="143" t="s">
        <v>125</v>
      </c>
      <c r="E170" s="144" t="s">
        <v>283</v>
      </c>
      <c r="F170" s="145" t="s">
        <v>284</v>
      </c>
      <c r="G170" s="146" t="s">
        <v>128</v>
      </c>
      <c r="H170" s="147">
        <v>14.492000000000001</v>
      </c>
      <c r="I170" s="148"/>
      <c r="J170" s="149">
        <f t="shared" si="20"/>
        <v>0</v>
      </c>
      <c r="K170" s="145" t="s">
        <v>129</v>
      </c>
      <c r="L170" s="28"/>
      <c r="M170" s="150" t="s">
        <v>1</v>
      </c>
      <c r="N170" s="151" t="s">
        <v>47</v>
      </c>
      <c r="O170" s="51"/>
      <c r="P170" s="152">
        <f t="shared" si="21"/>
        <v>0</v>
      </c>
      <c r="Q170" s="152">
        <v>0</v>
      </c>
      <c r="R170" s="152">
        <f t="shared" si="22"/>
        <v>0</v>
      </c>
      <c r="S170" s="152">
        <v>0</v>
      </c>
      <c r="T170" s="153">
        <f t="shared" si="23"/>
        <v>0</v>
      </c>
      <c r="AR170" s="154" t="s">
        <v>156</v>
      </c>
      <c r="AT170" s="154" t="s">
        <v>125</v>
      </c>
      <c r="AU170" s="154" t="s">
        <v>88</v>
      </c>
      <c r="AY170" s="13" t="s">
        <v>122</v>
      </c>
      <c r="BE170" s="155">
        <f t="shared" si="24"/>
        <v>0</v>
      </c>
      <c r="BF170" s="155">
        <f t="shared" si="25"/>
        <v>0</v>
      </c>
      <c r="BG170" s="155">
        <f t="shared" si="26"/>
        <v>0</v>
      </c>
      <c r="BH170" s="155">
        <f t="shared" si="27"/>
        <v>0</v>
      </c>
      <c r="BI170" s="155">
        <f t="shared" si="28"/>
        <v>0</v>
      </c>
      <c r="BJ170" s="13" t="s">
        <v>8</v>
      </c>
      <c r="BK170" s="155">
        <f t="shared" si="29"/>
        <v>0</v>
      </c>
      <c r="BL170" s="13" t="s">
        <v>156</v>
      </c>
      <c r="BM170" s="154" t="s">
        <v>285</v>
      </c>
    </row>
    <row r="171" spans="2:65" s="1" customFormat="1" ht="36" customHeight="1">
      <c r="B171" s="142"/>
      <c r="C171" s="156" t="s">
        <v>286</v>
      </c>
      <c r="D171" s="156" t="s">
        <v>287</v>
      </c>
      <c r="E171" s="157" t="s">
        <v>288</v>
      </c>
      <c r="F171" s="158" t="s">
        <v>289</v>
      </c>
      <c r="G171" s="159" t="s">
        <v>128</v>
      </c>
      <c r="H171" s="160">
        <v>16.666</v>
      </c>
      <c r="I171" s="161"/>
      <c r="J171" s="162">
        <f t="shared" si="20"/>
        <v>0</v>
      </c>
      <c r="K171" s="158" t="s">
        <v>129</v>
      </c>
      <c r="L171" s="163"/>
      <c r="M171" s="164" t="s">
        <v>1</v>
      </c>
      <c r="N171" s="165" t="s">
        <v>47</v>
      </c>
      <c r="O171" s="51"/>
      <c r="P171" s="152">
        <f t="shared" si="21"/>
        <v>0</v>
      </c>
      <c r="Q171" s="152">
        <v>3.8000000000000002E-4</v>
      </c>
      <c r="R171" s="152">
        <f t="shared" si="22"/>
        <v>6.3330800000000005E-3</v>
      </c>
      <c r="S171" s="152">
        <v>0</v>
      </c>
      <c r="T171" s="153">
        <f t="shared" si="23"/>
        <v>0</v>
      </c>
      <c r="AR171" s="154" t="s">
        <v>250</v>
      </c>
      <c r="AT171" s="154" t="s">
        <v>287</v>
      </c>
      <c r="AU171" s="154" t="s">
        <v>88</v>
      </c>
      <c r="AY171" s="13" t="s">
        <v>122</v>
      </c>
      <c r="BE171" s="155">
        <f t="shared" si="24"/>
        <v>0</v>
      </c>
      <c r="BF171" s="155">
        <f t="shared" si="25"/>
        <v>0</v>
      </c>
      <c r="BG171" s="155">
        <f t="shared" si="26"/>
        <v>0</v>
      </c>
      <c r="BH171" s="155">
        <f t="shared" si="27"/>
        <v>0</v>
      </c>
      <c r="BI171" s="155">
        <f t="shared" si="28"/>
        <v>0</v>
      </c>
      <c r="BJ171" s="13" t="s">
        <v>8</v>
      </c>
      <c r="BK171" s="155">
        <f t="shared" si="29"/>
        <v>0</v>
      </c>
      <c r="BL171" s="13" t="s">
        <v>156</v>
      </c>
      <c r="BM171" s="154" t="s">
        <v>290</v>
      </c>
    </row>
    <row r="172" spans="2:65" s="1" customFormat="1" ht="16.5" customHeight="1">
      <c r="B172" s="142"/>
      <c r="C172" s="143" t="s">
        <v>291</v>
      </c>
      <c r="D172" s="143" t="s">
        <v>125</v>
      </c>
      <c r="E172" s="144" t="s">
        <v>292</v>
      </c>
      <c r="F172" s="145" t="s">
        <v>293</v>
      </c>
      <c r="G172" s="146" t="s">
        <v>294</v>
      </c>
      <c r="H172" s="147">
        <v>16.079999999999998</v>
      </c>
      <c r="I172" s="148"/>
      <c r="J172" s="149">
        <f t="shared" si="20"/>
        <v>0</v>
      </c>
      <c r="K172" s="145" t="s">
        <v>129</v>
      </c>
      <c r="L172" s="28"/>
      <c r="M172" s="150" t="s">
        <v>1</v>
      </c>
      <c r="N172" s="151" t="s">
        <v>47</v>
      </c>
      <c r="O172" s="51"/>
      <c r="P172" s="152">
        <f t="shared" si="21"/>
        <v>0</v>
      </c>
      <c r="Q172" s="152">
        <v>0</v>
      </c>
      <c r="R172" s="152">
        <f t="shared" si="22"/>
        <v>0</v>
      </c>
      <c r="S172" s="152">
        <v>1.6999999999999999E-3</v>
      </c>
      <c r="T172" s="153">
        <f t="shared" si="23"/>
        <v>2.7335999999999996E-2</v>
      </c>
      <c r="AR172" s="154" t="s">
        <v>156</v>
      </c>
      <c r="AT172" s="154" t="s">
        <v>125</v>
      </c>
      <c r="AU172" s="154" t="s">
        <v>88</v>
      </c>
      <c r="AY172" s="13" t="s">
        <v>122</v>
      </c>
      <c r="BE172" s="155">
        <f t="shared" si="24"/>
        <v>0</v>
      </c>
      <c r="BF172" s="155">
        <f t="shared" si="25"/>
        <v>0</v>
      </c>
      <c r="BG172" s="155">
        <f t="shared" si="26"/>
        <v>0</v>
      </c>
      <c r="BH172" s="155">
        <f t="shared" si="27"/>
        <v>0</v>
      </c>
      <c r="BI172" s="155">
        <f t="shared" si="28"/>
        <v>0</v>
      </c>
      <c r="BJ172" s="13" t="s">
        <v>8</v>
      </c>
      <c r="BK172" s="155">
        <f t="shared" si="29"/>
        <v>0</v>
      </c>
      <c r="BL172" s="13" t="s">
        <v>156</v>
      </c>
      <c r="BM172" s="154" t="s">
        <v>295</v>
      </c>
    </row>
    <row r="173" spans="2:65" s="1" customFormat="1" ht="16.5" customHeight="1">
      <c r="B173" s="142"/>
      <c r="C173" s="143" t="s">
        <v>296</v>
      </c>
      <c r="D173" s="143" t="s">
        <v>125</v>
      </c>
      <c r="E173" s="144" t="s">
        <v>297</v>
      </c>
      <c r="F173" s="145" t="s">
        <v>298</v>
      </c>
      <c r="G173" s="146" t="s">
        <v>294</v>
      </c>
      <c r="H173" s="147">
        <v>2.44</v>
      </c>
      <c r="I173" s="148"/>
      <c r="J173" s="149">
        <f t="shared" si="20"/>
        <v>0</v>
      </c>
      <c r="K173" s="145" t="s">
        <v>129</v>
      </c>
      <c r="L173" s="28"/>
      <c r="M173" s="150" t="s">
        <v>1</v>
      </c>
      <c r="N173" s="151" t="s">
        <v>47</v>
      </c>
      <c r="O173" s="51"/>
      <c r="P173" s="152">
        <f t="shared" si="21"/>
        <v>0</v>
      </c>
      <c r="Q173" s="152">
        <v>0</v>
      </c>
      <c r="R173" s="152">
        <f t="shared" si="22"/>
        <v>0</v>
      </c>
      <c r="S173" s="152">
        <v>1.75E-3</v>
      </c>
      <c r="T173" s="153">
        <f t="shared" si="23"/>
        <v>4.2700000000000004E-3</v>
      </c>
      <c r="AR173" s="154" t="s">
        <v>156</v>
      </c>
      <c r="AT173" s="154" t="s">
        <v>125</v>
      </c>
      <c r="AU173" s="154" t="s">
        <v>88</v>
      </c>
      <c r="AY173" s="13" t="s">
        <v>122</v>
      </c>
      <c r="BE173" s="155">
        <f t="shared" si="24"/>
        <v>0</v>
      </c>
      <c r="BF173" s="155">
        <f t="shared" si="25"/>
        <v>0</v>
      </c>
      <c r="BG173" s="155">
        <f t="shared" si="26"/>
        <v>0</v>
      </c>
      <c r="BH173" s="155">
        <f t="shared" si="27"/>
        <v>0</v>
      </c>
      <c r="BI173" s="155">
        <f t="shared" si="28"/>
        <v>0</v>
      </c>
      <c r="BJ173" s="13" t="s">
        <v>8</v>
      </c>
      <c r="BK173" s="155">
        <f t="shared" si="29"/>
        <v>0</v>
      </c>
      <c r="BL173" s="13" t="s">
        <v>156</v>
      </c>
      <c r="BM173" s="154" t="s">
        <v>299</v>
      </c>
    </row>
    <row r="174" spans="2:65" s="1" customFormat="1" ht="24" customHeight="1">
      <c r="B174" s="142"/>
      <c r="C174" s="143" t="s">
        <v>300</v>
      </c>
      <c r="D174" s="143" t="s">
        <v>125</v>
      </c>
      <c r="E174" s="144" t="s">
        <v>301</v>
      </c>
      <c r="F174" s="145" t="s">
        <v>302</v>
      </c>
      <c r="G174" s="146" t="s">
        <v>128</v>
      </c>
      <c r="H174" s="147">
        <v>14.492000000000001</v>
      </c>
      <c r="I174" s="148"/>
      <c r="J174" s="149">
        <f t="shared" si="20"/>
        <v>0</v>
      </c>
      <c r="K174" s="145" t="s">
        <v>129</v>
      </c>
      <c r="L174" s="28"/>
      <c r="M174" s="150" t="s">
        <v>1</v>
      </c>
      <c r="N174" s="151" t="s">
        <v>47</v>
      </c>
      <c r="O174" s="51"/>
      <c r="P174" s="152">
        <f t="shared" si="21"/>
        <v>0</v>
      </c>
      <c r="Q174" s="152">
        <v>6.5500000000000003E-3</v>
      </c>
      <c r="R174" s="152">
        <f t="shared" si="22"/>
        <v>9.492260000000001E-2</v>
      </c>
      <c r="S174" s="152">
        <v>0</v>
      </c>
      <c r="T174" s="153">
        <f t="shared" si="23"/>
        <v>0</v>
      </c>
      <c r="AR174" s="154" t="s">
        <v>156</v>
      </c>
      <c r="AT174" s="154" t="s">
        <v>125</v>
      </c>
      <c r="AU174" s="154" t="s">
        <v>88</v>
      </c>
      <c r="AY174" s="13" t="s">
        <v>122</v>
      </c>
      <c r="BE174" s="155">
        <f t="shared" si="24"/>
        <v>0</v>
      </c>
      <c r="BF174" s="155">
        <f t="shared" si="25"/>
        <v>0</v>
      </c>
      <c r="BG174" s="155">
        <f t="shared" si="26"/>
        <v>0</v>
      </c>
      <c r="BH174" s="155">
        <f t="shared" si="27"/>
        <v>0</v>
      </c>
      <c r="BI174" s="155">
        <f t="shared" si="28"/>
        <v>0</v>
      </c>
      <c r="BJ174" s="13" t="s">
        <v>8</v>
      </c>
      <c r="BK174" s="155">
        <f t="shared" si="29"/>
        <v>0</v>
      </c>
      <c r="BL174" s="13" t="s">
        <v>156</v>
      </c>
      <c r="BM174" s="154" t="s">
        <v>303</v>
      </c>
    </row>
    <row r="175" spans="2:65" s="1" customFormat="1" ht="24" customHeight="1">
      <c r="B175" s="142"/>
      <c r="C175" s="143" t="s">
        <v>304</v>
      </c>
      <c r="D175" s="143" t="s">
        <v>125</v>
      </c>
      <c r="E175" s="144" t="s">
        <v>305</v>
      </c>
      <c r="F175" s="145" t="s">
        <v>306</v>
      </c>
      <c r="G175" s="146" t="s">
        <v>294</v>
      </c>
      <c r="H175" s="147">
        <v>51.72</v>
      </c>
      <c r="I175" s="148"/>
      <c r="J175" s="149">
        <f t="shared" si="20"/>
        <v>0</v>
      </c>
      <c r="K175" s="145" t="s">
        <v>129</v>
      </c>
      <c r="L175" s="28"/>
      <c r="M175" s="150" t="s">
        <v>1</v>
      </c>
      <c r="N175" s="151" t="s">
        <v>47</v>
      </c>
      <c r="O175" s="51"/>
      <c r="P175" s="152">
        <f t="shared" si="21"/>
        <v>0</v>
      </c>
      <c r="Q175" s="152">
        <v>1.58E-3</v>
      </c>
      <c r="R175" s="152">
        <f t="shared" si="22"/>
        <v>8.1717600000000001E-2</v>
      </c>
      <c r="S175" s="152">
        <v>0</v>
      </c>
      <c r="T175" s="153">
        <f t="shared" si="23"/>
        <v>0</v>
      </c>
      <c r="AR175" s="154" t="s">
        <v>156</v>
      </c>
      <c r="AT175" s="154" t="s">
        <v>125</v>
      </c>
      <c r="AU175" s="154" t="s">
        <v>88</v>
      </c>
      <c r="AY175" s="13" t="s">
        <v>122</v>
      </c>
      <c r="BE175" s="155">
        <f t="shared" si="24"/>
        <v>0</v>
      </c>
      <c r="BF175" s="155">
        <f t="shared" si="25"/>
        <v>0</v>
      </c>
      <c r="BG175" s="155">
        <f t="shared" si="26"/>
        <v>0</v>
      </c>
      <c r="BH175" s="155">
        <f t="shared" si="27"/>
        <v>0</v>
      </c>
      <c r="BI175" s="155">
        <f t="shared" si="28"/>
        <v>0</v>
      </c>
      <c r="BJ175" s="13" t="s">
        <v>8</v>
      </c>
      <c r="BK175" s="155">
        <f t="shared" si="29"/>
        <v>0</v>
      </c>
      <c r="BL175" s="13" t="s">
        <v>156</v>
      </c>
      <c r="BM175" s="154" t="s">
        <v>307</v>
      </c>
    </row>
    <row r="176" spans="2:65" s="1" customFormat="1" ht="24" customHeight="1">
      <c r="B176" s="142"/>
      <c r="C176" s="143" t="s">
        <v>308</v>
      </c>
      <c r="D176" s="143" t="s">
        <v>125</v>
      </c>
      <c r="E176" s="144" t="s">
        <v>309</v>
      </c>
      <c r="F176" s="145" t="s">
        <v>310</v>
      </c>
      <c r="G176" s="146" t="s">
        <v>294</v>
      </c>
      <c r="H176" s="147">
        <v>16.079999999999998</v>
      </c>
      <c r="I176" s="148"/>
      <c r="J176" s="149">
        <f t="shared" si="20"/>
        <v>0</v>
      </c>
      <c r="K176" s="145" t="s">
        <v>129</v>
      </c>
      <c r="L176" s="28"/>
      <c r="M176" s="150" t="s">
        <v>1</v>
      </c>
      <c r="N176" s="151" t="s">
        <v>47</v>
      </c>
      <c r="O176" s="51"/>
      <c r="P176" s="152">
        <f t="shared" si="21"/>
        <v>0</v>
      </c>
      <c r="Q176" s="152">
        <v>1.08E-3</v>
      </c>
      <c r="R176" s="152">
        <f t="shared" si="22"/>
        <v>1.7366399999999997E-2</v>
      </c>
      <c r="S176" s="152">
        <v>0</v>
      </c>
      <c r="T176" s="153">
        <f t="shared" si="23"/>
        <v>0</v>
      </c>
      <c r="AR176" s="154" t="s">
        <v>156</v>
      </c>
      <c r="AT176" s="154" t="s">
        <v>125</v>
      </c>
      <c r="AU176" s="154" t="s">
        <v>88</v>
      </c>
      <c r="AY176" s="13" t="s">
        <v>122</v>
      </c>
      <c r="BE176" s="155">
        <f t="shared" si="24"/>
        <v>0</v>
      </c>
      <c r="BF176" s="155">
        <f t="shared" si="25"/>
        <v>0</v>
      </c>
      <c r="BG176" s="155">
        <f t="shared" si="26"/>
        <v>0</v>
      </c>
      <c r="BH176" s="155">
        <f t="shared" si="27"/>
        <v>0</v>
      </c>
      <c r="BI176" s="155">
        <f t="shared" si="28"/>
        <v>0</v>
      </c>
      <c r="BJ176" s="13" t="s">
        <v>8</v>
      </c>
      <c r="BK176" s="155">
        <f t="shared" si="29"/>
        <v>0</v>
      </c>
      <c r="BL176" s="13" t="s">
        <v>156</v>
      </c>
      <c r="BM176" s="154" t="s">
        <v>311</v>
      </c>
    </row>
    <row r="177" spans="2:65" s="1" customFormat="1" ht="24" customHeight="1">
      <c r="B177" s="142"/>
      <c r="C177" s="143" t="s">
        <v>312</v>
      </c>
      <c r="D177" s="143" t="s">
        <v>125</v>
      </c>
      <c r="E177" s="144" t="s">
        <v>313</v>
      </c>
      <c r="F177" s="145" t="s">
        <v>314</v>
      </c>
      <c r="G177" s="146" t="s">
        <v>294</v>
      </c>
      <c r="H177" s="147">
        <v>2.4</v>
      </c>
      <c r="I177" s="148"/>
      <c r="J177" s="149">
        <f t="shared" si="20"/>
        <v>0</v>
      </c>
      <c r="K177" s="145" t="s">
        <v>129</v>
      </c>
      <c r="L177" s="28"/>
      <c r="M177" s="150" t="s">
        <v>1</v>
      </c>
      <c r="N177" s="151" t="s">
        <v>47</v>
      </c>
      <c r="O177" s="51"/>
      <c r="P177" s="152">
        <f t="shared" si="21"/>
        <v>0</v>
      </c>
      <c r="Q177" s="152">
        <v>1.49E-3</v>
      </c>
      <c r="R177" s="152">
        <f t="shared" si="22"/>
        <v>3.5759999999999998E-3</v>
      </c>
      <c r="S177" s="152">
        <v>0</v>
      </c>
      <c r="T177" s="153">
        <f t="shared" si="23"/>
        <v>0</v>
      </c>
      <c r="AR177" s="154" t="s">
        <v>156</v>
      </c>
      <c r="AT177" s="154" t="s">
        <v>125</v>
      </c>
      <c r="AU177" s="154" t="s">
        <v>88</v>
      </c>
      <c r="AY177" s="13" t="s">
        <v>122</v>
      </c>
      <c r="BE177" s="155">
        <f t="shared" si="24"/>
        <v>0</v>
      </c>
      <c r="BF177" s="155">
        <f t="shared" si="25"/>
        <v>0</v>
      </c>
      <c r="BG177" s="155">
        <f t="shared" si="26"/>
        <v>0</v>
      </c>
      <c r="BH177" s="155">
        <f t="shared" si="27"/>
        <v>0</v>
      </c>
      <c r="BI177" s="155">
        <f t="shared" si="28"/>
        <v>0</v>
      </c>
      <c r="BJ177" s="13" t="s">
        <v>8</v>
      </c>
      <c r="BK177" s="155">
        <f t="shared" si="29"/>
        <v>0</v>
      </c>
      <c r="BL177" s="13" t="s">
        <v>156</v>
      </c>
      <c r="BM177" s="154" t="s">
        <v>315</v>
      </c>
    </row>
    <row r="178" spans="2:65" s="1" customFormat="1" ht="24" customHeight="1">
      <c r="B178" s="142"/>
      <c r="C178" s="143" t="s">
        <v>316</v>
      </c>
      <c r="D178" s="143" t="s">
        <v>125</v>
      </c>
      <c r="E178" s="144" t="s">
        <v>317</v>
      </c>
      <c r="F178" s="145" t="s">
        <v>318</v>
      </c>
      <c r="G178" s="146" t="s">
        <v>319</v>
      </c>
      <c r="H178" s="166"/>
      <c r="I178" s="148"/>
      <c r="J178" s="149">
        <f t="shared" si="20"/>
        <v>0</v>
      </c>
      <c r="K178" s="145" t="s">
        <v>129</v>
      </c>
      <c r="L178" s="28"/>
      <c r="M178" s="150" t="s">
        <v>1</v>
      </c>
      <c r="N178" s="151" t="s">
        <v>47</v>
      </c>
      <c r="O178" s="51"/>
      <c r="P178" s="152">
        <f t="shared" si="21"/>
        <v>0</v>
      </c>
      <c r="Q178" s="152">
        <v>0</v>
      </c>
      <c r="R178" s="152">
        <f t="shared" si="22"/>
        <v>0</v>
      </c>
      <c r="S178" s="152">
        <v>0</v>
      </c>
      <c r="T178" s="153">
        <f t="shared" si="23"/>
        <v>0</v>
      </c>
      <c r="AR178" s="154" t="s">
        <v>156</v>
      </c>
      <c r="AT178" s="154" t="s">
        <v>125</v>
      </c>
      <c r="AU178" s="154" t="s">
        <v>88</v>
      </c>
      <c r="AY178" s="13" t="s">
        <v>122</v>
      </c>
      <c r="BE178" s="155">
        <f t="shared" si="24"/>
        <v>0</v>
      </c>
      <c r="BF178" s="155">
        <f t="shared" si="25"/>
        <v>0</v>
      </c>
      <c r="BG178" s="155">
        <f t="shared" si="26"/>
        <v>0</v>
      </c>
      <c r="BH178" s="155">
        <f t="shared" si="27"/>
        <v>0</v>
      </c>
      <c r="BI178" s="155">
        <f t="shared" si="28"/>
        <v>0</v>
      </c>
      <c r="BJ178" s="13" t="s">
        <v>8</v>
      </c>
      <c r="BK178" s="155">
        <f t="shared" si="29"/>
        <v>0</v>
      </c>
      <c r="BL178" s="13" t="s">
        <v>156</v>
      </c>
      <c r="BM178" s="154" t="s">
        <v>320</v>
      </c>
    </row>
    <row r="179" spans="2:65" s="11" customFormat="1" ht="22.9" customHeight="1">
      <c r="B179" s="129"/>
      <c r="D179" s="130" t="s">
        <v>81</v>
      </c>
      <c r="E179" s="140" t="s">
        <v>321</v>
      </c>
      <c r="F179" s="140" t="s">
        <v>322</v>
      </c>
      <c r="I179" s="132"/>
      <c r="J179" s="141">
        <f>BK179</f>
        <v>0</v>
      </c>
      <c r="L179" s="129"/>
      <c r="M179" s="134"/>
      <c r="N179" s="135"/>
      <c r="O179" s="135"/>
      <c r="P179" s="136">
        <f>SUM(P180:P192)</f>
        <v>0</v>
      </c>
      <c r="Q179" s="135"/>
      <c r="R179" s="136">
        <f>SUM(R180:R192)</f>
        <v>3.1005224999999998</v>
      </c>
      <c r="S179" s="135"/>
      <c r="T179" s="137">
        <f>SUM(T180:T192)</f>
        <v>0</v>
      </c>
      <c r="AR179" s="130" t="s">
        <v>88</v>
      </c>
      <c r="AT179" s="138" t="s">
        <v>81</v>
      </c>
      <c r="AU179" s="138" t="s">
        <v>8</v>
      </c>
      <c r="AY179" s="130" t="s">
        <v>122</v>
      </c>
      <c r="BK179" s="139">
        <f>SUM(BK180:BK192)</f>
        <v>0</v>
      </c>
    </row>
    <row r="180" spans="2:65" s="1" customFormat="1" ht="16.5" customHeight="1">
      <c r="B180" s="142"/>
      <c r="C180" s="143" t="s">
        <v>323</v>
      </c>
      <c r="D180" s="143" t="s">
        <v>125</v>
      </c>
      <c r="E180" s="144" t="s">
        <v>324</v>
      </c>
      <c r="F180" s="145" t="s">
        <v>325</v>
      </c>
      <c r="G180" s="146" t="s">
        <v>128</v>
      </c>
      <c r="H180" s="147">
        <v>63.71</v>
      </c>
      <c r="I180" s="148"/>
      <c r="J180" s="149">
        <f t="shared" ref="J180:J192" si="30">ROUND(I180*H180,0)</f>
        <v>0</v>
      </c>
      <c r="K180" s="145" t="s">
        <v>129</v>
      </c>
      <c r="L180" s="28"/>
      <c r="M180" s="150" t="s">
        <v>1</v>
      </c>
      <c r="N180" s="151" t="s">
        <v>47</v>
      </c>
      <c r="O180" s="51"/>
      <c r="P180" s="152">
        <f t="shared" ref="P180:P192" si="31">O180*H180</f>
        <v>0</v>
      </c>
      <c r="Q180" s="152">
        <v>0</v>
      </c>
      <c r="R180" s="152">
        <f t="shared" ref="R180:R192" si="32">Q180*H180</f>
        <v>0</v>
      </c>
      <c r="S180" s="152">
        <v>0</v>
      </c>
      <c r="T180" s="153">
        <f t="shared" ref="T180:T192" si="33">S180*H180</f>
        <v>0</v>
      </c>
      <c r="AR180" s="154" t="s">
        <v>156</v>
      </c>
      <c r="AT180" s="154" t="s">
        <v>125</v>
      </c>
      <c r="AU180" s="154" t="s">
        <v>88</v>
      </c>
      <c r="AY180" s="13" t="s">
        <v>122</v>
      </c>
      <c r="BE180" s="155">
        <f t="shared" ref="BE180:BE192" si="34">IF(N180="základní",J180,0)</f>
        <v>0</v>
      </c>
      <c r="BF180" s="155">
        <f t="shared" ref="BF180:BF192" si="35">IF(N180="snížená",J180,0)</f>
        <v>0</v>
      </c>
      <c r="BG180" s="155">
        <f t="shared" ref="BG180:BG192" si="36">IF(N180="zákl. přenesená",J180,0)</f>
        <v>0</v>
      </c>
      <c r="BH180" s="155">
        <f t="shared" ref="BH180:BH192" si="37">IF(N180="sníž. přenesená",J180,0)</f>
        <v>0</v>
      </c>
      <c r="BI180" s="155">
        <f t="shared" ref="BI180:BI192" si="38">IF(N180="nulová",J180,0)</f>
        <v>0</v>
      </c>
      <c r="BJ180" s="13" t="s">
        <v>8</v>
      </c>
      <c r="BK180" s="155">
        <f t="shared" ref="BK180:BK192" si="39">ROUND(I180*H180,0)</f>
        <v>0</v>
      </c>
      <c r="BL180" s="13" t="s">
        <v>156</v>
      </c>
      <c r="BM180" s="154" t="s">
        <v>326</v>
      </c>
    </row>
    <row r="181" spans="2:65" s="1" customFormat="1" ht="16.5" customHeight="1">
      <c r="B181" s="142"/>
      <c r="C181" s="143" t="s">
        <v>327</v>
      </c>
      <c r="D181" s="143" t="s">
        <v>125</v>
      </c>
      <c r="E181" s="144" t="s">
        <v>328</v>
      </c>
      <c r="F181" s="145" t="s">
        <v>329</v>
      </c>
      <c r="G181" s="146" t="s">
        <v>128</v>
      </c>
      <c r="H181" s="147">
        <v>63.71</v>
      </c>
      <c r="I181" s="148"/>
      <c r="J181" s="149">
        <f t="shared" si="30"/>
        <v>0</v>
      </c>
      <c r="K181" s="145" t="s">
        <v>129</v>
      </c>
      <c r="L181" s="28"/>
      <c r="M181" s="150" t="s">
        <v>1</v>
      </c>
      <c r="N181" s="151" t="s">
        <v>47</v>
      </c>
      <c r="O181" s="51"/>
      <c r="P181" s="152">
        <f t="shared" si="31"/>
        <v>0</v>
      </c>
      <c r="Q181" s="152">
        <v>0</v>
      </c>
      <c r="R181" s="152">
        <f t="shared" si="32"/>
        <v>0</v>
      </c>
      <c r="S181" s="152">
        <v>0</v>
      </c>
      <c r="T181" s="153">
        <f t="shared" si="33"/>
        <v>0</v>
      </c>
      <c r="AR181" s="154" t="s">
        <v>156</v>
      </c>
      <c r="AT181" s="154" t="s">
        <v>125</v>
      </c>
      <c r="AU181" s="154" t="s">
        <v>88</v>
      </c>
      <c r="AY181" s="13" t="s">
        <v>122</v>
      </c>
      <c r="BE181" s="155">
        <f t="shared" si="34"/>
        <v>0</v>
      </c>
      <c r="BF181" s="155">
        <f t="shared" si="35"/>
        <v>0</v>
      </c>
      <c r="BG181" s="155">
        <f t="shared" si="36"/>
        <v>0</v>
      </c>
      <c r="BH181" s="155">
        <f t="shared" si="37"/>
        <v>0</v>
      </c>
      <c r="BI181" s="155">
        <f t="shared" si="38"/>
        <v>0</v>
      </c>
      <c r="BJ181" s="13" t="s">
        <v>8</v>
      </c>
      <c r="BK181" s="155">
        <f t="shared" si="39"/>
        <v>0</v>
      </c>
      <c r="BL181" s="13" t="s">
        <v>156</v>
      </c>
      <c r="BM181" s="154" t="s">
        <v>330</v>
      </c>
    </row>
    <row r="182" spans="2:65" s="1" customFormat="1" ht="16.5" customHeight="1">
      <c r="B182" s="142"/>
      <c r="C182" s="143" t="s">
        <v>331</v>
      </c>
      <c r="D182" s="143" t="s">
        <v>125</v>
      </c>
      <c r="E182" s="144" t="s">
        <v>332</v>
      </c>
      <c r="F182" s="145" t="s">
        <v>333</v>
      </c>
      <c r="G182" s="146" t="s">
        <v>128</v>
      </c>
      <c r="H182" s="147">
        <v>63.71</v>
      </c>
      <c r="I182" s="148"/>
      <c r="J182" s="149">
        <f t="shared" si="30"/>
        <v>0</v>
      </c>
      <c r="K182" s="145" t="s">
        <v>129</v>
      </c>
      <c r="L182" s="28"/>
      <c r="M182" s="150" t="s">
        <v>1</v>
      </c>
      <c r="N182" s="151" t="s">
        <v>47</v>
      </c>
      <c r="O182" s="51"/>
      <c r="P182" s="152">
        <f t="shared" si="31"/>
        <v>0</v>
      </c>
      <c r="Q182" s="152">
        <v>2.4E-2</v>
      </c>
      <c r="R182" s="152">
        <f t="shared" si="32"/>
        <v>1.52904</v>
      </c>
      <c r="S182" s="152">
        <v>0</v>
      </c>
      <c r="T182" s="153">
        <f t="shared" si="33"/>
        <v>0</v>
      </c>
      <c r="AR182" s="154" t="s">
        <v>156</v>
      </c>
      <c r="AT182" s="154" t="s">
        <v>125</v>
      </c>
      <c r="AU182" s="154" t="s">
        <v>88</v>
      </c>
      <c r="AY182" s="13" t="s">
        <v>122</v>
      </c>
      <c r="BE182" s="155">
        <f t="shared" si="34"/>
        <v>0</v>
      </c>
      <c r="BF182" s="155">
        <f t="shared" si="35"/>
        <v>0</v>
      </c>
      <c r="BG182" s="155">
        <f t="shared" si="36"/>
        <v>0</v>
      </c>
      <c r="BH182" s="155">
        <f t="shared" si="37"/>
        <v>0</v>
      </c>
      <c r="BI182" s="155">
        <f t="shared" si="38"/>
        <v>0</v>
      </c>
      <c r="BJ182" s="13" t="s">
        <v>8</v>
      </c>
      <c r="BK182" s="155">
        <f t="shared" si="39"/>
        <v>0</v>
      </c>
      <c r="BL182" s="13" t="s">
        <v>156</v>
      </c>
      <c r="BM182" s="154" t="s">
        <v>334</v>
      </c>
    </row>
    <row r="183" spans="2:65" s="1" customFormat="1" ht="24" customHeight="1">
      <c r="B183" s="142"/>
      <c r="C183" s="143" t="s">
        <v>335</v>
      </c>
      <c r="D183" s="143" t="s">
        <v>125</v>
      </c>
      <c r="E183" s="144" t="s">
        <v>154</v>
      </c>
      <c r="F183" s="145" t="s">
        <v>155</v>
      </c>
      <c r="G183" s="146" t="s">
        <v>128</v>
      </c>
      <c r="H183" s="147">
        <v>63.71</v>
      </c>
      <c r="I183" s="148"/>
      <c r="J183" s="149">
        <f t="shared" si="30"/>
        <v>0</v>
      </c>
      <c r="K183" s="145" t="s">
        <v>129</v>
      </c>
      <c r="L183" s="28"/>
      <c r="M183" s="150" t="s">
        <v>1</v>
      </c>
      <c r="N183" s="151" t="s">
        <v>47</v>
      </c>
      <c r="O183" s="51"/>
      <c r="P183" s="152">
        <f t="shared" si="31"/>
        <v>0</v>
      </c>
      <c r="Q183" s="152">
        <v>2.9999999999999997E-4</v>
      </c>
      <c r="R183" s="152">
        <f t="shared" si="32"/>
        <v>1.9112999999999998E-2</v>
      </c>
      <c r="S183" s="152">
        <v>0</v>
      </c>
      <c r="T183" s="153">
        <f t="shared" si="33"/>
        <v>0</v>
      </c>
      <c r="AR183" s="154" t="s">
        <v>156</v>
      </c>
      <c r="AT183" s="154" t="s">
        <v>125</v>
      </c>
      <c r="AU183" s="154" t="s">
        <v>88</v>
      </c>
      <c r="AY183" s="13" t="s">
        <v>122</v>
      </c>
      <c r="BE183" s="155">
        <f t="shared" si="34"/>
        <v>0</v>
      </c>
      <c r="BF183" s="155">
        <f t="shared" si="35"/>
        <v>0</v>
      </c>
      <c r="BG183" s="155">
        <f t="shared" si="36"/>
        <v>0</v>
      </c>
      <c r="BH183" s="155">
        <f t="shared" si="37"/>
        <v>0</v>
      </c>
      <c r="BI183" s="155">
        <f t="shared" si="38"/>
        <v>0</v>
      </c>
      <c r="BJ183" s="13" t="s">
        <v>8</v>
      </c>
      <c r="BK183" s="155">
        <f t="shared" si="39"/>
        <v>0</v>
      </c>
      <c r="BL183" s="13" t="s">
        <v>156</v>
      </c>
      <c r="BM183" s="154" t="s">
        <v>336</v>
      </c>
    </row>
    <row r="184" spans="2:65" s="1" customFormat="1" ht="24" customHeight="1">
      <c r="B184" s="142"/>
      <c r="C184" s="143" t="s">
        <v>337</v>
      </c>
      <c r="D184" s="143" t="s">
        <v>125</v>
      </c>
      <c r="E184" s="144" t="s">
        <v>338</v>
      </c>
      <c r="F184" s="145" t="s">
        <v>339</v>
      </c>
      <c r="G184" s="146" t="s">
        <v>128</v>
      </c>
      <c r="H184" s="147">
        <v>42.75</v>
      </c>
      <c r="I184" s="148"/>
      <c r="J184" s="149">
        <f t="shared" si="30"/>
        <v>0</v>
      </c>
      <c r="K184" s="145" t="s">
        <v>129</v>
      </c>
      <c r="L184" s="28"/>
      <c r="M184" s="150" t="s">
        <v>1</v>
      </c>
      <c r="N184" s="151" t="s">
        <v>47</v>
      </c>
      <c r="O184" s="51"/>
      <c r="P184" s="152">
        <f t="shared" si="31"/>
        <v>0</v>
      </c>
      <c r="Q184" s="152">
        <v>2.1139999999999999E-2</v>
      </c>
      <c r="R184" s="152">
        <f t="shared" si="32"/>
        <v>0.90373499999999996</v>
      </c>
      <c r="S184" s="152">
        <v>0</v>
      </c>
      <c r="T184" s="153">
        <f t="shared" si="33"/>
        <v>0</v>
      </c>
      <c r="AR184" s="154" t="s">
        <v>156</v>
      </c>
      <c r="AT184" s="154" t="s">
        <v>125</v>
      </c>
      <c r="AU184" s="154" t="s">
        <v>88</v>
      </c>
      <c r="AY184" s="13" t="s">
        <v>122</v>
      </c>
      <c r="BE184" s="155">
        <f t="shared" si="34"/>
        <v>0</v>
      </c>
      <c r="BF184" s="155">
        <f t="shared" si="35"/>
        <v>0</v>
      </c>
      <c r="BG184" s="155">
        <f t="shared" si="36"/>
        <v>0</v>
      </c>
      <c r="BH184" s="155">
        <f t="shared" si="37"/>
        <v>0</v>
      </c>
      <c r="BI184" s="155">
        <f t="shared" si="38"/>
        <v>0</v>
      </c>
      <c r="BJ184" s="13" t="s">
        <v>8</v>
      </c>
      <c r="BK184" s="155">
        <f t="shared" si="39"/>
        <v>0</v>
      </c>
      <c r="BL184" s="13" t="s">
        <v>156</v>
      </c>
      <c r="BM184" s="154" t="s">
        <v>340</v>
      </c>
    </row>
    <row r="185" spans="2:65" s="1" customFormat="1" ht="16.5" customHeight="1">
      <c r="B185" s="142"/>
      <c r="C185" s="143" t="s">
        <v>341</v>
      </c>
      <c r="D185" s="143" t="s">
        <v>125</v>
      </c>
      <c r="E185" s="144" t="s">
        <v>342</v>
      </c>
      <c r="F185" s="145" t="s">
        <v>343</v>
      </c>
      <c r="G185" s="146" t="s">
        <v>128</v>
      </c>
      <c r="H185" s="147">
        <v>42.75</v>
      </c>
      <c r="I185" s="148"/>
      <c r="J185" s="149">
        <f t="shared" si="30"/>
        <v>0</v>
      </c>
      <c r="K185" s="145" t="s">
        <v>129</v>
      </c>
      <c r="L185" s="28"/>
      <c r="M185" s="150" t="s">
        <v>1</v>
      </c>
      <c r="N185" s="151" t="s">
        <v>47</v>
      </c>
      <c r="O185" s="51"/>
      <c r="P185" s="152">
        <f t="shared" si="31"/>
        <v>0</v>
      </c>
      <c r="Q185" s="152">
        <v>1.0499999999999999E-3</v>
      </c>
      <c r="R185" s="152">
        <f t="shared" si="32"/>
        <v>4.4887499999999997E-2</v>
      </c>
      <c r="S185" s="152">
        <v>0</v>
      </c>
      <c r="T185" s="153">
        <f t="shared" si="33"/>
        <v>0</v>
      </c>
      <c r="AR185" s="154" t="s">
        <v>156</v>
      </c>
      <c r="AT185" s="154" t="s">
        <v>125</v>
      </c>
      <c r="AU185" s="154" t="s">
        <v>88</v>
      </c>
      <c r="AY185" s="13" t="s">
        <v>122</v>
      </c>
      <c r="BE185" s="155">
        <f t="shared" si="34"/>
        <v>0</v>
      </c>
      <c r="BF185" s="155">
        <f t="shared" si="35"/>
        <v>0</v>
      </c>
      <c r="BG185" s="155">
        <f t="shared" si="36"/>
        <v>0</v>
      </c>
      <c r="BH185" s="155">
        <f t="shared" si="37"/>
        <v>0</v>
      </c>
      <c r="BI185" s="155">
        <f t="shared" si="38"/>
        <v>0</v>
      </c>
      <c r="BJ185" s="13" t="s">
        <v>8</v>
      </c>
      <c r="BK185" s="155">
        <f t="shared" si="39"/>
        <v>0</v>
      </c>
      <c r="BL185" s="13" t="s">
        <v>156</v>
      </c>
      <c r="BM185" s="154" t="s">
        <v>344</v>
      </c>
    </row>
    <row r="186" spans="2:65" s="1" customFormat="1" ht="16.5" customHeight="1">
      <c r="B186" s="142"/>
      <c r="C186" s="143" t="s">
        <v>345</v>
      </c>
      <c r="D186" s="143" t="s">
        <v>125</v>
      </c>
      <c r="E186" s="144" t="s">
        <v>346</v>
      </c>
      <c r="F186" s="145" t="s">
        <v>347</v>
      </c>
      <c r="G186" s="146" t="s">
        <v>128</v>
      </c>
      <c r="H186" s="147">
        <v>42.75</v>
      </c>
      <c r="I186" s="148"/>
      <c r="J186" s="149">
        <f t="shared" si="30"/>
        <v>0</v>
      </c>
      <c r="K186" s="145" t="s">
        <v>129</v>
      </c>
      <c r="L186" s="28"/>
      <c r="M186" s="150" t="s">
        <v>1</v>
      </c>
      <c r="N186" s="151" t="s">
        <v>47</v>
      </c>
      <c r="O186" s="51"/>
      <c r="P186" s="152">
        <f t="shared" si="31"/>
        <v>0</v>
      </c>
      <c r="Q186" s="152">
        <v>2.5999999999999998E-4</v>
      </c>
      <c r="R186" s="152">
        <f t="shared" si="32"/>
        <v>1.1115E-2</v>
      </c>
      <c r="S186" s="152">
        <v>0</v>
      </c>
      <c r="T186" s="153">
        <f t="shared" si="33"/>
        <v>0</v>
      </c>
      <c r="AR186" s="154" t="s">
        <v>156</v>
      </c>
      <c r="AT186" s="154" t="s">
        <v>125</v>
      </c>
      <c r="AU186" s="154" t="s">
        <v>88</v>
      </c>
      <c r="AY186" s="13" t="s">
        <v>122</v>
      </c>
      <c r="BE186" s="155">
        <f t="shared" si="34"/>
        <v>0</v>
      </c>
      <c r="BF186" s="155">
        <f t="shared" si="35"/>
        <v>0</v>
      </c>
      <c r="BG186" s="155">
        <f t="shared" si="36"/>
        <v>0</v>
      </c>
      <c r="BH186" s="155">
        <f t="shared" si="37"/>
        <v>0</v>
      </c>
      <c r="BI186" s="155">
        <f t="shared" si="38"/>
        <v>0</v>
      </c>
      <c r="BJ186" s="13" t="s">
        <v>8</v>
      </c>
      <c r="BK186" s="155">
        <f t="shared" si="39"/>
        <v>0</v>
      </c>
      <c r="BL186" s="13" t="s">
        <v>156</v>
      </c>
      <c r="BM186" s="154" t="s">
        <v>348</v>
      </c>
    </row>
    <row r="187" spans="2:65" s="1" customFormat="1" ht="24" customHeight="1">
      <c r="B187" s="142"/>
      <c r="C187" s="143" t="s">
        <v>349</v>
      </c>
      <c r="D187" s="143" t="s">
        <v>125</v>
      </c>
      <c r="E187" s="144" t="s">
        <v>350</v>
      </c>
      <c r="F187" s="145" t="s">
        <v>351</v>
      </c>
      <c r="G187" s="146" t="s">
        <v>294</v>
      </c>
      <c r="H187" s="147">
        <v>64.8</v>
      </c>
      <c r="I187" s="148"/>
      <c r="J187" s="149">
        <f t="shared" si="30"/>
        <v>0</v>
      </c>
      <c r="K187" s="145" t="s">
        <v>129</v>
      </c>
      <c r="L187" s="28"/>
      <c r="M187" s="150" t="s">
        <v>1</v>
      </c>
      <c r="N187" s="151" t="s">
        <v>47</v>
      </c>
      <c r="O187" s="51"/>
      <c r="P187" s="152">
        <f t="shared" si="31"/>
        <v>0</v>
      </c>
      <c r="Q187" s="152">
        <v>5.2900000000000004E-3</v>
      </c>
      <c r="R187" s="152">
        <f t="shared" si="32"/>
        <v>0.34279199999999999</v>
      </c>
      <c r="S187" s="152">
        <v>0</v>
      </c>
      <c r="T187" s="153">
        <f t="shared" si="33"/>
        <v>0</v>
      </c>
      <c r="AR187" s="154" t="s">
        <v>156</v>
      </c>
      <c r="AT187" s="154" t="s">
        <v>125</v>
      </c>
      <c r="AU187" s="154" t="s">
        <v>88</v>
      </c>
      <c r="AY187" s="13" t="s">
        <v>122</v>
      </c>
      <c r="BE187" s="155">
        <f t="shared" si="34"/>
        <v>0</v>
      </c>
      <c r="BF187" s="155">
        <f t="shared" si="35"/>
        <v>0</v>
      </c>
      <c r="BG187" s="155">
        <f t="shared" si="36"/>
        <v>0</v>
      </c>
      <c r="BH187" s="155">
        <f t="shared" si="37"/>
        <v>0</v>
      </c>
      <c r="BI187" s="155">
        <f t="shared" si="38"/>
        <v>0</v>
      </c>
      <c r="BJ187" s="13" t="s">
        <v>8</v>
      </c>
      <c r="BK187" s="155">
        <f t="shared" si="39"/>
        <v>0</v>
      </c>
      <c r="BL187" s="13" t="s">
        <v>156</v>
      </c>
      <c r="BM187" s="154" t="s">
        <v>352</v>
      </c>
    </row>
    <row r="188" spans="2:65" s="1" customFormat="1" ht="24" customHeight="1">
      <c r="B188" s="142"/>
      <c r="C188" s="143" t="s">
        <v>353</v>
      </c>
      <c r="D188" s="143" t="s">
        <v>125</v>
      </c>
      <c r="E188" s="144" t="s">
        <v>354</v>
      </c>
      <c r="F188" s="145" t="s">
        <v>355</v>
      </c>
      <c r="G188" s="146" t="s">
        <v>294</v>
      </c>
      <c r="H188" s="147">
        <v>72</v>
      </c>
      <c r="I188" s="148"/>
      <c r="J188" s="149">
        <f t="shared" si="30"/>
        <v>0</v>
      </c>
      <c r="K188" s="145" t="s">
        <v>129</v>
      </c>
      <c r="L188" s="28"/>
      <c r="M188" s="150" t="s">
        <v>1</v>
      </c>
      <c r="N188" s="151" t="s">
        <v>47</v>
      </c>
      <c r="O188" s="51"/>
      <c r="P188" s="152">
        <f t="shared" si="31"/>
        <v>0</v>
      </c>
      <c r="Q188" s="152">
        <v>2.9199999999999999E-3</v>
      </c>
      <c r="R188" s="152">
        <f t="shared" si="32"/>
        <v>0.21023999999999998</v>
      </c>
      <c r="S188" s="152">
        <v>0</v>
      </c>
      <c r="T188" s="153">
        <f t="shared" si="33"/>
        <v>0</v>
      </c>
      <c r="AR188" s="154" t="s">
        <v>156</v>
      </c>
      <c r="AT188" s="154" t="s">
        <v>125</v>
      </c>
      <c r="AU188" s="154" t="s">
        <v>88</v>
      </c>
      <c r="AY188" s="13" t="s">
        <v>122</v>
      </c>
      <c r="BE188" s="155">
        <f t="shared" si="34"/>
        <v>0</v>
      </c>
      <c r="BF188" s="155">
        <f t="shared" si="35"/>
        <v>0</v>
      </c>
      <c r="BG188" s="155">
        <f t="shared" si="36"/>
        <v>0</v>
      </c>
      <c r="BH188" s="155">
        <f t="shared" si="37"/>
        <v>0</v>
      </c>
      <c r="BI188" s="155">
        <f t="shared" si="38"/>
        <v>0</v>
      </c>
      <c r="BJ188" s="13" t="s">
        <v>8</v>
      </c>
      <c r="BK188" s="155">
        <f t="shared" si="39"/>
        <v>0</v>
      </c>
      <c r="BL188" s="13" t="s">
        <v>156</v>
      </c>
      <c r="BM188" s="154" t="s">
        <v>356</v>
      </c>
    </row>
    <row r="189" spans="2:65" s="1" customFormat="1" ht="24" customHeight="1">
      <c r="B189" s="142"/>
      <c r="C189" s="143" t="s">
        <v>357</v>
      </c>
      <c r="D189" s="143" t="s">
        <v>125</v>
      </c>
      <c r="E189" s="144" t="s">
        <v>358</v>
      </c>
      <c r="F189" s="145" t="s">
        <v>359</v>
      </c>
      <c r="G189" s="146" t="s">
        <v>294</v>
      </c>
      <c r="H189" s="147">
        <v>64.8</v>
      </c>
      <c r="I189" s="148"/>
      <c r="J189" s="149">
        <f t="shared" si="30"/>
        <v>0</v>
      </c>
      <c r="K189" s="145" t="s">
        <v>129</v>
      </c>
      <c r="L189" s="28"/>
      <c r="M189" s="150" t="s">
        <v>1</v>
      </c>
      <c r="N189" s="151" t="s">
        <v>47</v>
      </c>
      <c r="O189" s="51"/>
      <c r="P189" s="152">
        <f t="shared" si="31"/>
        <v>0</v>
      </c>
      <c r="Q189" s="152">
        <v>3.2000000000000003E-4</v>
      </c>
      <c r="R189" s="152">
        <f t="shared" si="32"/>
        <v>2.0736000000000001E-2</v>
      </c>
      <c r="S189" s="152">
        <v>0</v>
      </c>
      <c r="T189" s="153">
        <f t="shared" si="33"/>
        <v>0</v>
      </c>
      <c r="AR189" s="154" t="s">
        <v>156</v>
      </c>
      <c r="AT189" s="154" t="s">
        <v>125</v>
      </c>
      <c r="AU189" s="154" t="s">
        <v>88</v>
      </c>
      <c r="AY189" s="13" t="s">
        <v>122</v>
      </c>
      <c r="BE189" s="155">
        <f t="shared" si="34"/>
        <v>0</v>
      </c>
      <c r="BF189" s="155">
        <f t="shared" si="35"/>
        <v>0</v>
      </c>
      <c r="BG189" s="155">
        <f t="shared" si="36"/>
        <v>0</v>
      </c>
      <c r="BH189" s="155">
        <f t="shared" si="37"/>
        <v>0</v>
      </c>
      <c r="BI189" s="155">
        <f t="shared" si="38"/>
        <v>0</v>
      </c>
      <c r="BJ189" s="13" t="s">
        <v>8</v>
      </c>
      <c r="BK189" s="155">
        <f t="shared" si="39"/>
        <v>0</v>
      </c>
      <c r="BL189" s="13" t="s">
        <v>156</v>
      </c>
      <c r="BM189" s="154" t="s">
        <v>360</v>
      </c>
    </row>
    <row r="190" spans="2:65" s="1" customFormat="1" ht="24" customHeight="1">
      <c r="B190" s="142"/>
      <c r="C190" s="143" t="s">
        <v>361</v>
      </c>
      <c r="D190" s="143" t="s">
        <v>125</v>
      </c>
      <c r="E190" s="144" t="s">
        <v>362</v>
      </c>
      <c r="F190" s="145" t="s">
        <v>363</v>
      </c>
      <c r="G190" s="146" t="s">
        <v>294</v>
      </c>
      <c r="H190" s="147">
        <v>72</v>
      </c>
      <c r="I190" s="148"/>
      <c r="J190" s="149">
        <f t="shared" si="30"/>
        <v>0</v>
      </c>
      <c r="K190" s="145" t="s">
        <v>129</v>
      </c>
      <c r="L190" s="28"/>
      <c r="M190" s="150" t="s">
        <v>1</v>
      </c>
      <c r="N190" s="151" t="s">
        <v>47</v>
      </c>
      <c r="O190" s="51"/>
      <c r="P190" s="152">
        <f t="shared" si="31"/>
        <v>0</v>
      </c>
      <c r="Q190" s="152">
        <v>1.9000000000000001E-4</v>
      </c>
      <c r="R190" s="152">
        <f t="shared" si="32"/>
        <v>1.3680000000000001E-2</v>
      </c>
      <c r="S190" s="152">
        <v>0</v>
      </c>
      <c r="T190" s="153">
        <f t="shared" si="33"/>
        <v>0</v>
      </c>
      <c r="AR190" s="154" t="s">
        <v>156</v>
      </c>
      <c r="AT190" s="154" t="s">
        <v>125</v>
      </c>
      <c r="AU190" s="154" t="s">
        <v>88</v>
      </c>
      <c r="AY190" s="13" t="s">
        <v>122</v>
      </c>
      <c r="BE190" s="155">
        <f t="shared" si="34"/>
        <v>0</v>
      </c>
      <c r="BF190" s="155">
        <f t="shared" si="35"/>
        <v>0</v>
      </c>
      <c r="BG190" s="155">
        <f t="shared" si="36"/>
        <v>0</v>
      </c>
      <c r="BH190" s="155">
        <f t="shared" si="37"/>
        <v>0</v>
      </c>
      <c r="BI190" s="155">
        <f t="shared" si="38"/>
        <v>0</v>
      </c>
      <c r="BJ190" s="13" t="s">
        <v>8</v>
      </c>
      <c r="BK190" s="155">
        <f t="shared" si="39"/>
        <v>0</v>
      </c>
      <c r="BL190" s="13" t="s">
        <v>156</v>
      </c>
      <c r="BM190" s="154" t="s">
        <v>364</v>
      </c>
    </row>
    <row r="191" spans="2:65" s="1" customFormat="1" ht="24" customHeight="1">
      <c r="B191" s="142"/>
      <c r="C191" s="143" t="s">
        <v>365</v>
      </c>
      <c r="D191" s="143" t="s">
        <v>125</v>
      </c>
      <c r="E191" s="144" t="s">
        <v>366</v>
      </c>
      <c r="F191" s="145" t="s">
        <v>367</v>
      </c>
      <c r="G191" s="146" t="s">
        <v>294</v>
      </c>
      <c r="H191" s="147">
        <v>64.8</v>
      </c>
      <c r="I191" s="148"/>
      <c r="J191" s="149">
        <f t="shared" si="30"/>
        <v>0</v>
      </c>
      <c r="K191" s="145" t="s">
        <v>129</v>
      </c>
      <c r="L191" s="28"/>
      <c r="M191" s="150" t="s">
        <v>1</v>
      </c>
      <c r="N191" s="151" t="s">
        <v>47</v>
      </c>
      <c r="O191" s="51"/>
      <c r="P191" s="152">
        <f t="shared" si="31"/>
        <v>0</v>
      </c>
      <c r="Q191" s="152">
        <v>8.0000000000000007E-5</v>
      </c>
      <c r="R191" s="152">
        <f t="shared" si="32"/>
        <v>5.1840000000000002E-3</v>
      </c>
      <c r="S191" s="152">
        <v>0</v>
      </c>
      <c r="T191" s="153">
        <f t="shared" si="33"/>
        <v>0</v>
      </c>
      <c r="AR191" s="154" t="s">
        <v>156</v>
      </c>
      <c r="AT191" s="154" t="s">
        <v>125</v>
      </c>
      <c r="AU191" s="154" t="s">
        <v>88</v>
      </c>
      <c r="AY191" s="13" t="s">
        <v>122</v>
      </c>
      <c r="BE191" s="155">
        <f t="shared" si="34"/>
        <v>0</v>
      </c>
      <c r="BF191" s="155">
        <f t="shared" si="35"/>
        <v>0</v>
      </c>
      <c r="BG191" s="155">
        <f t="shared" si="36"/>
        <v>0</v>
      </c>
      <c r="BH191" s="155">
        <f t="shared" si="37"/>
        <v>0</v>
      </c>
      <c r="BI191" s="155">
        <f t="shared" si="38"/>
        <v>0</v>
      </c>
      <c r="BJ191" s="13" t="s">
        <v>8</v>
      </c>
      <c r="BK191" s="155">
        <f t="shared" si="39"/>
        <v>0</v>
      </c>
      <c r="BL191" s="13" t="s">
        <v>156</v>
      </c>
      <c r="BM191" s="154" t="s">
        <v>368</v>
      </c>
    </row>
    <row r="192" spans="2:65" s="1" customFormat="1" ht="24" customHeight="1">
      <c r="B192" s="142"/>
      <c r="C192" s="143" t="s">
        <v>369</v>
      </c>
      <c r="D192" s="143" t="s">
        <v>125</v>
      </c>
      <c r="E192" s="144" t="s">
        <v>370</v>
      </c>
      <c r="F192" s="145" t="s">
        <v>371</v>
      </c>
      <c r="G192" s="146" t="s">
        <v>319</v>
      </c>
      <c r="H192" s="166"/>
      <c r="I192" s="148"/>
      <c r="J192" s="149">
        <f t="shared" si="30"/>
        <v>0</v>
      </c>
      <c r="K192" s="145" t="s">
        <v>129</v>
      </c>
      <c r="L192" s="28"/>
      <c r="M192" s="150" t="s">
        <v>1</v>
      </c>
      <c r="N192" s="151" t="s">
        <v>47</v>
      </c>
      <c r="O192" s="51"/>
      <c r="P192" s="152">
        <f t="shared" si="31"/>
        <v>0</v>
      </c>
      <c r="Q192" s="152">
        <v>0</v>
      </c>
      <c r="R192" s="152">
        <f t="shared" si="32"/>
        <v>0</v>
      </c>
      <c r="S192" s="152">
        <v>0</v>
      </c>
      <c r="T192" s="153">
        <f t="shared" si="33"/>
        <v>0</v>
      </c>
      <c r="AR192" s="154" t="s">
        <v>156</v>
      </c>
      <c r="AT192" s="154" t="s">
        <v>125</v>
      </c>
      <c r="AU192" s="154" t="s">
        <v>88</v>
      </c>
      <c r="AY192" s="13" t="s">
        <v>122</v>
      </c>
      <c r="BE192" s="155">
        <f t="shared" si="34"/>
        <v>0</v>
      </c>
      <c r="BF192" s="155">
        <f t="shared" si="35"/>
        <v>0</v>
      </c>
      <c r="BG192" s="155">
        <f t="shared" si="36"/>
        <v>0</v>
      </c>
      <c r="BH192" s="155">
        <f t="shared" si="37"/>
        <v>0</v>
      </c>
      <c r="BI192" s="155">
        <f t="shared" si="38"/>
        <v>0</v>
      </c>
      <c r="BJ192" s="13" t="s">
        <v>8</v>
      </c>
      <c r="BK192" s="155">
        <f t="shared" si="39"/>
        <v>0</v>
      </c>
      <c r="BL192" s="13" t="s">
        <v>156</v>
      </c>
      <c r="BM192" s="154" t="s">
        <v>372</v>
      </c>
    </row>
    <row r="193" spans="2:65" s="11" customFormat="1" ht="22.9" customHeight="1">
      <c r="B193" s="129"/>
      <c r="D193" s="130" t="s">
        <v>81</v>
      </c>
      <c r="E193" s="140" t="s">
        <v>373</v>
      </c>
      <c r="F193" s="140" t="s">
        <v>374</v>
      </c>
      <c r="I193" s="132"/>
      <c r="J193" s="141">
        <f>BK193</f>
        <v>0</v>
      </c>
      <c r="L193" s="129"/>
      <c r="M193" s="134"/>
      <c r="N193" s="135"/>
      <c r="O193" s="135"/>
      <c r="P193" s="136">
        <f>SUM(P194:P200)</f>
        <v>0</v>
      </c>
      <c r="Q193" s="135"/>
      <c r="R193" s="136">
        <f>SUM(R194:R200)</f>
        <v>4.729208E-2</v>
      </c>
      <c r="S193" s="135"/>
      <c r="T193" s="137">
        <f>SUM(T194:T200)</f>
        <v>0</v>
      </c>
      <c r="AR193" s="130" t="s">
        <v>88</v>
      </c>
      <c r="AT193" s="138" t="s">
        <v>81</v>
      </c>
      <c r="AU193" s="138" t="s">
        <v>8</v>
      </c>
      <c r="AY193" s="130" t="s">
        <v>122</v>
      </c>
      <c r="BK193" s="139">
        <f>SUM(BK194:BK200)</f>
        <v>0</v>
      </c>
    </row>
    <row r="194" spans="2:65" s="1" customFormat="1" ht="24" customHeight="1">
      <c r="B194" s="142"/>
      <c r="C194" s="143" t="s">
        <v>375</v>
      </c>
      <c r="D194" s="143" t="s">
        <v>125</v>
      </c>
      <c r="E194" s="144" t="s">
        <v>376</v>
      </c>
      <c r="F194" s="145" t="s">
        <v>377</v>
      </c>
      <c r="G194" s="146" t="s">
        <v>128</v>
      </c>
      <c r="H194" s="147">
        <v>77.528000000000006</v>
      </c>
      <c r="I194" s="148"/>
      <c r="J194" s="149">
        <f t="shared" ref="J194:J200" si="40">ROUND(I194*H194,0)</f>
        <v>0</v>
      </c>
      <c r="K194" s="145" t="s">
        <v>129</v>
      </c>
      <c r="L194" s="28"/>
      <c r="M194" s="150" t="s">
        <v>1</v>
      </c>
      <c r="N194" s="151" t="s">
        <v>47</v>
      </c>
      <c r="O194" s="51"/>
      <c r="P194" s="152">
        <f t="shared" ref="P194:P200" si="41">O194*H194</f>
        <v>0</v>
      </c>
      <c r="Q194" s="152">
        <v>6.0000000000000002E-5</v>
      </c>
      <c r="R194" s="152">
        <f t="shared" ref="R194:R200" si="42">Q194*H194</f>
        <v>4.6516800000000001E-3</v>
      </c>
      <c r="S194" s="152">
        <v>0</v>
      </c>
      <c r="T194" s="153">
        <f t="shared" ref="T194:T200" si="43">S194*H194</f>
        <v>0</v>
      </c>
      <c r="AR194" s="154" t="s">
        <v>156</v>
      </c>
      <c r="AT194" s="154" t="s">
        <v>125</v>
      </c>
      <c r="AU194" s="154" t="s">
        <v>88</v>
      </c>
      <c r="AY194" s="13" t="s">
        <v>122</v>
      </c>
      <c r="BE194" s="155">
        <f t="shared" ref="BE194:BE200" si="44">IF(N194="základní",J194,0)</f>
        <v>0</v>
      </c>
      <c r="BF194" s="155">
        <f t="shared" ref="BF194:BF200" si="45">IF(N194="snížená",J194,0)</f>
        <v>0</v>
      </c>
      <c r="BG194" s="155">
        <f t="shared" ref="BG194:BG200" si="46">IF(N194="zákl. přenesená",J194,0)</f>
        <v>0</v>
      </c>
      <c r="BH194" s="155">
        <f t="shared" ref="BH194:BH200" si="47">IF(N194="sníž. přenesená",J194,0)</f>
        <v>0</v>
      </c>
      <c r="BI194" s="155">
        <f t="shared" ref="BI194:BI200" si="48">IF(N194="nulová",J194,0)</f>
        <v>0</v>
      </c>
      <c r="BJ194" s="13" t="s">
        <v>8</v>
      </c>
      <c r="BK194" s="155">
        <f t="shared" ref="BK194:BK200" si="49">ROUND(I194*H194,0)</f>
        <v>0</v>
      </c>
      <c r="BL194" s="13" t="s">
        <v>156</v>
      </c>
      <c r="BM194" s="154" t="s">
        <v>378</v>
      </c>
    </row>
    <row r="195" spans="2:65" s="1" customFormat="1" ht="16.5" customHeight="1">
      <c r="B195" s="142"/>
      <c r="C195" s="143" t="s">
        <v>379</v>
      </c>
      <c r="D195" s="143" t="s">
        <v>125</v>
      </c>
      <c r="E195" s="144" t="s">
        <v>380</v>
      </c>
      <c r="F195" s="145" t="s">
        <v>381</v>
      </c>
      <c r="G195" s="146" t="s">
        <v>128</v>
      </c>
      <c r="H195" s="147">
        <v>77.528000000000006</v>
      </c>
      <c r="I195" s="148"/>
      <c r="J195" s="149">
        <f t="shared" si="40"/>
        <v>0</v>
      </c>
      <c r="K195" s="145" t="s">
        <v>129</v>
      </c>
      <c r="L195" s="28"/>
      <c r="M195" s="150" t="s">
        <v>1</v>
      </c>
      <c r="N195" s="151" t="s">
        <v>47</v>
      </c>
      <c r="O195" s="51"/>
      <c r="P195" s="152">
        <f t="shared" si="41"/>
        <v>0</v>
      </c>
      <c r="Q195" s="152">
        <v>6.9999999999999994E-5</v>
      </c>
      <c r="R195" s="152">
        <f t="shared" si="42"/>
        <v>5.4269599999999998E-3</v>
      </c>
      <c r="S195" s="152">
        <v>0</v>
      </c>
      <c r="T195" s="153">
        <f t="shared" si="43"/>
        <v>0</v>
      </c>
      <c r="AR195" s="154" t="s">
        <v>156</v>
      </c>
      <c r="AT195" s="154" t="s">
        <v>125</v>
      </c>
      <c r="AU195" s="154" t="s">
        <v>88</v>
      </c>
      <c r="AY195" s="13" t="s">
        <v>122</v>
      </c>
      <c r="BE195" s="155">
        <f t="shared" si="44"/>
        <v>0</v>
      </c>
      <c r="BF195" s="155">
        <f t="shared" si="45"/>
        <v>0</v>
      </c>
      <c r="BG195" s="155">
        <f t="shared" si="46"/>
        <v>0</v>
      </c>
      <c r="BH195" s="155">
        <f t="shared" si="47"/>
        <v>0</v>
      </c>
      <c r="BI195" s="155">
        <f t="shared" si="48"/>
        <v>0</v>
      </c>
      <c r="BJ195" s="13" t="s">
        <v>8</v>
      </c>
      <c r="BK195" s="155">
        <f t="shared" si="49"/>
        <v>0</v>
      </c>
      <c r="BL195" s="13" t="s">
        <v>156</v>
      </c>
      <c r="BM195" s="154" t="s">
        <v>382</v>
      </c>
    </row>
    <row r="196" spans="2:65" s="1" customFormat="1" ht="24" customHeight="1">
      <c r="B196" s="142"/>
      <c r="C196" s="143" t="s">
        <v>383</v>
      </c>
      <c r="D196" s="143" t="s">
        <v>125</v>
      </c>
      <c r="E196" s="144" t="s">
        <v>384</v>
      </c>
      <c r="F196" s="145" t="s">
        <v>385</v>
      </c>
      <c r="G196" s="146" t="s">
        <v>128</v>
      </c>
      <c r="H196" s="147">
        <v>77.528000000000006</v>
      </c>
      <c r="I196" s="148"/>
      <c r="J196" s="149">
        <f t="shared" si="40"/>
        <v>0</v>
      </c>
      <c r="K196" s="145" t="s">
        <v>129</v>
      </c>
      <c r="L196" s="28"/>
      <c r="M196" s="150" t="s">
        <v>1</v>
      </c>
      <c r="N196" s="151" t="s">
        <v>47</v>
      </c>
      <c r="O196" s="51"/>
      <c r="P196" s="152">
        <f t="shared" si="41"/>
        <v>0</v>
      </c>
      <c r="Q196" s="152">
        <v>6.9999999999999994E-5</v>
      </c>
      <c r="R196" s="152">
        <f t="shared" si="42"/>
        <v>5.4269599999999998E-3</v>
      </c>
      <c r="S196" s="152">
        <v>0</v>
      </c>
      <c r="T196" s="153">
        <f t="shared" si="43"/>
        <v>0</v>
      </c>
      <c r="AR196" s="154" t="s">
        <v>156</v>
      </c>
      <c r="AT196" s="154" t="s">
        <v>125</v>
      </c>
      <c r="AU196" s="154" t="s">
        <v>88</v>
      </c>
      <c r="AY196" s="13" t="s">
        <v>122</v>
      </c>
      <c r="BE196" s="155">
        <f t="shared" si="44"/>
        <v>0</v>
      </c>
      <c r="BF196" s="155">
        <f t="shared" si="45"/>
        <v>0</v>
      </c>
      <c r="BG196" s="155">
        <f t="shared" si="46"/>
        <v>0</v>
      </c>
      <c r="BH196" s="155">
        <f t="shared" si="47"/>
        <v>0</v>
      </c>
      <c r="BI196" s="155">
        <f t="shared" si="48"/>
        <v>0</v>
      </c>
      <c r="BJ196" s="13" t="s">
        <v>8</v>
      </c>
      <c r="BK196" s="155">
        <f t="shared" si="49"/>
        <v>0</v>
      </c>
      <c r="BL196" s="13" t="s">
        <v>156</v>
      </c>
      <c r="BM196" s="154" t="s">
        <v>386</v>
      </c>
    </row>
    <row r="197" spans="2:65" s="1" customFormat="1" ht="24" customHeight="1">
      <c r="B197" s="142"/>
      <c r="C197" s="143" t="s">
        <v>387</v>
      </c>
      <c r="D197" s="143" t="s">
        <v>125</v>
      </c>
      <c r="E197" s="144" t="s">
        <v>388</v>
      </c>
      <c r="F197" s="145" t="s">
        <v>389</v>
      </c>
      <c r="G197" s="146" t="s">
        <v>128</v>
      </c>
      <c r="H197" s="147">
        <v>77.528000000000006</v>
      </c>
      <c r="I197" s="148"/>
      <c r="J197" s="149">
        <f t="shared" si="40"/>
        <v>0</v>
      </c>
      <c r="K197" s="145" t="s">
        <v>129</v>
      </c>
      <c r="L197" s="28"/>
      <c r="M197" s="150" t="s">
        <v>1</v>
      </c>
      <c r="N197" s="151" t="s">
        <v>47</v>
      </c>
      <c r="O197" s="51"/>
      <c r="P197" s="152">
        <f t="shared" si="41"/>
        <v>0</v>
      </c>
      <c r="Q197" s="152">
        <v>1.7000000000000001E-4</v>
      </c>
      <c r="R197" s="152">
        <f t="shared" si="42"/>
        <v>1.3179760000000002E-2</v>
      </c>
      <c r="S197" s="152">
        <v>0</v>
      </c>
      <c r="T197" s="153">
        <f t="shared" si="43"/>
        <v>0</v>
      </c>
      <c r="AR197" s="154" t="s">
        <v>156</v>
      </c>
      <c r="AT197" s="154" t="s">
        <v>125</v>
      </c>
      <c r="AU197" s="154" t="s">
        <v>88</v>
      </c>
      <c r="AY197" s="13" t="s">
        <v>122</v>
      </c>
      <c r="BE197" s="155">
        <f t="shared" si="44"/>
        <v>0</v>
      </c>
      <c r="BF197" s="155">
        <f t="shared" si="45"/>
        <v>0</v>
      </c>
      <c r="BG197" s="155">
        <f t="shared" si="46"/>
        <v>0</v>
      </c>
      <c r="BH197" s="155">
        <f t="shared" si="47"/>
        <v>0</v>
      </c>
      <c r="BI197" s="155">
        <f t="shared" si="48"/>
        <v>0</v>
      </c>
      <c r="BJ197" s="13" t="s">
        <v>8</v>
      </c>
      <c r="BK197" s="155">
        <f t="shared" si="49"/>
        <v>0</v>
      </c>
      <c r="BL197" s="13" t="s">
        <v>156</v>
      </c>
      <c r="BM197" s="154" t="s">
        <v>390</v>
      </c>
    </row>
    <row r="198" spans="2:65" s="1" customFormat="1" ht="24" customHeight="1">
      <c r="B198" s="142"/>
      <c r="C198" s="143" t="s">
        <v>391</v>
      </c>
      <c r="D198" s="143" t="s">
        <v>125</v>
      </c>
      <c r="E198" s="144" t="s">
        <v>392</v>
      </c>
      <c r="F198" s="145" t="s">
        <v>393</v>
      </c>
      <c r="G198" s="146" t="s">
        <v>128</v>
      </c>
      <c r="H198" s="147">
        <v>77.528000000000006</v>
      </c>
      <c r="I198" s="148"/>
      <c r="J198" s="149">
        <f t="shared" si="40"/>
        <v>0</v>
      </c>
      <c r="K198" s="145" t="s">
        <v>129</v>
      </c>
      <c r="L198" s="28"/>
      <c r="M198" s="150" t="s">
        <v>1</v>
      </c>
      <c r="N198" s="151" t="s">
        <v>47</v>
      </c>
      <c r="O198" s="51"/>
      <c r="P198" s="152">
        <f t="shared" si="41"/>
        <v>0</v>
      </c>
      <c r="Q198" s="152">
        <v>1.2E-4</v>
      </c>
      <c r="R198" s="152">
        <f t="shared" si="42"/>
        <v>9.3033600000000001E-3</v>
      </c>
      <c r="S198" s="152">
        <v>0</v>
      </c>
      <c r="T198" s="153">
        <f t="shared" si="43"/>
        <v>0</v>
      </c>
      <c r="AR198" s="154" t="s">
        <v>156</v>
      </c>
      <c r="AT198" s="154" t="s">
        <v>125</v>
      </c>
      <c r="AU198" s="154" t="s">
        <v>88</v>
      </c>
      <c r="AY198" s="13" t="s">
        <v>122</v>
      </c>
      <c r="BE198" s="155">
        <f t="shared" si="44"/>
        <v>0</v>
      </c>
      <c r="BF198" s="155">
        <f t="shared" si="45"/>
        <v>0</v>
      </c>
      <c r="BG198" s="155">
        <f t="shared" si="46"/>
        <v>0</v>
      </c>
      <c r="BH198" s="155">
        <f t="shared" si="47"/>
        <v>0</v>
      </c>
      <c r="BI198" s="155">
        <f t="shared" si="48"/>
        <v>0</v>
      </c>
      <c r="BJ198" s="13" t="s">
        <v>8</v>
      </c>
      <c r="BK198" s="155">
        <f t="shared" si="49"/>
        <v>0</v>
      </c>
      <c r="BL198" s="13" t="s">
        <v>156</v>
      </c>
      <c r="BM198" s="154" t="s">
        <v>394</v>
      </c>
    </row>
    <row r="199" spans="2:65" s="1" customFormat="1" ht="24" customHeight="1">
      <c r="B199" s="142"/>
      <c r="C199" s="143" t="s">
        <v>395</v>
      </c>
      <c r="D199" s="143" t="s">
        <v>125</v>
      </c>
      <c r="E199" s="144" t="s">
        <v>396</v>
      </c>
      <c r="F199" s="145" t="s">
        <v>397</v>
      </c>
      <c r="G199" s="146" t="s">
        <v>128</v>
      </c>
      <c r="H199" s="147">
        <v>77.528000000000006</v>
      </c>
      <c r="I199" s="148"/>
      <c r="J199" s="149">
        <f t="shared" si="40"/>
        <v>0</v>
      </c>
      <c r="K199" s="145" t="s">
        <v>129</v>
      </c>
      <c r="L199" s="28"/>
      <c r="M199" s="150" t="s">
        <v>1</v>
      </c>
      <c r="N199" s="151" t="s">
        <v>47</v>
      </c>
      <c r="O199" s="51"/>
      <c r="P199" s="152">
        <f t="shared" si="41"/>
        <v>0</v>
      </c>
      <c r="Q199" s="152">
        <v>1.2E-4</v>
      </c>
      <c r="R199" s="152">
        <f t="shared" si="42"/>
        <v>9.3033600000000001E-3</v>
      </c>
      <c r="S199" s="152">
        <v>0</v>
      </c>
      <c r="T199" s="153">
        <f t="shared" si="43"/>
        <v>0</v>
      </c>
      <c r="AR199" s="154" t="s">
        <v>156</v>
      </c>
      <c r="AT199" s="154" t="s">
        <v>125</v>
      </c>
      <c r="AU199" s="154" t="s">
        <v>88</v>
      </c>
      <c r="AY199" s="13" t="s">
        <v>122</v>
      </c>
      <c r="BE199" s="155">
        <f t="shared" si="44"/>
        <v>0</v>
      </c>
      <c r="BF199" s="155">
        <f t="shared" si="45"/>
        <v>0</v>
      </c>
      <c r="BG199" s="155">
        <f t="shared" si="46"/>
        <v>0</v>
      </c>
      <c r="BH199" s="155">
        <f t="shared" si="47"/>
        <v>0</v>
      </c>
      <c r="BI199" s="155">
        <f t="shared" si="48"/>
        <v>0</v>
      </c>
      <c r="BJ199" s="13" t="s">
        <v>8</v>
      </c>
      <c r="BK199" s="155">
        <f t="shared" si="49"/>
        <v>0</v>
      </c>
      <c r="BL199" s="13" t="s">
        <v>156</v>
      </c>
      <c r="BM199" s="154" t="s">
        <v>398</v>
      </c>
    </row>
    <row r="200" spans="2:65" s="1" customFormat="1" ht="16.5" customHeight="1">
      <c r="B200" s="142"/>
      <c r="C200" s="143" t="s">
        <v>399</v>
      </c>
      <c r="D200" s="143" t="s">
        <v>125</v>
      </c>
      <c r="E200" s="144" t="s">
        <v>400</v>
      </c>
      <c r="F200" s="145" t="s">
        <v>401</v>
      </c>
      <c r="G200" s="146" t="s">
        <v>128</v>
      </c>
      <c r="H200" s="147">
        <v>101.541</v>
      </c>
      <c r="I200" s="148"/>
      <c r="J200" s="149">
        <f t="shared" si="40"/>
        <v>0</v>
      </c>
      <c r="K200" s="145" t="s">
        <v>129</v>
      </c>
      <c r="L200" s="28"/>
      <c r="M200" s="150" t="s">
        <v>1</v>
      </c>
      <c r="N200" s="151" t="s">
        <v>47</v>
      </c>
      <c r="O200" s="51"/>
      <c r="P200" s="152">
        <f t="shared" si="41"/>
        <v>0</v>
      </c>
      <c r="Q200" s="152">
        <v>0</v>
      </c>
      <c r="R200" s="152">
        <f t="shared" si="42"/>
        <v>0</v>
      </c>
      <c r="S200" s="152">
        <v>0</v>
      </c>
      <c r="T200" s="153">
        <f t="shared" si="43"/>
        <v>0</v>
      </c>
      <c r="AR200" s="154" t="s">
        <v>156</v>
      </c>
      <c r="AT200" s="154" t="s">
        <v>125</v>
      </c>
      <c r="AU200" s="154" t="s">
        <v>88</v>
      </c>
      <c r="AY200" s="13" t="s">
        <v>122</v>
      </c>
      <c r="BE200" s="155">
        <f t="shared" si="44"/>
        <v>0</v>
      </c>
      <c r="BF200" s="155">
        <f t="shared" si="45"/>
        <v>0</v>
      </c>
      <c r="BG200" s="155">
        <f t="shared" si="46"/>
        <v>0</v>
      </c>
      <c r="BH200" s="155">
        <f t="shared" si="47"/>
        <v>0</v>
      </c>
      <c r="BI200" s="155">
        <f t="shared" si="48"/>
        <v>0</v>
      </c>
      <c r="BJ200" s="13" t="s">
        <v>8</v>
      </c>
      <c r="BK200" s="155">
        <f t="shared" si="49"/>
        <v>0</v>
      </c>
      <c r="BL200" s="13" t="s">
        <v>156</v>
      </c>
      <c r="BM200" s="154" t="s">
        <v>402</v>
      </c>
    </row>
    <row r="201" spans="2:65" s="11" customFormat="1" ht="25.9" customHeight="1">
      <c r="B201" s="129"/>
      <c r="D201" s="130" t="s">
        <v>81</v>
      </c>
      <c r="E201" s="131" t="s">
        <v>403</v>
      </c>
      <c r="F201" s="131" t="s">
        <v>404</v>
      </c>
      <c r="I201" s="132"/>
      <c r="J201" s="133">
        <f>BK201</f>
        <v>0</v>
      </c>
      <c r="L201" s="129"/>
      <c r="M201" s="134"/>
      <c r="N201" s="135"/>
      <c r="O201" s="135"/>
      <c r="P201" s="136">
        <f>P202</f>
        <v>0</v>
      </c>
      <c r="Q201" s="135"/>
      <c r="R201" s="136">
        <f>R202</f>
        <v>0</v>
      </c>
      <c r="S201" s="135"/>
      <c r="T201" s="137">
        <f>T202</f>
        <v>0</v>
      </c>
      <c r="AR201" s="130" t="s">
        <v>142</v>
      </c>
      <c r="AT201" s="138" t="s">
        <v>81</v>
      </c>
      <c r="AU201" s="138" t="s">
        <v>82</v>
      </c>
      <c r="AY201" s="130" t="s">
        <v>122</v>
      </c>
      <c r="BK201" s="139">
        <f>BK202</f>
        <v>0</v>
      </c>
    </row>
    <row r="202" spans="2:65" s="11" customFormat="1" ht="22.9" customHeight="1">
      <c r="B202" s="129"/>
      <c r="D202" s="130" t="s">
        <v>81</v>
      </c>
      <c r="E202" s="140" t="s">
        <v>405</v>
      </c>
      <c r="F202" s="140" t="s">
        <v>406</v>
      </c>
      <c r="I202" s="132"/>
      <c r="J202" s="141">
        <f>BK202</f>
        <v>0</v>
      </c>
      <c r="L202" s="129"/>
      <c r="M202" s="134"/>
      <c r="N202" s="135"/>
      <c r="O202" s="135"/>
      <c r="P202" s="136">
        <f>P203</f>
        <v>0</v>
      </c>
      <c r="Q202" s="135"/>
      <c r="R202" s="136">
        <f>R203</f>
        <v>0</v>
      </c>
      <c r="S202" s="135"/>
      <c r="T202" s="137">
        <f>T203</f>
        <v>0</v>
      </c>
      <c r="AR202" s="130" t="s">
        <v>142</v>
      </c>
      <c r="AT202" s="138" t="s">
        <v>81</v>
      </c>
      <c r="AU202" s="138" t="s">
        <v>8</v>
      </c>
      <c r="AY202" s="130" t="s">
        <v>122</v>
      </c>
      <c r="BK202" s="139">
        <f>BK203</f>
        <v>0</v>
      </c>
    </row>
    <row r="203" spans="2:65" s="1" customFormat="1" ht="16.5" customHeight="1">
      <c r="B203" s="142"/>
      <c r="C203" s="143" t="s">
        <v>407</v>
      </c>
      <c r="D203" s="143" t="s">
        <v>125</v>
      </c>
      <c r="E203" s="144" t="s">
        <v>408</v>
      </c>
      <c r="F203" s="145" t="s">
        <v>409</v>
      </c>
      <c r="G203" s="146" t="s">
        <v>319</v>
      </c>
      <c r="H203" s="166"/>
      <c r="I203" s="148"/>
      <c r="J203" s="149">
        <f>ROUND(I203*H203,0)</f>
        <v>0</v>
      </c>
      <c r="K203" s="145" t="s">
        <v>129</v>
      </c>
      <c r="L203" s="28"/>
      <c r="M203" s="167" t="s">
        <v>1</v>
      </c>
      <c r="N203" s="168" t="s">
        <v>47</v>
      </c>
      <c r="O203" s="169"/>
      <c r="P203" s="170">
        <f>O203*H203</f>
        <v>0</v>
      </c>
      <c r="Q203" s="170">
        <v>0</v>
      </c>
      <c r="R203" s="170">
        <f>Q203*H203</f>
        <v>0</v>
      </c>
      <c r="S203" s="170">
        <v>0</v>
      </c>
      <c r="T203" s="171">
        <f>S203*H203</f>
        <v>0</v>
      </c>
      <c r="AR203" s="154" t="s">
        <v>410</v>
      </c>
      <c r="AT203" s="154" t="s">
        <v>125</v>
      </c>
      <c r="AU203" s="154" t="s">
        <v>88</v>
      </c>
      <c r="AY203" s="13" t="s">
        <v>122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3" t="s">
        <v>8</v>
      </c>
      <c r="BK203" s="155">
        <f>ROUND(I203*H203,0)</f>
        <v>0</v>
      </c>
      <c r="BL203" s="13" t="s">
        <v>410</v>
      </c>
      <c r="BM203" s="154" t="s">
        <v>411</v>
      </c>
    </row>
    <row r="204" spans="2:65" s="1" customFormat="1" ht="6.95" customHeight="1">
      <c r="B204" s="40"/>
      <c r="C204" s="41"/>
      <c r="D204" s="41"/>
      <c r="E204" s="41"/>
      <c r="F204" s="41"/>
      <c r="G204" s="41"/>
      <c r="H204" s="41"/>
      <c r="I204" s="103"/>
      <c r="J204" s="41"/>
      <c r="K204" s="41"/>
      <c r="L204" s="28"/>
    </row>
  </sheetData>
  <autoFilter ref="C123:K203"/>
  <mergeCells count="6">
    <mergeCell ref="E116:H11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RS-019-007 - OPRAVA POŽÁR...</vt:lpstr>
      <vt:lpstr>'Rekapitulace stavby'!Názvy_tisku</vt:lpstr>
      <vt:lpstr>'RS-019-007 - OPRAVA POŽÁR...'!Názvy_tisku</vt:lpstr>
      <vt:lpstr>'Rekapitulace stavby'!Oblast_tisku</vt:lpstr>
      <vt:lpstr>'RS-019-007 - OPRAVA POŽÁR...'!Oblast_tisku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DESKTOP-O7TS77F\PC</dc:creator>
  <cp:lastModifiedBy>Kaňuščák Lukáš</cp:lastModifiedBy>
  <dcterms:created xsi:type="dcterms:W3CDTF">2019-04-29T13:27:56Z</dcterms:created>
  <dcterms:modified xsi:type="dcterms:W3CDTF">2019-06-20T11:22:55Z</dcterms:modified>
</cp:coreProperties>
</file>