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10" windowWidth="17895" windowHeight="11445" activeTab="1"/>
  </bookViews>
  <sheets>
    <sheet name="Rekapitulace stavby" sheetId="1" r:id="rId1"/>
    <sheet name="RS-019-011 - OPRAVA VENKO..." sheetId="2" r:id="rId2"/>
  </sheets>
  <definedNames>
    <definedName name="_xlnm._FilterDatabase" localSheetId="1" hidden="1">'RS-019-011 - OPRAVA VENKO...'!$C$122:$K$166</definedName>
    <definedName name="_xlnm.Print_Titles" localSheetId="0">'Rekapitulace stavby'!$92:$92</definedName>
    <definedName name="_xlnm.Print_Titles" localSheetId="1">'RS-019-011 - OPRAVA VENKO...'!$122:$122</definedName>
    <definedName name="_xlnm.Print_Area" localSheetId="0">'Rekapitulace stavby'!$D$4:$AO$76,'Rekapitulace stavby'!$C$82:$AQ$96</definedName>
    <definedName name="_xlnm.Print_Area" localSheetId="1">'RS-019-011 - OPRAVA VENKO...'!$C$4:$J$76,'RS-019-011 - OPRAVA VENKO...'!$C$82:$J$106,'RS-019-011 - OPRAVA VENKO...'!$C$112:$K$166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66" i="2"/>
  <c r="BH166" i="2"/>
  <c r="BG166" i="2"/>
  <c r="BF166" i="2"/>
  <c r="T166" i="2"/>
  <c r="T165" i="2" s="1"/>
  <c r="T164" i="2" s="1"/>
  <c r="R166" i="2"/>
  <c r="R165" i="2"/>
  <c r="R164" i="2" s="1"/>
  <c r="P166" i="2"/>
  <c r="P165" i="2"/>
  <c r="P164" i="2"/>
  <c r="BK166" i="2"/>
  <c r="BK165" i="2" s="1"/>
  <c r="J166" i="2"/>
  <c r="BE166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P156" i="2" s="1"/>
  <c r="BK159" i="2"/>
  <c r="J159" i="2"/>
  <c r="BE159" i="2"/>
  <c r="BI158" i="2"/>
  <c r="BH158" i="2"/>
  <c r="BG158" i="2"/>
  <c r="BF158" i="2"/>
  <c r="T158" i="2"/>
  <c r="T156" i="2" s="1"/>
  <c r="R158" i="2"/>
  <c r="P158" i="2"/>
  <c r="BK158" i="2"/>
  <c r="J158" i="2"/>
  <c r="BE158" i="2" s="1"/>
  <c r="BI157" i="2"/>
  <c r="BH157" i="2"/>
  <c r="BG157" i="2"/>
  <c r="BF157" i="2"/>
  <c r="T157" i="2"/>
  <c r="R157" i="2"/>
  <c r="R156" i="2" s="1"/>
  <c r="P157" i="2"/>
  <c r="BK157" i="2"/>
  <c r="BK156" i="2" s="1"/>
  <c r="J156" i="2" s="1"/>
  <c r="J103" i="2" s="1"/>
  <c r="J157" i="2"/>
  <c r="BE157" i="2"/>
  <c r="BI155" i="2"/>
  <c r="BH155" i="2"/>
  <c r="BG155" i="2"/>
  <c r="BF155" i="2"/>
  <c r="T155" i="2"/>
  <c r="R155" i="2"/>
  <c r="P155" i="2"/>
  <c r="P152" i="2" s="1"/>
  <c r="BK155" i="2"/>
  <c r="J155" i="2"/>
  <c r="BE155" i="2"/>
  <c r="BI154" i="2"/>
  <c r="BH154" i="2"/>
  <c r="BG154" i="2"/>
  <c r="BF154" i="2"/>
  <c r="T154" i="2"/>
  <c r="T152" i="2" s="1"/>
  <c r="R154" i="2"/>
  <c r="P154" i="2"/>
  <c r="BK154" i="2"/>
  <c r="J154" i="2"/>
  <c r="BE154" i="2" s="1"/>
  <c r="BI153" i="2"/>
  <c r="BH153" i="2"/>
  <c r="BG153" i="2"/>
  <c r="BF153" i="2"/>
  <c r="T153" i="2"/>
  <c r="R153" i="2"/>
  <c r="R152" i="2" s="1"/>
  <c r="P153" i="2"/>
  <c r="BK153" i="2"/>
  <c r="BK152" i="2" s="1"/>
  <c r="J152" i="2" s="1"/>
  <c r="J102" i="2" s="1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T148" i="2" s="1"/>
  <c r="R150" i="2"/>
  <c r="P150" i="2"/>
  <c r="BK150" i="2"/>
  <c r="J150" i="2"/>
  <c r="BE150" i="2" s="1"/>
  <c r="BI149" i="2"/>
  <c r="BH149" i="2"/>
  <c r="BG149" i="2"/>
  <c r="BF149" i="2"/>
  <c r="T149" i="2"/>
  <c r="R149" i="2"/>
  <c r="R148" i="2" s="1"/>
  <c r="R147" i="2" s="1"/>
  <c r="P149" i="2"/>
  <c r="P148" i="2" s="1"/>
  <c r="BK149" i="2"/>
  <c r="BK148" i="2"/>
  <c r="J148" i="2" s="1"/>
  <c r="J101" i="2" s="1"/>
  <c r="J149" i="2"/>
  <c r="BE149" i="2" s="1"/>
  <c r="BI146" i="2"/>
  <c r="BH146" i="2"/>
  <c r="BG146" i="2"/>
  <c r="BF146" i="2"/>
  <c r="T146" i="2"/>
  <c r="T145" i="2" s="1"/>
  <c r="R146" i="2"/>
  <c r="R145" i="2"/>
  <c r="P146" i="2"/>
  <c r="P145" i="2" s="1"/>
  <c r="BK146" i="2"/>
  <c r="BK145" i="2"/>
  <c r="J145" i="2"/>
  <c r="J99" i="2" s="1"/>
  <c r="J146" i="2"/>
  <c r="BE146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P140" i="2" s="1"/>
  <c r="BK143" i="2"/>
  <c r="J143" i="2"/>
  <c r="BE143" i="2"/>
  <c r="BI142" i="2"/>
  <c r="BH142" i="2"/>
  <c r="BG142" i="2"/>
  <c r="BF142" i="2"/>
  <c r="T142" i="2"/>
  <c r="T140" i="2" s="1"/>
  <c r="R142" i="2"/>
  <c r="P142" i="2"/>
  <c r="BK142" i="2"/>
  <c r="J142" i="2"/>
  <c r="BE142" i="2" s="1"/>
  <c r="BI141" i="2"/>
  <c r="BH141" i="2"/>
  <c r="BG141" i="2"/>
  <c r="BF141" i="2"/>
  <c r="T141" i="2"/>
  <c r="R141" i="2"/>
  <c r="R140" i="2" s="1"/>
  <c r="R124" i="2" s="1"/>
  <c r="P141" i="2"/>
  <c r="BK141" i="2"/>
  <c r="BK140" i="2" s="1"/>
  <c r="J140" i="2" s="1"/>
  <c r="J98" i="2" s="1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F33" i="2" s="1"/>
  <c r="BB95" i="1" s="1"/>
  <c r="BB94" i="1" s="1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T127" i="2" s="1"/>
  <c r="T124" i="2" s="1"/>
  <c r="R128" i="2"/>
  <c r="R127" i="2"/>
  <c r="P128" i="2"/>
  <c r="P127" i="2" s="1"/>
  <c r="BK128" i="2"/>
  <c r="BK127" i="2"/>
  <c r="J127" i="2"/>
  <c r="J97" i="2" s="1"/>
  <c r="J128" i="2"/>
  <c r="BE128" i="2" s="1"/>
  <c r="BI126" i="2"/>
  <c r="F35" i="2" s="1"/>
  <c r="BD95" i="1" s="1"/>
  <c r="BD94" i="1" s="1"/>
  <c r="W33" i="1" s="1"/>
  <c r="BH126" i="2"/>
  <c r="F34" i="2"/>
  <c r="BC95" i="1" s="1"/>
  <c r="BC94" i="1" s="1"/>
  <c r="BG126" i="2"/>
  <c r="BF126" i="2"/>
  <c r="J32" i="2" s="1"/>
  <c r="AW95" i="1" s="1"/>
  <c r="F32" i="2"/>
  <c r="BA95" i="1" s="1"/>
  <c r="BA94" i="1" s="1"/>
  <c r="T126" i="2"/>
  <c r="T125" i="2"/>
  <c r="R126" i="2"/>
  <c r="R125" i="2"/>
  <c r="P126" i="2"/>
  <c r="P125" i="2"/>
  <c r="BK126" i="2"/>
  <c r="BK125" i="2"/>
  <c r="J125" i="2" s="1"/>
  <c r="J96" i="2" s="1"/>
  <c r="J126" i="2"/>
  <c r="BE126" i="2" s="1"/>
  <c r="J120" i="2"/>
  <c r="J119" i="2"/>
  <c r="F119" i="2"/>
  <c r="F117" i="2"/>
  <c r="E115" i="2"/>
  <c r="J90" i="2"/>
  <c r="J89" i="2"/>
  <c r="F89" i="2"/>
  <c r="F87" i="2"/>
  <c r="E85" i="2"/>
  <c r="J16" i="2"/>
  <c r="E16" i="2"/>
  <c r="F120" i="2" s="1"/>
  <c r="F90" i="2"/>
  <c r="J15" i="2"/>
  <c r="J10" i="2"/>
  <c r="J117" i="2" s="1"/>
  <c r="J87" i="2"/>
  <c r="AS94" i="1"/>
  <c r="L90" i="1"/>
  <c r="AM90" i="1"/>
  <c r="AM89" i="1"/>
  <c r="L89" i="1"/>
  <c r="AM87" i="1"/>
  <c r="L87" i="1"/>
  <c r="L85" i="1"/>
  <c r="L84" i="1"/>
  <c r="W31" i="1" l="1"/>
  <c r="AX94" i="1"/>
  <c r="F31" i="2"/>
  <c r="AZ95" i="1" s="1"/>
  <c r="AZ94" i="1" s="1"/>
  <c r="J31" i="2"/>
  <c r="AV95" i="1" s="1"/>
  <c r="AT95" i="1" s="1"/>
  <c r="W32" i="1"/>
  <c r="AY94" i="1"/>
  <c r="R123" i="2"/>
  <c r="T147" i="2"/>
  <c r="T123" i="2"/>
  <c r="P124" i="2"/>
  <c r="P123" i="2" s="1"/>
  <c r="AU95" i="1" s="1"/>
  <c r="AU94" i="1" s="1"/>
  <c r="W30" i="1"/>
  <c r="AW94" i="1"/>
  <c r="AK30" i="1" s="1"/>
  <c r="P147" i="2"/>
  <c r="BK164" i="2"/>
  <c r="J164" i="2" s="1"/>
  <c r="J104" i="2" s="1"/>
  <c r="J165" i="2"/>
  <c r="J105" i="2" s="1"/>
  <c r="BK124" i="2"/>
  <c r="BK147" i="2"/>
  <c r="J147" i="2" s="1"/>
  <c r="J100" i="2" s="1"/>
  <c r="W29" i="1" l="1"/>
  <c r="AV94" i="1"/>
  <c r="J124" i="2"/>
  <c r="J95" i="2" s="1"/>
  <c r="BK123" i="2"/>
  <c r="J123" i="2" s="1"/>
  <c r="AT94" i="1" l="1"/>
  <c r="AK29" i="1"/>
  <c r="J28" i="2"/>
  <c r="J94" i="2"/>
  <c r="J37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<sst xmlns="http://schemas.openxmlformats.org/spreadsheetml/2006/main" count="812" uniqueCount="270">
  <si>
    <t>Export Komplet</t>
  </si>
  <si>
    <t/>
  </si>
  <si>
    <t>2.0</t>
  </si>
  <si>
    <t>False</t>
  </si>
  <si>
    <t>{0fa8f3fe-c27d-4529-b92f-9c6646094905}</t>
  </si>
  <si>
    <t>&gt;&gt;  skryté sloupce  &lt;&lt;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</si>
  <si>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</si>
  <si>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</si>
  <si>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</si>
  <si>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</si>
  <si>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</si>
  <si>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</si>
  <si>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</si>
  <si>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</si>
  <si>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</si>
  <si>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RS-019-011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</si>
  <si>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</si>
  <si>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</si>
  <si>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VENKOVNÍHO SCHODIŠTĚ MŠ BUDOVATELSKÁ</t>
  </si>
  <si>
    <t>0,1</t>
  </si>
  <si>
    <t>KSO:</t>
  </si>
  <si>
    <t>CC-CZ:</t>
  </si>
  <si>
    <t>Místo:</t>
  </si>
  <si>
    <t>Studénka</t>
  </si>
  <si>
    <t>Datum:</t>
  </si>
  <si>
    <t>3. 5. 2019</t>
  </si>
  <si>
    <t>10</t>
  </si>
  <si>
    <t>100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</si>
  <si>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</si>
  <si>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</si>
  <si>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</si>
  <si>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</si>
  <si>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</si>
  <si>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</si>
  <si>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</si>
  <si>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</si>
  <si>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</si>
  <si>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</si>
  <si>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</si>
  <si>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</si>
  <si>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</si>
  <si>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</si>
  <si>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</si>
  <si>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</si>
  <si>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</si>
  <si>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</si>
  <si>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</si>
  <si>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</si>
  <si>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</si>
  <si>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</si>
  <si>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</si>
  <si>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</si>
  <si>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</si>
  <si>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</si>
  <si>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</si>
  <si>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</si>
  <si>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</si>
  <si>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</si>
  <si>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</si>
  <si>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</si>
  <si>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</si>
  <si>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</si>
  <si>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</si>
  <si>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</si>
  <si>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</si>
  <si>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</si>
  <si>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</si>
  <si>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</si>
  <si>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</si>
  <si>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</si>
  <si>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</si>
  <si>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</si>
  <si>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</si>
  <si>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</si>
  <si>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</si>
  <si>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</si>
  <si>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</si>
  <si>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</si>
  <si>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</si>
  <si>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</si>
  <si>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</si>
  <si>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</si>
  <si>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</si>
  <si>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</si>
  <si>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</si>
  <si>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</si>
  <si>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</si>
  <si>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</si>
  <si>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</si>
  <si>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</si>
  <si>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</si>
  <si>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</si>
  <si>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</si>
  <si>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</si>
  <si>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</si>
  <si>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</si>
  <si>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</si>
  <si>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</si>
  <si>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</si>
  <si>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</si>
  <si>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</si>
  <si>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</si>
  <si>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</si>
  <si>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771 - Podlahy z dlaždic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</si>
  <si>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</si>
  <si>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</si>
  <si>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</si>
  <si>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</si>
  <si>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</si>
  <si>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</si>
  <si>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</si>
  <si>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</si>
  <si>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</si>
  <si>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</si>
  <si>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</si>
  <si>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</si>
  <si>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</si>
  <si>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</si>
  <si>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</si>
  <si>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</si>
  <si>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</si>
  <si>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</si>
  <si>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</si>
  <si>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</si>
  <si>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1-001</t>
  </si>
  <si>
    <t>Terénní úpravy v bezprostřední blízkosti schodišť</t>
  </si>
  <si>
    <t>Kč</t>
  </si>
  <si>
    <t>4</t>
  </si>
  <si>
    <t>824671727</t>
  </si>
  <si>
    <t>9</t>
  </si>
  <si>
    <t>Ostatní konstrukce a práce, bourání</t>
  </si>
  <si>
    <t>965081313</t>
  </si>
  <si>
    <t>Bourání podlah z dlaždic betonových, teracových nebo čedičových tl do 20 mm plochy přes 1 m2</t>
  </si>
  <si>
    <t>m2</t>
  </si>
  <si>
    <t>CS ÚRS 2019 01</t>
  </si>
  <si>
    <t>1339680072</t>
  </si>
  <si>
    <t>3</t>
  </si>
  <si>
    <t>1015585253</t>
  </si>
  <si>
    <t>985112132</t>
  </si>
  <si>
    <t>Odsekání degradovaného betonu rubu kleneb a podlah tl do 30 mm</t>
  </si>
  <si>
    <t>2049823047</t>
  </si>
  <si>
    <t>5</t>
  </si>
  <si>
    <t>985112193</t>
  </si>
  <si>
    <t>Příplatek k odsekání degradovaného betonu za plochu do 10 m2 jednotlivě</t>
  </si>
  <si>
    <t>-277594567</t>
  </si>
  <si>
    <t>6</t>
  </si>
  <si>
    <t>985121121</t>
  </si>
  <si>
    <t>Tryskání degradovaného betonu stěn a rubu kleneb vodou pod tlakem do 300 barů</t>
  </si>
  <si>
    <t>2054213560</t>
  </si>
  <si>
    <t>7</t>
  </si>
  <si>
    <t>985121912</t>
  </si>
  <si>
    <t>Příplatek k tryskání degradovaného betonu za plochu do 10 m2 jednotlivě</t>
  </si>
  <si>
    <t>1198389967</t>
  </si>
  <si>
    <t>8</t>
  </si>
  <si>
    <t>985131311</t>
  </si>
  <si>
    <t>Ruční dočištění ploch stěn, rubu kleneb a podlah ocelových kartáči</t>
  </si>
  <si>
    <t>450130127</t>
  </si>
  <si>
    <t>985131411</t>
  </si>
  <si>
    <t>Vysušení ploch stěn, rubu kleneb a podlah stlačeným vzduchem</t>
  </si>
  <si>
    <t>-982546857</t>
  </si>
  <si>
    <t>985311313</t>
  </si>
  <si>
    <t>Reprofilace rubu kleneb a podlah cementovými sanačními maltami tl 30 mm</t>
  </si>
  <si>
    <t>-1331233381</t>
  </si>
  <si>
    <t>11</t>
  </si>
  <si>
    <t>985311912</t>
  </si>
  <si>
    <t>Příplatek při reprofilaci sanačními maltami za plochu do 10 m2 jednotlivě</t>
  </si>
  <si>
    <t>-1489818372</t>
  </si>
  <si>
    <t>12</t>
  </si>
  <si>
    <t>985323111</t>
  </si>
  <si>
    <t>Spojovací můstek reprofilovaného betonu na cementové bázi tl 1 mm</t>
  </si>
  <si>
    <t>686946244</t>
  </si>
  <si>
    <t>13</t>
  </si>
  <si>
    <t>985323912</t>
  </si>
  <si>
    <t>Příplatek k cenám spojovacího můstku za plochu do 10 m2 jednotlivě</t>
  </si>
  <si>
    <t>1562612229</t>
  </si>
  <si>
    <t>997</t>
  </si>
  <si>
    <t>Přesun sutě</t>
  </si>
  <si>
    <t>14</t>
  </si>
  <si>
    <t>997013211</t>
  </si>
  <si>
    <t>Vnitrostaveništní doprava suti a vybouraných hmot pro budovy v do 6 m ručně</t>
  </si>
  <si>
    <t>t</t>
  </si>
  <si>
    <t>-77207124</t>
  </si>
  <si>
    <t>997013501</t>
  </si>
  <si>
    <t>Odvoz suti a vybouraných hmot na skládku nebo meziskládku do 1 km se složením</t>
  </si>
  <si>
    <t>223305199</t>
  </si>
  <si>
    <t>16</t>
  </si>
  <si>
    <t>997013509</t>
  </si>
  <si>
    <t>Příplatek k odvozu suti a vybouraných hmot na skládku ZKD 1 km přes 1 km</t>
  </si>
  <si>
    <t>290536668</t>
  </si>
  <si>
    <t>17</t>
  </si>
  <si>
    <t>997013831</t>
  </si>
  <si>
    <t>Poplatek za uložení na skládce (skládkovné) stavebního odpadu směsného kód odpadu 170 904</t>
  </si>
  <si>
    <t>-1818817216</t>
  </si>
  <si>
    <t>998</t>
  </si>
  <si>
    <t>Přesun hmot</t>
  </si>
  <si>
    <t>32</t>
  </si>
  <si>
    <t>998018001</t>
  </si>
  <si>
    <t>Přesun hmot ruční pro budovy v do 6 m</t>
  </si>
  <si>
    <t>1706097235</t>
  </si>
  <si>
    <t>PSV</t>
  </si>
  <si>
    <t>Práce a dodávky PSV</t>
  </si>
  <si>
    <t>711</t>
  </si>
  <si>
    <t>Izolace proti vodě, vlhkosti a plynům</t>
  </si>
  <si>
    <t>18</t>
  </si>
  <si>
    <t>711113115</t>
  </si>
  <si>
    <t>Izolace proti vlhkosti na vodorovné ploše za studena těsnicí hmotou dvousložkovou na bázi polymery modifikované živičné emulze</t>
  </si>
  <si>
    <t>-224858982</t>
  </si>
  <si>
    <t>19</t>
  </si>
  <si>
    <t>711113125</t>
  </si>
  <si>
    <t>Izolace proti vlhkosti na svislé ploše za studena těsnicí hmotou dvousložkovou na bázi polymery modifikované živičné emulze</t>
  </si>
  <si>
    <t>-1806734119</t>
  </si>
  <si>
    <t>20</t>
  </si>
  <si>
    <t>998711201</t>
  </si>
  <si>
    <t>Přesun hmot procentní pro izolace proti vodě, vlhkosti a plynům v objektech v do 6 m</t>
  </si>
  <si>
    <t>%</t>
  </si>
  <si>
    <t>2037537122</t>
  </si>
  <si>
    <t>767</t>
  </si>
  <si>
    <t>Konstrukce zámečnické</t>
  </si>
  <si>
    <t>767-001</t>
  </si>
  <si>
    <t>Nerezové zábradlí v.1 m</t>
  </si>
  <si>
    <t>m</t>
  </si>
  <si>
    <t>-406145670</t>
  </si>
  <si>
    <t>22</t>
  </si>
  <si>
    <t>767161813</t>
  </si>
  <si>
    <t>Demontáž zábradlí rovného nerozebíratelného hmotnosti 1m zábradlí do 20 kg</t>
  </si>
  <si>
    <t>1296447731</t>
  </si>
  <si>
    <t>23</t>
  </si>
  <si>
    <t>998767201</t>
  </si>
  <si>
    <t>Přesun hmot procentní pro zámečnické konstrukce v objektech v do 6 m</t>
  </si>
  <si>
    <t>1414180474</t>
  </si>
  <si>
    <t>771</t>
  </si>
  <si>
    <t>Podlahy z dlaždic</t>
  </si>
  <si>
    <t>24</t>
  </si>
  <si>
    <t>771111011</t>
  </si>
  <si>
    <t>Vysátí podkladu před pokládkou dlažby</t>
  </si>
  <si>
    <t>-1829664788</t>
  </si>
  <si>
    <t>25</t>
  </si>
  <si>
    <t>771121011</t>
  </si>
  <si>
    <t>Nátěr penetrační na podlahu</t>
  </si>
  <si>
    <t>-939289283</t>
  </si>
  <si>
    <t>26</t>
  </si>
  <si>
    <t>771554113.R</t>
  </si>
  <si>
    <t>Montáž podlah z dlaždic teracových lepených flexibilním lepidlem do 12 ks/m2 vč.soklíků</t>
  </si>
  <si>
    <t>428926350</t>
  </si>
  <si>
    <t>27</t>
  </si>
  <si>
    <t>M</t>
  </si>
  <si>
    <t>59247504</t>
  </si>
  <si>
    <t>dlaždice teracová tryskaná impregnovaná 400x400x20mm</t>
  </si>
  <si>
    <t>-620850415</t>
  </si>
  <si>
    <t>28</t>
  </si>
  <si>
    <t>59247478</t>
  </si>
  <si>
    <t>soklík teracový broušený 300x70x10mm</t>
  </si>
  <si>
    <t>1806601916</t>
  </si>
  <si>
    <t>29</t>
  </si>
  <si>
    <t>771-001</t>
  </si>
  <si>
    <t>Příplatek za pracnost při provádění stupňů a podstupnic</t>
  </si>
  <si>
    <t>-1708269778</t>
  </si>
  <si>
    <t>30</t>
  </si>
  <si>
    <t>998771201</t>
  </si>
  <si>
    <t>Přesun hmot procentní pro podlahy z dlaždic v objektech v do 6 m</t>
  </si>
  <si>
    <t>1650458131</t>
  </si>
  <si>
    <t>VRN</t>
  </si>
  <si>
    <t>Vedlejší rozpočtové náklady</t>
  </si>
  <si>
    <t>VRN9</t>
  </si>
  <si>
    <t>Ostatní náklady</t>
  </si>
  <si>
    <t>31</t>
  </si>
  <si>
    <t>090001000</t>
  </si>
  <si>
    <t>Ostatní náklady - zařízení staveniště, doprava</t>
  </si>
  <si>
    <t>1024</t>
  </si>
  <si>
    <t>1077417522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</si>
</sst>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3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204" t="s">
        <v>15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6"/>
      <c r="BE5" s="174" t="s">
        <v>16</v>
      </c>
      <c r="BS5" s="13" t="s">
        <v>6</v>
      </c>
    </row>
    <row r="6" spans="1:74" ht="36.950000000000003" customHeight="1">
      <c r="B6" s="16"/>
      <c r="D6" s="22" t="s">
        <v>17</v>
      </c>
      <c r="K6" s="205" t="s">
        <v>18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6"/>
      <c r="BE6" s="175"/>
      <c r="BS6" s="13" t="s">
        <v>19</v>
      </c>
    </row>
    <row r="7" spans="1:74" ht="12" customHeight="1">
      <c r="B7" s="16"/>
      <c r="D7" s="23" t="s">
        <v>20</v>
      </c>
      <c r="K7" s="21" t="s">
        <v>1</v>
      </c>
      <c r="AK7" s="23" t="s">
        <v>21</v>
      </c>
      <c r="AN7" s="21" t="s">
        <v>1</v>
      </c>
      <c r="AR7" s="16"/>
      <c r="BE7" s="175"/>
      <c r="BS7" s="13" t="s">
        <v>8</v>
      </c>
    </row>
    <row r="8" spans="1:74" ht="12" customHeight="1">
      <c r="B8" s="16"/>
      <c r="D8" s="23" t="s">
        <v>22</v>
      </c>
      <c r="K8" s="21" t="s">
        <v>23</v>
      </c>
      <c r="AK8" s="23" t="s">
        <v>24</v>
      </c>
      <c r="AN8" s="24" t="s">
        <v>25</v>
      </c>
      <c r="AR8" s="16"/>
      <c r="BE8" s="175"/>
      <c r="BS8" s="13" t="s">
        <v>26</v>
      </c>
    </row>
    <row r="9" spans="1:74" ht="14.45" customHeight="1">
      <c r="B9" s="16"/>
      <c r="AR9" s="16"/>
      <c r="BE9" s="175"/>
      <c r="BS9" s="13" t="s">
        <v>27</v>
      </c>
    </row>
    <row r="10" spans="1:74" ht="12" customHeight="1">
      <c r="B10" s="16"/>
      <c r="D10" s="23" t="s">
        <v>28</v>
      </c>
      <c r="AK10" s="23" t="s">
        <v>29</v>
      </c>
      <c r="AN10" s="21" t="s">
        <v>30</v>
      </c>
      <c r="AR10" s="16"/>
      <c r="BE10" s="175"/>
      <c r="BS10" s="13" t="s">
        <v>19</v>
      </c>
    </row>
    <row r="11" spans="1:74" ht="18.399999999999999" customHeight="1">
      <c r="B11" s="16"/>
      <c r="E11" s="21" t="s">
        <v>31</v>
      </c>
      <c r="AK11" s="23" t="s">
        <v>32</v>
      </c>
      <c r="AN11" s="21" t="s">
        <v>33</v>
      </c>
      <c r="AR11" s="16"/>
      <c r="BE11" s="175"/>
      <c r="BS11" s="13" t="s">
        <v>19</v>
      </c>
    </row>
    <row r="12" spans="1:74" ht="6.95" customHeight="1">
      <c r="B12" s="16"/>
      <c r="AR12" s="16"/>
      <c r="BE12" s="175"/>
      <c r="BS12" s="13" t="s">
        <v>19</v>
      </c>
    </row>
    <row r="13" spans="1:74" ht="12" customHeight="1">
      <c r="B13" s="16"/>
      <c r="D13" s="23" t="s">
        <v>34</v>
      </c>
      <c r="AK13" s="23" t="s">
        <v>29</v>
      </c>
      <c r="AN13" s="25" t="s">
        <v>35</v>
      </c>
      <c r="AR13" s="16"/>
      <c r="BE13" s="175"/>
      <c r="BS13" s="13" t="s">
        <v>19</v>
      </c>
    </row>
    <row r="14" spans="1:74" ht="12.75">
      <c r="B14" s="16"/>
      <c r="E14" s="206" t="s">
        <v>35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3" t="s">
        <v>32</v>
      </c>
      <c r="AN14" s="25" t="s">
        <v>35</v>
      </c>
      <c r="AR14" s="16"/>
      <c r="BE14" s="175"/>
      <c r="BS14" s="13" t="s">
        <v>19</v>
      </c>
    </row>
    <row r="15" spans="1:74" ht="6.95" customHeight="1">
      <c r="B15" s="16"/>
      <c r="AR15" s="16"/>
      <c r="BE15" s="175"/>
      <c r="BS15" s="13" t="s">
        <v>3</v>
      </c>
    </row>
    <row r="16" spans="1:74" ht="12" customHeight="1">
      <c r="B16" s="16"/>
      <c r="D16" s="23" t="s">
        <v>36</v>
      </c>
      <c r="AK16" s="23" t="s">
        <v>29</v>
      </c>
      <c r="AN16" s="21" t="s">
        <v>37</v>
      </c>
      <c r="AR16" s="16"/>
      <c r="BE16" s="175"/>
      <c r="BS16" s="13" t="s">
        <v>3</v>
      </c>
    </row>
    <row r="17" spans="2:71" ht="18.399999999999999" customHeight="1">
      <c r="B17" s="16"/>
      <c r="E17" s="21" t="s">
        <v>38</v>
      </c>
      <c r="AK17" s="23" t="s">
        <v>32</v>
      </c>
      <c r="AN17" s="21" t="s">
        <v>1</v>
      </c>
      <c r="AR17" s="16"/>
      <c r="BE17" s="175"/>
      <c r="BS17" s="13" t="s">
        <v>39</v>
      </c>
    </row>
    <row r="18" spans="2:71" ht="6.95" customHeight="1">
      <c r="B18" s="16"/>
      <c r="AR18" s="16"/>
      <c r="BE18" s="175"/>
      <c r="BS18" s="13" t="s">
        <v>8</v>
      </c>
    </row>
    <row r="19" spans="2:71" ht="12" customHeight="1">
      <c r="B19" s="16"/>
      <c r="D19" s="23" t="s">
        <v>40</v>
      </c>
      <c r="AK19" s="23" t="s">
        <v>29</v>
      </c>
      <c r="AN19" s="21" t="s">
        <v>37</v>
      </c>
      <c r="AR19" s="16"/>
      <c r="BE19" s="175"/>
      <c r="BS19" s="13" t="s">
        <v>8</v>
      </c>
    </row>
    <row r="20" spans="2:71" ht="18.399999999999999" customHeight="1">
      <c r="B20" s="16"/>
      <c r="E20" s="21" t="s">
        <v>38</v>
      </c>
      <c r="AK20" s="23" t="s">
        <v>32</v>
      </c>
      <c r="AN20" s="21" t="s">
        <v>1</v>
      </c>
      <c r="AR20" s="16"/>
      <c r="BE20" s="175"/>
      <c r="BS20" s="13" t="s">
        <v>39</v>
      </c>
    </row>
    <row r="21" spans="2:71" ht="6.95" customHeight="1">
      <c r="B21" s="16"/>
      <c r="AR21" s="16"/>
      <c r="BE21" s="175"/>
    </row>
    <row r="22" spans="2:71" ht="12" customHeight="1">
      <c r="B22" s="16"/>
      <c r="D22" s="23" t="s">
        <v>41</v>
      </c>
      <c r="AR22" s="16"/>
      <c r="BE22" s="175"/>
    </row>
    <row r="23" spans="2:71" ht="16.5" customHeight="1">
      <c r="B23" s="16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6"/>
      <c r="BE23" s="175"/>
    </row>
    <row r="24" spans="2:71" ht="6.95" customHeight="1">
      <c r="B24" s="16"/>
      <c r="AR24" s="16"/>
      <c r="BE24" s="175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5"/>
    </row>
    <row r="26" spans="2:71" s="1" customFormat="1" ht="25.9" customHeight="1">
      <c r="B26" s="28"/>
      <c r="D26" s="29" t="s">
        <v>42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7">
        <f>ROUND(AG94,0)</f>
        <v>0</v>
      </c>
      <c r="AL26" s="178"/>
      <c r="AM26" s="178"/>
      <c r="AN26" s="178"/>
      <c r="AO26" s="178"/>
      <c r="AR26" s="28"/>
      <c r="BE26" s="175"/>
    </row>
    <row r="27" spans="2:71" s="1" customFormat="1" ht="6.95" customHeight="1">
      <c r="B27" s="28"/>
      <c r="AR27" s="28"/>
      <c r="BE27" s="175"/>
    </row>
    <row r="28" spans="2:71" s="1" customFormat="1" ht="12.75">
      <c r="B28" s="28"/>
      <c r="L28" s="209" t="s">
        <v>43</v>
      </c>
      <c r="M28" s="209"/>
      <c r="N28" s="209"/>
      <c r="O28" s="209"/>
      <c r="P28" s="209"/>
      <c r="W28" s="209" t="s">
        <v>44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45</v>
      </c>
      <c r="AL28" s="209"/>
      <c r="AM28" s="209"/>
      <c r="AN28" s="209"/>
      <c r="AO28" s="209"/>
      <c r="AR28" s="28"/>
      <c r="BE28" s="175"/>
    </row>
    <row r="29" spans="2:71" s="2" customFormat="1" ht="14.45" customHeight="1">
      <c r="B29" s="32"/>
      <c r="D29" s="23" t="s">
        <v>46</v>
      </c>
      <c r="F29" s="23" t="s">
        <v>47</v>
      </c>
      <c r="L29" s="210">
        <v>0.21</v>
      </c>
      <c r="M29" s="173"/>
      <c r="N29" s="173"/>
      <c r="O29" s="173"/>
      <c r="P29" s="173"/>
      <c r="W29" s="172">
        <f>ROUND(AZ94, 0)</f>
        <v>0</v>
      </c>
      <c r="X29" s="173"/>
      <c r="Y29" s="173"/>
      <c r="Z29" s="173"/>
      <c r="AA29" s="173"/>
      <c r="AB29" s="173"/>
      <c r="AC29" s="173"/>
      <c r="AD29" s="173"/>
      <c r="AE29" s="173"/>
      <c r="AK29" s="172">
        <f>ROUND(AV94, 0)</f>
        <v>0</v>
      </c>
      <c r="AL29" s="173"/>
      <c r="AM29" s="173"/>
      <c r="AN29" s="173"/>
      <c r="AO29" s="173"/>
      <c r="AR29" s="32"/>
      <c r="BE29" s="176"/>
    </row>
    <row r="30" spans="2:71" s="2" customFormat="1" ht="14.45" customHeight="1">
      <c r="B30" s="32"/>
      <c r="F30" s="23" t="s">
        <v>48</v>
      </c>
      <c r="L30" s="210">
        <v>0.15</v>
      </c>
      <c r="M30" s="173"/>
      <c r="N30" s="173"/>
      <c r="O30" s="173"/>
      <c r="P30" s="173"/>
      <c r="W30" s="172">
        <f>ROUND(BA94, 0)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ROUND(AW94, 0)</f>
        <v>0</v>
      </c>
      <c r="AL30" s="173"/>
      <c r="AM30" s="173"/>
      <c r="AN30" s="173"/>
      <c r="AO30" s="173"/>
      <c r="AR30" s="32"/>
      <c r="BE30" s="176"/>
    </row>
    <row r="31" spans="2:71" s="2" customFormat="1" ht="14.45" hidden="1" customHeight="1">
      <c r="B31" s="32"/>
      <c r="F31" s="23" t="s">
        <v>49</v>
      </c>
      <c r="L31" s="210">
        <v>0.21</v>
      </c>
      <c r="M31" s="173"/>
      <c r="N31" s="173"/>
      <c r="O31" s="173"/>
      <c r="P31" s="173"/>
      <c r="W31" s="172">
        <f>ROUND(BB94, 0)</f>
        <v>0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32"/>
      <c r="BE31" s="176"/>
    </row>
    <row r="32" spans="2:71" s="2" customFormat="1" ht="14.45" hidden="1" customHeight="1">
      <c r="B32" s="32"/>
      <c r="F32" s="23" t="s">
        <v>50</v>
      </c>
      <c r="L32" s="210">
        <v>0.15</v>
      </c>
      <c r="M32" s="173"/>
      <c r="N32" s="173"/>
      <c r="O32" s="173"/>
      <c r="P32" s="173"/>
      <c r="W32" s="172">
        <f>ROUND(BC94, 0)</f>
        <v>0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32"/>
      <c r="BE32" s="176"/>
    </row>
    <row r="33" spans="2:57" s="2" customFormat="1" ht="14.45" hidden="1" customHeight="1">
      <c r="B33" s="32"/>
      <c r="F33" s="23" t="s">
        <v>51</v>
      </c>
      <c r="L33" s="210">
        <v>0</v>
      </c>
      <c r="M33" s="173"/>
      <c r="N33" s="173"/>
      <c r="O33" s="173"/>
      <c r="P33" s="173"/>
      <c r="W33" s="172">
        <f>ROUND(BD94, 0)</f>
        <v>0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32"/>
      <c r="BE33" s="176"/>
    </row>
    <row r="34" spans="2:57" s="1" customFormat="1" ht="6.95" customHeight="1">
      <c r="B34" s="28"/>
      <c r="AR34" s="28"/>
      <c r="BE34" s="175"/>
    </row>
    <row r="35" spans="2:57" s="1" customFormat="1" ht="25.9" customHeight="1">
      <c r="B35" s="28"/>
      <c r="C35" s="33"/>
      <c r="D35" s="34" t="s">
        <v>52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53</v>
      </c>
      <c r="U35" s="35"/>
      <c r="V35" s="35"/>
      <c r="W35" s="35"/>
      <c r="X35" s="179" t="s">
        <v>54</v>
      </c>
      <c r="Y35" s="180"/>
      <c r="Z35" s="180"/>
      <c r="AA35" s="180"/>
      <c r="AB35" s="180"/>
      <c r="AC35" s="35"/>
      <c r="AD35" s="35"/>
      <c r="AE35" s="35"/>
      <c r="AF35" s="35"/>
      <c r="AG35" s="35"/>
      <c r="AH35" s="35"/>
      <c r="AI35" s="35"/>
      <c r="AJ35" s="35"/>
      <c r="AK35" s="181">
        <f>SUM(AK26:AK33)</f>
        <v>0</v>
      </c>
      <c r="AL35" s="180"/>
      <c r="AM35" s="180"/>
      <c r="AN35" s="180"/>
      <c r="AO35" s="182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55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56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57</v>
      </c>
      <c r="AI60" s="30"/>
      <c r="AJ60" s="30"/>
      <c r="AK60" s="30"/>
      <c r="AL60" s="30"/>
      <c r="AM60" s="39" t="s">
        <v>58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60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57</v>
      </c>
      <c r="AI75" s="30"/>
      <c r="AJ75" s="30"/>
      <c r="AK75" s="30"/>
      <c r="AL75" s="30"/>
      <c r="AM75" s="39" t="s">
        <v>58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5" customHeight="1">
      <c r="B82" s="28"/>
      <c r="C82" s="17" t="s">
        <v>61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4"/>
      <c r="C84" s="23" t="s">
        <v>14</v>
      </c>
      <c r="L84" s="3" t="str">
        <f>K5</f>
        <v>RS-019-011</v>
      </c>
      <c r="AR84" s="44"/>
    </row>
    <row r="85" spans="1:90" s="4" customFormat="1" ht="36.950000000000003" customHeight="1">
      <c r="B85" s="45"/>
      <c r="C85" s="46" t="s">
        <v>17</v>
      </c>
      <c r="L85" s="187" t="str">
        <f>K6</f>
        <v>OPRAVA VENKOVNÍHO SCHODIŠTĚ MŠ BUDOVATELSKÁ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5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22</v>
      </c>
      <c r="L87" s="47" t="str">
        <f>IF(K8="","",K8)</f>
        <v>Studénka</v>
      </c>
      <c r="AI87" s="23" t="s">
        <v>24</v>
      </c>
      <c r="AM87" s="189" t="str">
        <f>IF(AN8= "","",AN8)</f>
        <v>3. 5. 2019</v>
      </c>
      <c r="AN87" s="189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28</v>
      </c>
      <c r="L89" s="3" t="str">
        <f>IF(E11= "","",E11)</f>
        <v>Město Studénka</v>
      </c>
      <c r="AI89" s="23" t="s">
        <v>36</v>
      </c>
      <c r="AM89" s="185" t="str">
        <f>IF(E17="","",E17)</f>
        <v>Renata Škopová</v>
      </c>
      <c r="AN89" s="186"/>
      <c r="AO89" s="186"/>
      <c r="AP89" s="186"/>
      <c r="AR89" s="28"/>
      <c r="AS89" s="190" t="s">
        <v>62</v>
      </c>
      <c r="AT89" s="19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34</v>
      </c>
      <c r="L90" s="3" t="str">
        <f>IF(E14= "Vyplň údaj","",E14)</f>
        <v/>
      </c>
      <c r="AI90" s="23" t="s">
        <v>40</v>
      </c>
      <c r="AM90" s="185" t="str">
        <f>IF(E20="","",E20)</f>
        <v>Renata Škopová</v>
      </c>
      <c r="AN90" s="186"/>
      <c r="AO90" s="186"/>
      <c r="AP90" s="186"/>
      <c r="AR90" s="28"/>
      <c r="AS90" s="192"/>
      <c r="AT90" s="193"/>
      <c r="AU90" s="51"/>
      <c r="AV90" s="51"/>
      <c r="AW90" s="51"/>
      <c r="AX90" s="51"/>
      <c r="AY90" s="51"/>
      <c r="AZ90" s="51"/>
      <c r="BA90" s="51"/>
      <c r="BB90" s="51"/>
      <c r="BC90" s="51"/>
      <c r="BD90" s="52"/>
    </row>
    <row r="91" spans="1:90" s="1" customFormat="1" ht="10.9" customHeight="1">
      <c r="B91" s="28"/>
      <c r="AR91" s="28"/>
      <c r="AS91" s="192"/>
      <c r="AT91" s="193"/>
      <c r="AU91" s="51"/>
      <c r="AV91" s="51"/>
      <c r="AW91" s="51"/>
      <c r="AX91" s="51"/>
      <c r="AY91" s="51"/>
      <c r="AZ91" s="51"/>
      <c r="BA91" s="51"/>
      <c r="BB91" s="51"/>
      <c r="BC91" s="51"/>
      <c r="BD91" s="52"/>
    </row>
    <row r="92" spans="1:90" s="1" customFormat="1" ht="29.25" customHeight="1">
      <c r="B92" s="28"/>
      <c r="C92" s="194" t="s">
        <v>63</v>
      </c>
      <c r="D92" s="195"/>
      <c r="E92" s="195"/>
      <c r="F92" s="195"/>
      <c r="G92" s="195"/>
      <c r="H92" s="53"/>
      <c r="I92" s="196" t="s">
        <v>64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65</v>
      </c>
      <c r="AH92" s="195"/>
      <c r="AI92" s="195"/>
      <c r="AJ92" s="195"/>
      <c r="AK92" s="195"/>
      <c r="AL92" s="195"/>
      <c r="AM92" s="195"/>
      <c r="AN92" s="196" t="s">
        <v>66</v>
      </c>
      <c r="AO92" s="195"/>
      <c r="AP92" s="198"/>
      <c r="AQ92" s="54" t="s">
        <v>67</v>
      </c>
      <c r="AR92" s="28"/>
      <c r="AS92" s="55" t="s">
        <v>68</v>
      </c>
      <c r="AT92" s="56" t="s">
        <v>69</v>
      </c>
      <c r="AU92" s="56" t="s">
        <v>70</v>
      </c>
      <c r="AV92" s="56" t="s">
        <v>71</v>
      </c>
      <c r="AW92" s="56" t="s">
        <v>72</v>
      </c>
      <c r="AX92" s="56" t="s">
        <v>73</v>
      </c>
      <c r="AY92" s="56" t="s">
        <v>74</v>
      </c>
      <c r="AZ92" s="56" t="s">
        <v>75</v>
      </c>
      <c r="BA92" s="56" t="s">
        <v>76</v>
      </c>
      <c r="BB92" s="56" t="s">
        <v>77</v>
      </c>
      <c r="BC92" s="56" t="s">
        <v>78</v>
      </c>
      <c r="BD92" s="57" t="s">
        <v>79</v>
      </c>
    </row>
    <row r="93" spans="1:90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9"/>
      <c r="C94" s="60" t="s">
        <v>80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02">
        <f>ROUND(AG95,0)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3" t="s">
        <v>1</v>
      </c>
      <c r="AR94" s="59"/>
      <c r="AS94" s="64">
        <f>ROUND(AS95,0)</f>
        <v>0</v>
      </c>
      <c r="AT94" s="65">
        <f>ROUND(SUM(AV94:AW94),0)</f>
        <v>0</v>
      </c>
      <c r="AU94" s="66">
        <f>ROUND(AU95,5)</f>
        <v>0</v>
      </c>
      <c r="AV94" s="65">
        <f>ROUND(AZ94*L29,0)</f>
        <v>0</v>
      </c>
      <c r="AW94" s="65">
        <f>ROUND(BA94*L30,0)</f>
        <v>0</v>
      </c>
      <c r="AX94" s="65">
        <f>ROUND(BB94*L29,0)</f>
        <v>0</v>
      </c>
      <c r="AY94" s="65">
        <f>ROUND(BC94*L30,0)</f>
        <v>0</v>
      </c>
      <c r="AZ94" s="65">
        <f>ROUND(AZ95,0)</f>
        <v>0</v>
      </c>
      <c r="BA94" s="65">
        <f>ROUND(BA95,0)</f>
        <v>0</v>
      </c>
      <c r="BB94" s="65">
        <f>ROUND(BB95,0)</f>
        <v>0</v>
      </c>
      <c r="BC94" s="65">
        <f>ROUND(BC95,0)</f>
        <v>0</v>
      </c>
      <c r="BD94" s="67">
        <f>ROUND(BD95,0)</f>
        <v>0</v>
      </c>
      <c r="BS94" s="68" t="s">
        <v>81</v>
      </c>
      <c r="BT94" s="68" t="s">
        <v>82</v>
      </c>
      <c r="BV94" s="68" t="s">
        <v>83</v>
      </c>
      <c r="BW94" s="68" t="s">
        <v>4</v>
      </c>
      <c r="BX94" s="68" t="s">
        <v>84</v>
      </c>
      <c r="CL94" s="68" t="s">
        <v>1</v>
      </c>
    </row>
    <row r="95" spans="1:90" s="6" customFormat="1" ht="27" customHeight="1">
      <c r="A95" s="69" t="s">
        <v>85</v>
      </c>
      <c r="B95" s="70"/>
      <c r="C95" s="71"/>
      <c r="D95" s="201" t="s">
        <v>15</v>
      </c>
      <c r="E95" s="201"/>
      <c r="F95" s="201"/>
      <c r="G95" s="201"/>
      <c r="H95" s="201"/>
      <c r="I95" s="72"/>
      <c r="J95" s="201" t="s">
        <v>18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'RS-019-011 - OPRAVA VENKO...'!J28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3" t="s">
        <v>86</v>
      </c>
      <c r="AR95" s="70"/>
      <c r="AS95" s="74">
        <v>0</v>
      </c>
      <c r="AT95" s="75">
        <f>ROUND(SUM(AV95:AW95),0)</f>
        <v>0</v>
      </c>
      <c r="AU95" s="76">
        <f>'RS-019-011 - OPRAVA VENKO...'!P123</f>
        <v>0</v>
      </c>
      <c r="AV95" s="75">
        <f>'RS-019-011 - OPRAVA VENKO...'!J31</f>
        <v>0</v>
      </c>
      <c r="AW95" s="75">
        <f>'RS-019-011 - OPRAVA VENKO...'!J32</f>
        <v>0</v>
      </c>
      <c r="AX95" s="75">
        <f>'RS-019-011 - OPRAVA VENKO...'!J33</f>
        <v>0</v>
      </c>
      <c r="AY95" s="75">
        <f>'RS-019-011 - OPRAVA VENKO...'!J34</f>
        <v>0</v>
      </c>
      <c r="AZ95" s="75">
        <f>'RS-019-011 - OPRAVA VENKO...'!F31</f>
        <v>0</v>
      </c>
      <c r="BA95" s="75">
        <f>'RS-019-011 - OPRAVA VENKO...'!F32</f>
        <v>0</v>
      </c>
      <c r="BB95" s="75">
        <f>'RS-019-011 - OPRAVA VENKO...'!F33</f>
        <v>0</v>
      </c>
      <c r="BC95" s="75">
        <f>'RS-019-011 - OPRAVA VENKO...'!F34</f>
        <v>0</v>
      </c>
      <c r="BD95" s="77">
        <f>'RS-019-011 - OPRAVA VENKO...'!F35</f>
        <v>0</v>
      </c>
      <c r="BT95" s="78" t="s">
        <v>8</v>
      </c>
      <c r="BU95" s="78" t="s">
        <v>87</v>
      </c>
      <c r="BV95" s="78" t="s">
        <v>83</v>
      </c>
      <c r="BW95" s="78" t="s">
        <v>4</v>
      </c>
      <c r="BX95" s="78" t="s">
        <v>84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RS-019-011 - OPRAVA VEN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7"/>
  <sheetViews>
    <sheetView showGridLines="0" tabSelected="1" topLeftCell="A108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7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80"/>
      <c r="J3" s="15"/>
      <c r="K3" s="15"/>
      <c r="L3" s="16"/>
      <c r="AT3" s="13" t="s">
        <v>88</v>
      </c>
    </row>
    <row r="4" spans="2:46" ht="24.95" customHeight="1">
      <c r="B4" s="16"/>
      <c r="D4" s="17" t="s">
        <v>89</v>
      </c>
      <c r="L4" s="16"/>
      <c r="M4" s="81" t="s">
        <v>11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17</v>
      </c>
      <c r="I6" s="82"/>
      <c r="L6" s="28"/>
    </row>
    <row r="7" spans="2:46" s="1" customFormat="1" ht="36.950000000000003" customHeight="1">
      <c r="B7" s="28"/>
      <c r="E7" s="187" t="s">
        <v>18</v>
      </c>
      <c r="F7" s="211"/>
      <c r="G7" s="211"/>
      <c r="H7" s="211"/>
      <c r="I7" s="82"/>
      <c r="L7" s="28"/>
    </row>
    <row r="8" spans="2:46" s="1" customFormat="1" ht="11.25">
      <c r="B8" s="28"/>
      <c r="I8" s="82"/>
      <c r="L8" s="28"/>
    </row>
    <row r="9" spans="2:46" s="1" customFormat="1" ht="12" customHeight="1">
      <c r="B9" s="28"/>
      <c r="D9" s="23" t="s">
        <v>20</v>
      </c>
      <c r="F9" s="21" t="s">
        <v>1</v>
      </c>
      <c r="I9" s="83" t="s">
        <v>21</v>
      </c>
      <c r="J9" s="21" t="s">
        <v>1</v>
      </c>
      <c r="L9" s="28"/>
    </row>
    <row r="10" spans="2:46" s="1" customFormat="1" ht="12" customHeight="1">
      <c r="B10" s="28"/>
      <c r="D10" s="23" t="s">
        <v>22</v>
      </c>
      <c r="F10" s="21" t="s">
        <v>23</v>
      </c>
      <c r="I10" s="83" t="s">
        <v>24</v>
      </c>
      <c r="J10" s="48" t="str">
        <f>'Rekapitulace stavby'!AN8</f>
        <v>3. 5. 2019</v>
      </c>
      <c r="L10" s="28"/>
    </row>
    <row r="11" spans="2:46" s="1" customFormat="1" ht="10.9" customHeight="1">
      <c r="B11" s="28"/>
      <c r="I11" s="82"/>
      <c r="L11" s="28"/>
    </row>
    <row r="12" spans="2:46" s="1" customFormat="1" ht="12" customHeight="1">
      <c r="B12" s="28"/>
      <c r="D12" s="23" t="s">
        <v>28</v>
      </c>
      <c r="I12" s="83" t="s">
        <v>29</v>
      </c>
      <c r="J12" s="21" t="s">
        <v>30</v>
      </c>
      <c r="L12" s="28"/>
    </row>
    <row r="13" spans="2:46" s="1" customFormat="1" ht="18" customHeight="1">
      <c r="B13" s="28"/>
      <c r="E13" s="21" t="s">
        <v>31</v>
      </c>
      <c r="I13" s="83" t="s">
        <v>32</v>
      </c>
      <c r="J13" s="21" t="s">
        <v>33</v>
      </c>
      <c r="L13" s="28"/>
    </row>
    <row r="14" spans="2:46" s="1" customFormat="1" ht="6.95" customHeight="1">
      <c r="B14" s="28"/>
      <c r="I14" s="82"/>
      <c r="L14" s="28"/>
    </row>
    <row r="15" spans="2:46" s="1" customFormat="1" ht="12" customHeight="1">
      <c r="B15" s="28"/>
      <c r="D15" s="23" t="s">
        <v>34</v>
      </c>
      <c r="I15" s="83" t="s">
        <v>29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212" t="str">
        <f>'Rekapitulace stavby'!E14</f>
        <v>Vyplň údaj</v>
      </c>
      <c r="F16" s="204"/>
      <c r="G16" s="204"/>
      <c r="H16" s="204"/>
      <c r="I16" s="83" t="s">
        <v>32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I17" s="82"/>
      <c r="L17" s="28"/>
    </row>
    <row r="18" spans="2:12" s="1" customFormat="1" ht="12" customHeight="1">
      <c r="B18" s="28"/>
      <c r="D18" s="23" t="s">
        <v>36</v>
      </c>
      <c r="I18" s="83" t="s">
        <v>29</v>
      </c>
      <c r="J18" s="21" t="s">
        <v>37</v>
      </c>
      <c r="L18" s="28"/>
    </row>
    <row r="19" spans="2:12" s="1" customFormat="1" ht="18" customHeight="1">
      <c r="B19" s="28"/>
      <c r="E19" s="21" t="s">
        <v>38</v>
      </c>
      <c r="I19" s="83" t="s">
        <v>32</v>
      </c>
      <c r="J19" s="21" t="s">
        <v>1</v>
      </c>
      <c r="L19" s="28"/>
    </row>
    <row r="20" spans="2:12" s="1" customFormat="1" ht="6.95" customHeight="1">
      <c r="B20" s="28"/>
      <c r="I20" s="82"/>
      <c r="L20" s="28"/>
    </row>
    <row r="21" spans="2:12" s="1" customFormat="1" ht="12" customHeight="1">
      <c r="B21" s="28"/>
      <c r="D21" s="23" t="s">
        <v>40</v>
      </c>
      <c r="I21" s="83" t="s">
        <v>29</v>
      </c>
      <c r="J21" s="21" t="s">
        <v>37</v>
      </c>
      <c r="L21" s="28"/>
    </row>
    <row r="22" spans="2:12" s="1" customFormat="1" ht="18" customHeight="1">
      <c r="B22" s="28"/>
      <c r="E22" s="21" t="s">
        <v>38</v>
      </c>
      <c r="I22" s="83" t="s">
        <v>32</v>
      </c>
      <c r="J22" s="21" t="s">
        <v>1</v>
      </c>
      <c r="L22" s="28"/>
    </row>
    <row r="23" spans="2:12" s="1" customFormat="1" ht="6.95" customHeight="1">
      <c r="B23" s="28"/>
      <c r="I23" s="82"/>
      <c r="L23" s="28"/>
    </row>
    <row r="24" spans="2:12" s="1" customFormat="1" ht="12" customHeight="1">
      <c r="B24" s="28"/>
      <c r="D24" s="23" t="s">
        <v>41</v>
      </c>
      <c r="I24" s="82"/>
      <c r="L24" s="28"/>
    </row>
    <row r="25" spans="2:12" s="7" customFormat="1" ht="16.5" customHeight="1">
      <c r="B25" s="84"/>
      <c r="E25" s="208" t="s">
        <v>1</v>
      </c>
      <c r="F25" s="208"/>
      <c r="G25" s="208"/>
      <c r="H25" s="208"/>
      <c r="I25" s="85"/>
      <c r="L25" s="84"/>
    </row>
    <row r="26" spans="2:12" s="1" customFormat="1" ht="6.95" customHeight="1">
      <c r="B26" s="28"/>
      <c r="I26" s="82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86"/>
      <c r="J27" s="49"/>
      <c r="K27" s="49"/>
      <c r="L27" s="28"/>
    </row>
    <row r="28" spans="2:12" s="1" customFormat="1" ht="25.35" customHeight="1">
      <c r="B28" s="28"/>
      <c r="D28" s="87" t="s">
        <v>42</v>
      </c>
      <c r="I28" s="82"/>
      <c r="J28" s="62">
        <f>ROUND(J123, 0)</f>
        <v>0</v>
      </c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86"/>
      <c r="J29" s="49"/>
      <c r="K29" s="49"/>
      <c r="L29" s="28"/>
    </row>
    <row r="30" spans="2:12" s="1" customFormat="1" ht="14.45" customHeight="1">
      <c r="B30" s="28"/>
      <c r="F30" s="31" t="s">
        <v>44</v>
      </c>
      <c r="I30" s="88" t="s">
        <v>43</v>
      </c>
      <c r="J30" s="31" t="s">
        <v>45</v>
      </c>
      <c r="L30" s="28"/>
    </row>
    <row r="31" spans="2:12" s="1" customFormat="1" ht="14.45" customHeight="1">
      <c r="B31" s="28"/>
      <c r="D31" s="89" t="s">
        <v>46</v>
      </c>
      <c r="E31" s="23" t="s">
        <v>47</v>
      </c>
      <c r="F31" s="90">
        <f>ROUND((SUM(BE123:BE166)),  0)</f>
        <v>0</v>
      </c>
      <c r="I31" s="91">
        <v>0.21</v>
      </c>
      <c r="J31" s="90">
        <f>ROUND(((SUM(BE123:BE166))*I31),  0)</f>
        <v>0</v>
      </c>
      <c r="L31" s="28"/>
    </row>
    <row r="32" spans="2:12" s="1" customFormat="1" ht="14.45" customHeight="1">
      <c r="B32" s="28"/>
      <c r="E32" s="23" t="s">
        <v>48</v>
      </c>
      <c r="F32" s="90">
        <f>ROUND((SUM(BF123:BF166)),  0)</f>
        <v>0</v>
      </c>
      <c r="I32" s="91">
        <v>0.15</v>
      </c>
      <c r="J32" s="90">
        <f>ROUND(((SUM(BF123:BF166))*I32),  0)</f>
        <v>0</v>
      </c>
      <c r="L32" s="28"/>
    </row>
    <row r="33" spans="2:12" s="1" customFormat="1" ht="14.45" hidden="1" customHeight="1">
      <c r="B33" s="28"/>
      <c r="E33" s="23" t="s">
        <v>49</v>
      </c>
      <c r="F33" s="90">
        <f>ROUND((SUM(BG123:BG166)),  0)</f>
        <v>0</v>
      </c>
      <c r="I33" s="91">
        <v>0.21</v>
      </c>
      <c r="J33" s="90">
        <f>0</f>
        <v>0</v>
      </c>
      <c r="L33" s="28"/>
    </row>
    <row r="34" spans="2:12" s="1" customFormat="1" ht="14.45" hidden="1" customHeight="1">
      <c r="B34" s="28"/>
      <c r="E34" s="23" t="s">
        <v>50</v>
      </c>
      <c r="F34" s="90">
        <f>ROUND((SUM(BH123:BH166)),  0)</f>
        <v>0</v>
      </c>
      <c r="I34" s="91">
        <v>0.15</v>
      </c>
      <c r="J34" s="90">
        <f>0</f>
        <v>0</v>
      </c>
      <c r="L34" s="28"/>
    </row>
    <row r="35" spans="2:12" s="1" customFormat="1" ht="14.45" hidden="1" customHeight="1">
      <c r="B35" s="28"/>
      <c r="E35" s="23" t="s">
        <v>51</v>
      </c>
      <c r="F35" s="90">
        <f>ROUND((SUM(BI123:BI166)),  0)</f>
        <v>0</v>
      </c>
      <c r="I35" s="91">
        <v>0</v>
      </c>
      <c r="J35" s="90">
        <f>0</f>
        <v>0</v>
      </c>
      <c r="L35" s="28"/>
    </row>
    <row r="36" spans="2:12" s="1" customFormat="1" ht="6.95" customHeight="1">
      <c r="B36" s="28"/>
      <c r="I36" s="82"/>
      <c r="L36" s="28"/>
    </row>
    <row r="37" spans="2:12" s="1" customFormat="1" ht="25.35" customHeight="1">
      <c r="B37" s="28"/>
      <c r="C37" s="92"/>
      <c r="D37" s="93" t="s">
        <v>52</v>
      </c>
      <c r="E37" s="53"/>
      <c r="F37" s="53"/>
      <c r="G37" s="94" t="s">
        <v>53</v>
      </c>
      <c r="H37" s="95" t="s">
        <v>54</v>
      </c>
      <c r="I37" s="96"/>
      <c r="J37" s="97">
        <f>SUM(J28:J35)</f>
        <v>0</v>
      </c>
      <c r="K37" s="98"/>
      <c r="L37" s="28"/>
    </row>
    <row r="38" spans="2:12" s="1" customFormat="1" ht="14.45" customHeight="1">
      <c r="B38" s="28"/>
      <c r="I38" s="82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55</v>
      </c>
      <c r="E50" s="38"/>
      <c r="F50" s="38"/>
      <c r="G50" s="37" t="s">
        <v>56</v>
      </c>
      <c r="H50" s="38"/>
      <c r="I50" s="99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57</v>
      </c>
      <c r="E61" s="30"/>
      <c r="F61" s="100" t="s">
        <v>58</v>
      </c>
      <c r="G61" s="39" t="s">
        <v>57</v>
      </c>
      <c r="H61" s="30"/>
      <c r="I61" s="101"/>
      <c r="J61" s="102" t="s">
        <v>58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59</v>
      </c>
      <c r="E65" s="38"/>
      <c r="F65" s="38"/>
      <c r="G65" s="37" t="s">
        <v>60</v>
      </c>
      <c r="H65" s="38"/>
      <c r="I65" s="99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57</v>
      </c>
      <c r="E76" s="30"/>
      <c r="F76" s="100" t="s">
        <v>58</v>
      </c>
      <c r="G76" s="39" t="s">
        <v>57</v>
      </c>
      <c r="H76" s="30"/>
      <c r="I76" s="101"/>
      <c r="J76" s="102" t="s">
        <v>58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03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104"/>
      <c r="J81" s="43"/>
      <c r="K81" s="43"/>
      <c r="L81" s="28"/>
    </row>
    <row r="82" spans="2:47" s="1" customFormat="1" ht="24.95" customHeight="1">
      <c r="B82" s="28"/>
      <c r="C82" s="17" t="s">
        <v>90</v>
      </c>
      <c r="I82" s="82"/>
      <c r="L82" s="28"/>
    </row>
    <row r="83" spans="2:47" s="1" customFormat="1" ht="6.95" customHeight="1">
      <c r="B83" s="28"/>
      <c r="I83" s="82"/>
      <c r="L83" s="28"/>
    </row>
    <row r="84" spans="2:47" s="1" customFormat="1" ht="12" customHeight="1">
      <c r="B84" s="28"/>
      <c r="C84" s="23" t="s">
        <v>17</v>
      </c>
      <c r="I84" s="82"/>
      <c r="L84" s="28"/>
    </row>
    <row r="85" spans="2:47" s="1" customFormat="1" ht="16.5" customHeight="1">
      <c r="B85" s="28"/>
      <c r="E85" s="187" t="str">
        <f>E7</f>
        <v>OPRAVA VENKOVNÍHO SCHODIŠTĚ MŠ BUDOVATELSKÁ</v>
      </c>
      <c r="F85" s="211"/>
      <c r="G85" s="211"/>
      <c r="H85" s="211"/>
      <c r="I85" s="82"/>
      <c r="L85" s="28"/>
    </row>
    <row r="86" spans="2:47" s="1" customFormat="1" ht="6.95" customHeight="1">
      <c r="B86" s="28"/>
      <c r="I86" s="82"/>
      <c r="L86" s="28"/>
    </row>
    <row r="87" spans="2:47" s="1" customFormat="1" ht="12" customHeight="1">
      <c r="B87" s="28"/>
      <c r="C87" s="23" t="s">
        <v>22</v>
      </c>
      <c r="F87" s="21" t="str">
        <f>F10</f>
        <v>Studénka</v>
      </c>
      <c r="I87" s="83" t="s">
        <v>24</v>
      </c>
      <c r="J87" s="48" t="str">
        <f>IF(J10="","",J10)</f>
        <v>3. 5. 2019</v>
      </c>
      <c r="L87" s="28"/>
    </row>
    <row r="88" spans="2:47" s="1" customFormat="1" ht="6.95" customHeight="1">
      <c r="B88" s="28"/>
      <c r="I88" s="82"/>
      <c r="L88" s="28"/>
    </row>
    <row r="89" spans="2:47" s="1" customFormat="1" ht="15.2" customHeight="1">
      <c r="B89" s="28"/>
      <c r="C89" s="23" t="s">
        <v>28</v>
      </c>
      <c r="F89" s="21" t="str">
        <f>E13</f>
        <v>Město Studénka</v>
      </c>
      <c r="I89" s="83" t="s">
        <v>36</v>
      </c>
      <c r="J89" s="26" t="str">
        <f>E19</f>
        <v>Renata Škopová</v>
      </c>
      <c r="L89" s="28"/>
    </row>
    <row r="90" spans="2:47" s="1" customFormat="1" ht="15.2" customHeight="1">
      <c r="B90" s="28"/>
      <c r="C90" s="23" t="s">
        <v>34</v>
      </c>
      <c r="F90" s="21" t="str">
        <f>IF(E16="","",E16)</f>
        <v>Vyplň údaj</v>
      </c>
      <c r="I90" s="83" t="s">
        <v>40</v>
      </c>
      <c r="J90" s="26" t="str">
        <f>E22</f>
        <v>Renata Škopová</v>
      </c>
      <c r="L90" s="28"/>
    </row>
    <row r="91" spans="2:47" s="1" customFormat="1" ht="10.35" customHeight="1">
      <c r="B91" s="28"/>
      <c r="I91" s="82"/>
      <c r="L91" s="28"/>
    </row>
    <row r="92" spans="2:47" s="1" customFormat="1" ht="29.25" customHeight="1">
      <c r="B92" s="28"/>
      <c r="C92" s="105" t="s">
        <v>91</v>
      </c>
      <c r="D92" s="92"/>
      <c r="E92" s="92"/>
      <c r="F92" s="92"/>
      <c r="G92" s="92"/>
      <c r="H92" s="92"/>
      <c r="I92" s="106"/>
      <c r="J92" s="107" t="s">
        <v>92</v>
      </c>
      <c r="K92" s="92"/>
      <c r="L92" s="28"/>
    </row>
    <row r="93" spans="2:47" s="1" customFormat="1" ht="10.35" customHeight="1">
      <c r="B93" s="28"/>
      <c r="I93" s="82"/>
      <c r="L93" s="28"/>
    </row>
    <row r="94" spans="2:47" s="1" customFormat="1" ht="22.9" customHeight="1">
      <c r="B94" s="28"/>
      <c r="C94" s="108" t="s">
        <v>93</v>
      </c>
      <c r="I94" s="82"/>
      <c r="J94" s="62">
        <f>J123</f>
        <v>0</v>
      </c>
      <c r="L94" s="28"/>
      <c r="AU94" s="13" t="s">
        <v>94</v>
      </c>
    </row>
    <row r="95" spans="2:47" s="8" customFormat="1" ht="24.95" customHeight="1">
      <c r="B95" s="109"/>
      <c r="D95" s="110" t="s">
        <v>95</v>
      </c>
      <c r="E95" s="111"/>
      <c r="F95" s="111"/>
      <c r="G95" s="111"/>
      <c r="H95" s="111"/>
      <c r="I95" s="112"/>
      <c r="J95" s="113">
        <f>J124</f>
        <v>0</v>
      </c>
      <c r="L95" s="109"/>
    </row>
    <row r="96" spans="2:47" s="9" customFormat="1" ht="19.899999999999999" customHeight="1">
      <c r="B96" s="114"/>
      <c r="D96" s="115" t="s">
        <v>96</v>
      </c>
      <c r="E96" s="116"/>
      <c r="F96" s="116"/>
      <c r="G96" s="116"/>
      <c r="H96" s="116"/>
      <c r="I96" s="117"/>
      <c r="J96" s="118">
        <f>J125</f>
        <v>0</v>
      </c>
      <c r="L96" s="114"/>
    </row>
    <row r="97" spans="2:12" s="9" customFormat="1" ht="19.899999999999999" customHeight="1">
      <c r="B97" s="114"/>
      <c r="D97" s="115" t="s">
        <v>97</v>
      </c>
      <c r="E97" s="116"/>
      <c r="F97" s="116"/>
      <c r="G97" s="116"/>
      <c r="H97" s="116"/>
      <c r="I97" s="117"/>
      <c r="J97" s="118">
        <f>J127</f>
        <v>0</v>
      </c>
      <c r="L97" s="114"/>
    </row>
    <row r="98" spans="2:12" s="9" customFormat="1" ht="19.899999999999999" customHeight="1">
      <c r="B98" s="114"/>
      <c r="D98" s="115" t="s">
        <v>98</v>
      </c>
      <c r="E98" s="116"/>
      <c r="F98" s="116"/>
      <c r="G98" s="116"/>
      <c r="H98" s="116"/>
      <c r="I98" s="117"/>
      <c r="J98" s="118">
        <f>J140</f>
        <v>0</v>
      </c>
      <c r="L98" s="114"/>
    </row>
    <row r="99" spans="2:12" s="9" customFormat="1" ht="19.899999999999999" customHeight="1">
      <c r="B99" s="114"/>
      <c r="D99" s="115" t="s">
        <v>99</v>
      </c>
      <c r="E99" s="116"/>
      <c r="F99" s="116"/>
      <c r="G99" s="116"/>
      <c r="H99" s="116"/>
      <c r="I99" s="117"/>
      <c r="J99" s="118">
        <f>J145</f>
        <v>0</v>
      </c>
      <c r="L99" s="114"/>
    </row>
    <row r="100" spans="2:12" s="8" customFormat="1" ht="24.95" customHeight="1">
      <c r="B100" s="109"/>
      <c r="D100" s="110" t="s">
        <v>100</v>
      </c>
      <c r="E100" s="111"/>
      <c r="F100" s="111"/>
      <c r="G100" s="111"/>
      <c r="H100" s="111"/>
      <c r="I100" s="112"/>
      <c r="J100" s="113">
        <f>J147</f>
        <v>0</v>
      </c>
      <c r="L100" s="109"/>
    </row>
    <row r="101" spans="2:12" s="9" customFormat="1" ht="19.899999999999999" customHeight="1">
      <c r="B101" s="114"/>
      <c r="D101" s="115" t="s">
        <v>101</v>
      </c>
      <c r="E101" s="116"/>
      <c r="F101" s="116"/>
      <c r="G101" s="116"/>
      <c r="H101" s="116"/>
      <c r="I101" s="117"/>
      <c r="J101" s="118">
        <f>J148</f>
        <v>0</v>
      </c>
      <c r="L101" s="114"/>
    </row>
    <row r="102" spans="2:12" s="9" customFormat="1" ht="19.899999999999999" customHeight="1">
      <c r="B102" s="114"/>
      <c r="D102" s="115" t="s">
        <v>102</v>
      </c>
      <c r="E102" s="116"/>
      <c r="F102" s="116"/>
      <c r="G102" s="116"/>
      <c r="H102" s="116"/>
      <c r="I102" s="117"/>
      <c r="J102" s="118">
        <f>J152</f>
        <v>0</v>
      </c>
      <c r="L102" s="114"/>
    </row>
    <row r="103" spans="2:12" s="9" customFormat="1" ht="19.899999999999999" customHeight="1">
      <c r="B103" s="114"/>
      <c r="D103" s="115" t="s">
        <v>103</v>
      </c>
      <c r="E103" s="116"/>
      <c r="F103" s="116"/>
      <c r="G103" s="116"/>
      <c r="H103" s="116"/>
      <c r="I103" s="117"/>
      <c r="J103" s="118">
        <f>J156</f>
        <v>0</v>
      </c>
      <c r="L103" s="114"/>
    </row>
    <row r="104" spans="2:12" s="8" customFormat="1" ht="24.95" customHeight="1">
      <c r="B104" s="109"/>
      <c r="D104" s="110" t="s">
        <v>104</v>
      </c>
      <c r="E104" s="111"/>
      <c r="F104" s="111"/>
      <c r="G104" s="111"/>
      <c r="H104" s="111"/>
      <c r="I104" s="112"/>
      <c r="J104" s="113">
        <f>J164</f>
        <v>0</v>
      </c>
      <c r="L104" s="109"/>
    </row>
    <row r="105" spans="2:12" s="9" customFormat="1" ht="19.899999999999999" customHeight="1">
      <c r="B105" s="114"/>
      <c r="D105" s="115" t="s">
        <v>105</v>
      </c>
      <c r="E105" s="116"/>
      <c r="F105" s="116"/>
      <c r="G105" s="116"/>
      <c r="H105" s="116"/>
      <c r="I105" s="117"/>
      <c r="J105" s="118">
        <f>J165</f>
        <v>0</v>
      </c>
      <c r="L105" s="114"/>
    </row>
    <row r="106" spans="2:12" s="1" customFormat="1" ht="21.75" customHeight="1">
      <c r="B106" s="28"/>
      <c r="I106" s="82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103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104"/>
      <c r="J111" s="43"/>
      <c r="K111" s="43"/>
      <c r="L111" s="28"/>
    </row>
    <row r="112" spans="2:12" s="1" customFormat="1" ht="24.95" customHeight="1">
      <c r="B112" s="28"/>
      <c r="C112" s="17" t="s">
        <v>106</v>
      </c>
      <c r="I112" s="82"/>
      <c r="L112" s="28"/>
    </row>
    <row r="113" spans="2:65" s="1" customFormat="1" ht="6.95" customHeight="1">
      <c r="B113" s="28"/>
      <c r="I113" s="82"/>
      <c r="L113" s="28"/>
    </row>
    <row r="114" spans="2:65" s="1" customFormat="1" ht="12" customHeight="1">
      <c r="B114" s="28"/>
      <c r="C114" s="23" t="s">
        <v>17</v>
      </c>
      <c r="I114" s="82"/>
      <c r="L114" s="28"/>
    </row>
    <row r="115" spans="2:65" s="1" customFormat="1" ht="16.5" customHeight="1">
      <c r="B115" s="28"/>
      <c r="E115" s="187" t="str">
        <f>E7</f>
        <v>OPRAVA VENKOVNÍHO SCHODIŠTĚ MŠ BUDOVATELSKÁ</v>
      </c>
      <c r="F115" s="211"/>
      <c r="G115" s="211"/>
      <c r="H115" s="211"/>
      <c r="I115" s="82"/>
      <c r="L115" s="28"/>
    </row>
    <row r="116" spans="2:65" s="1" customFormat="1" ht="6.95" customHeight="1">
      <c r="B116" s="28"/>
      <c r="I116" s="82"/>
      <c r="L116" s="28"/>
    </row>
    <row r="117" spans="2:65" s="1" customFormat="1" ht="12" customHeight="1">
      <c r="B117" s="28"/>
      <c r="C117" s="23" t="s">
        <v>22</v>
      </c>
      <c r="F117" s="21" t="str">
        <f>F10</f>
        <v>Studénka</v>
      </c>
      <c r="I117" s="83" t="s">
        <v>24</v>
      </c>
      <c r="J117" s="48" t="str">
        <f>IF(J10="","",J10)</f>
        <v>3. 5. 2019</v>
      </c>
      <c r="L117" s="28"/>
    </row>
    <row r="118" spans="2:65" s="1" customFormat="1" ht="6.95" customHeight="1">
      <c r="B118" s="28"/>
      <c r="I118" s="82"/>
      <c r="L118" s="28"/>
    </row>
    <row r="119" spans="2:65" s="1" customFormat="1" ht="15.2" customHeight="1">
      <c r="B119" s="28"/>
      <c r="C119" s="23" t="s">
        <v>28</v>
      </c>
      <c r="F119" s="21" t="str">
        <f>E13</f>
        <v>Město Studénka</v>
      </c>
      <c r="I119" s="83" t="s">
        <v>36</v>
      </c>
      <c r="J119" s="26" t="str">
        <f>E19</f>
        <v>Renata Škopová</v>
      </c>
      <c r="L119" s="28"/>
    </row>
    <row r="120" spans="2:65" s="1" customFormat="1" ht="15.2" customHeight="1">
      <c r="B120" s="28"/>
      <c r="C120" s="23" t="s">
        <v>34</v>
      </c>
      <c r="F120" s="21" t="str">
        <f>IF(E16="","",E16)</f>
        <v>Vyplň údaj</v>
      </c>
      <c r="I120" s="83" t="s">
        <v>40</v>
      </c>
      <c r="J120" s="26" t="str">
        <f>E22</f>
        <v>Renata Škopová</v>
      </c>
      <c r="L120" s="28"/>
    </row>
    <row r="121" spans="2:65" s="1" customFormat="1" ht="10.35" customHeight="1">
      <c r="B121" s="28"/>
      <c r="I121" s="82"/>
      <c r="L121" s="28"/>
    </row>
    <row r="122" spans="2:65" s="10" customFormat="1" ht="29.25" customHeight="1">
      <c r="B122" s="119"/>
      <c r="C122" s="120" t="s">
        <v>107</v>
      </c>
      <c r="D122" s="121" t="s">
        <v>67</v>
      </c>
      <c r="E122" s="121" t="s">
        <v>63</v>
      </c>
      <c r="F122" s="121" t="s">
        <v>64</v>
      </c>
      <c r="G122" s="121" t="s">
        <v>108</v>
      </c>
      <c r="H122" s="121" t="s">
        <v>109</v>
      </c>
      <c r="I122" s="122" t="s">
        <v>110</v>
      </c>
      <c r="J122" s="123" t="s">
        <v>92</v>
      </c>
      <c r="K122" s="124" t="s">
        <v>111</v>
      </c>
      <c r="L122" s="119"/>
      <c r="M122" s="55" t="s">
        <v>1</v>
      </c>
      <c r="N122" s="56" t="s">
        <v>46</v>
      </c>
      <c r="O122" s="56" t="s">
        <v>112</v>
      </c>
      <c r="P122" s="56" t="s">
        <v>113</v>
      </c>
      <c r="Q122" s="56" t="s">
        <v>114</v>
      </c>
      <c r="R122" s="56" t="s">
        <v>115</v>
      </c>
      <c r="S122" s="56" t="s">
        <v>116</v>
      </c>
      <c r="T122" s="57" t="s">
        <v>117</v>
      </c>
    </row>
    <row r="123" spans="2:65" s="1" customFormat="1" ht="22.9" customHeight="1">
      <c r="B123" s="28"/>
      <c r="C123" s="60" t="s">
        <v>118</v>
      </c>
      <c r="I123" s="82"/>
      <c r="J123" s="125">
        <f>BK123</f>
        <v>0</v>
      </c>
      <c r="L123" s="28"/>
      <c r="M123" s="58"/>
      <c r="N123" s="49"/>
      <c r="O123" s="49"/>
      <c r="P123" s="126">
        <f>P124+P147+P164</f>
        <v>0</v>
      </c>
      <c r="Q123" s="49"/>
      <c r="R123" s="126">
        <f>R124+R147+R164</f>
        <v>6.8218757199999986</v>
      </c>
      <c r="S123" s="49"/>
      <c r="T123" s="127">
        <f>T124+T147+T164</f>
        <v>8.9743270000000006</v>
      </c>
      <c r="AT123" s="13" t="s">
        <v>81</v>
      </c>
      <c r="AU123" s="13" t="s">
        <v>94</v>
      </c>
      <c r="BK123" s="128">
        <f>BK124+BK147+BK164</f>
        <v>0</v>
      </c>
    </row>
    <row r="124" spans="2:65" s="11" customFormat="1" ht="25.9" customHeight="1">
      <c r="B124" s="129"/>
      <c r="D124" s="130" t="s">
        <v>81</v>
      </c>
      <c r="E124" s="131" t="s">
        <v>119</v>
      </c>
      <c r="F124" s="131" t="s">
        <v>120</v>
      </c>
      <c r="I124" s="132"/>
      <c r="J124" s="133">
        <f>BK124</f>
        <v>0</v>
      </c>
      <c r="L124" s="129"/>
      <c r="M124" s="134"/>
      <c r="N124" s="135"/>
      <c r="O124" s="135"/>
      <c r="P124" s="136">
        <f>P125+P127+P140+P145</f>
        <v>0</v>
      </c>
      <c r="Q124" s="135"/>
      <c r="R124" s="136">
        <f>R125+R127+R140+R145</f>
        <v>2.1939110199999998</v>
      </c>
      <c r="S124" s="135"/>
      <c r="T124" s="137">
        <f>T125+T127+T140+T145</f>
        <v>8.8927270000000007</v>
      </c>
      <c r="AR124" s="130" t="s">
        <v>8</v>
      </c>
      <c r="AT124" s="138" t="s">
        <v>81</v>
      </c>
      <c r="AU124" s="138" t="s">
        <v>82</v>
      </c>
      <c r="AY124" s="130" t="s">
        <v>121</v>
      </c>
      <c r="BK124" s="139">
        <f>BK125+BK127+BK140+BK145</f>
        <v>0</v>
      </c>
    </row>
    <row r="125" spans="2:65" s="11" customFormat="1" ht="22.9" customHeight="1">
      <c r="B125" s="129"/>
      <c r="D125" s="130" t="s">
        <v>81</v>
      </c>
      <c r="E125" s="140" t="s">
        <v>8</v>
      </c>
      <c r="F125" s="140" t="s">
        <v>122</v>
      </c>
      <c r="I125" s="132"/>
      <c r="J125" s="141">
        <f>BK125</f>
        <v>0</v>
      </c>
      <c r="L125" s="129"/>
      <c r="M125" s="134"/>
      <c r="N125" s="135"/>
      <c r="O125" s="135"/>
      <c r="P125" s="136">
        <f>P126</f>
        <v>0</v>
      </c>
      <c r="Q125" s="135"/>
      <c r="R125" s="136">
        <f>R126</f>
        <v>0</v>
      </c>
      <c r="S125" s="135"/>
      <c r="T125" s="137">
        <f>T126</f>
        <v>0</v>
      </c>
      <c r="AR125" s="130" t="s">
        <v>8</v>
      </c>
      <c r="AT125" s="138" t="s">
        <v>81</v>
      </c>
      <c r="AU125" s="138" t="s">
        <v>8</v>
      </c>
      <c r="AY125" s="130" t="s">
        <v>121</v>
      </c>
      <c r="BK125" s="139">
        <f>BK126</f>
        <v>0</v>
      </c>
    </row>
    <row r="126" spans="2:65" s="1" customFormat="1" ht="16.5" customHeight="1">
      <c r="B126" s="142"/>
      <c r="C126" s="143" t="s">
        <v>8</v>
      </c>
      <c r="D126" s="143" t="s">
        <v>123</v>
      </c>
      <c r="E126" s="144" t="s">
        <v>124</v>
      </c>
      <c r="F126" s="145" t="s">
        <v>125</v>
      </c>
      <c r="G126" s="146" t="s">
        <v>126</v>
      </c>
      <c r="H126" s="147">
        <v>1</v>
      </c>
      <c r="I126" s="148"/>
      <c r="J126" s="149">
        <f>ROUND(I126*H126,0)</f>
        <v>0</v>
      </c>
      <c r="K126" s="145" t="s">
        <v>1</v>
      </c>
      <c r="L126" s="28"/>
      <c r="M126" s="150" t="s">
        <v>1</v>
      </c>
      <c r="N126" s="151" t="s">
        <v>47</v>
      </c>
      <c r="O126" s="51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AR126" s="154" t="s">
        <v>127</v>
      </c>
      <c r="AT126" s="154" t="s">
        <v>123</v>
      </c>
      <c r="AU126" s="154" t="s">
        <v>88</v>
      </c>
      <c r="AY126" s="13" t="s">
        <v>121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3" t="s">
        <v>8</v>
      </c>
      <c r="BK126" s="155">
        <f>ROUND(I126*H126,0)</f>
        <v>0</v>
      </c>
      <c r="BL126" s="13" t="s">
        <v>127</v>
      </c>
      <c r="BM126" s="154" t="s">
        <v>128</v>
      </c>
    </row>
    <row r="127" spans="2:65" s="11" customFormat="1" ht="22.9" customHeight="1">
      <c r="B127" s="129"/>
      <c r="D127" s="130" t="s">
        <v>81</v>
      </c>
      <c r="E127" s="140" t="s">
        <v>129</v>
      </c>
      <c r="F127" s="140" t="s">
        <v>130</v>
      </c>
      <c r="I127" s="132"/>
      <c r="J127" s="141">
        <f>BK127</f>
        <v>0</v>
      </c>
      <c r="L127" s="129"/>
      <c r="M127" s="134"/>
      <c r="N127" s="135"/>
      <c r="O127" s="135"/>
      <c r="P127" s="136">
        <f>SUM(P128:P139)</f>
        <v>0</v>
      </c>
      <c r="Q127" s="135"/>
      <c r="R127" s="136">
        <f>SUM(R128:R139)</f>
        <v>2.1939110199999998</v>
      </c>
      <c r="S127" s="135"/>
      <c r="T127" s="137">
        <f>SUM(T128:T139)</f>
        <v>8.8927270000000007</v>
      </c>
      <c r="AR127" s="130" t="s">
        <v>8</v>
      </c>
      <c r="AT127" s="138" t="s">
        <v>81</v>
      </c>
      <c r="AU127" s="138" t="s">
        <v>8</v>
      </c>
      <c r="AY127" s="130" t="s">
        <v>121</v>
      </c>
      <c r="BK127" s="139">
        <f>SUM(BK128:BK139)</f>
        <v>0</v>
      </c>
    </row>
    <row r="128" spans="2:65" s="1" customFormat="1" ht="24" customHeight="1">
      <c r="B128" s="142"/>
      <c r="C128" s="143" t="s">
        <v>88</v>
      </c>
      <c r="D128" s="143" t="s">
        <v>123</v>
      </c>
      <c r="E128" s="144" t="s">
        <v>131</v>
      </c>
      <c r="F128" s="145" t="s">
        <v>132</v>
      </c>
      <c r="G128" s="146" t="s">
        <v>133</v>
      </c>
      <c r="H128" s="147">
        <v>55.353999999999999</v>
      </c>
      <c r="I128" s="148"/>
      <c r="J128" s="149">
        <f t="shared" ref="J128:J139" si="0">ROUND(I128*H128,0)</f>
        <v>0</v>
      </c>
      <c r="K128" s="145" t="s">
        <v>134</v>
      </c>
      <c r="L128" s="28"/>
      <c r="M128" s="150" t="s">
        <v>1</v>
      </c>
      <c r="N128" s="151" t="s">
        <v>47</v>
      </c>
      <c r="O128" s="51"/>
      <c r="P128" s="152">
        <f t="shared" ref="P128:P139" si="1">O128*H128</f>
        <v>0</v>
      </c>
      <c r="Q128" s="152">
        <v>0</v>
      </c>
      <c r="R128" s="152">
        <f t="shared" ref="R128:R139" si="2">Q128*H128</f>
        <v>0</v>
      </c>
      <c r="S128" s="152">
        <v>5.8999999999999997E-2</v>
      </c>
      <c r="T128" s="153">
        <f t="shared" ref="T128:T139" si="3">S128*H128</f>
        <v>3.2658859999999996</v>
      </c>
      <c r="AR128" s="154" t="s">
        <v>127</v>
      </c>
      <c r="AT128" s="154" t="s">
        <v>123</v>
      </c>
      <c r="AU128" s="154" t="s">
        <v>88</v>
      </c>
      <c r="AY128" s="13" t="s">
        <v>121</v>
      </c>
      <c r="BE128" s="155">
        <f t="shared" ref="BE128:BE139" si="4">IF(N128="základní",J128,0)</f>
        <v>0</v>
      </c>
      <c r="BF128" s="155">
        <f t="shared" ref="BF128:BF139" si="5">IF(N128="snížená",J128,0)</f>
        <v>0</v>
      </c>
      <c r="BG128" s="155">
        <f t="shared" ref="BG128:BG139" si="6">IF(N128="zákl. přenesená",J128,0)</f>
        <v>0</v>
      </c>
      <c r="BH128" s="155">
        <f t="shared" ref="BH128:BH139" si="7">IF(N128="sníž. přenesená",J128,0)</f>
        <v>0</v>
      </c>
      <c r="BI128" s="155">
        <f t="shared" ref="BI128:BI139" si="8">IF(N128="nulová",J128,0)</f>
        <v>0</v>
      </c>
      <c r="BJ128" s="13" t="s">
        <v>8</v>
      </c>
      <c r="BK128" s="155">
        <f t="shared" ref="BK128:BK139" si="9">ROUND(I128*H128,0)</f>
        <v>0</v>
      </c>
      <c r="BL128" s="13" t="s">
        <v>127</v>
      </c>
      <c r="BM128" s="154" t="s">
        <v>135</v>
      </c>
    </row>
    <row r="129" spans="2:65" s="1" customFormat="1" ht="24" customHeight="1">
      <c r="B129" s="142"/>
      <c r="C129" s="143" t="s">
        <v>136</v>
      </c>
      <c r="D129" s="143" t="s">
        <v>123</v>
      </c>
      <c r="E129" s="144" t="s">
        <v>131</v>
      </c>
      <c r="F129" s="145" t="s">
        <v>132</v>
      </c>
      <c r="G129" s="146" t="s">
        <v>133</v>
      </c>
      <c r="H129" s="147">
        <v>16.073</v>
      </c>
      <c r="I129" s="148"/>
      <c r="J129" s="149">
        <f t="shared" si="0"/>
        <v>0</v>
      </c>
      <c r="K129" s="145" t="s">
        <v>134</v>
      </c>
      <c r="L129" s="28"/>
      <c r="M129" s="150" t="s">
        <v>1</v>
      </c>
      <c r="N129" s="151" t="s">
        <v>47</v>
      </c>
      <c r="O129" s="51"/>
      <c r="P129" s="152">
        <f t="shared" si="1"/>
        <v>0</v>
      </c>
      <c r="Q129" s="152">
        <v>0</v>
      </c>
      <c r="R129" s="152">
        <f t="shared" si="2"/>
        <v>0</v>
      </c>
      <c r="S129" s="152">
        <v>5.8999999999999997E-2</v>
      </c>
      <c r="T129" s="153">
        <f t="shared" si="3"/>
        <v>0.94830700000000001</v>
      </c>
      <c r="AR129" s="154" t="s">
        <v>127</v>
      </c>
      <c r="AT129" s="154" t="s">
        <v>123</v>
      </c>
      <c r="AU129" s="154" t="s">
        <v>88</v>
      </c>
      <c r="AY129" s="13" t="s">
        <v>121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3" t="s">
        <v>8</v>
      </c>
      <c r="BK129" s="155">
        <f t="shared" si="9"/>
        <v>0</v>
      </c>
      <c r="BL129" s="13" t="s">
        <v>127</v>
      </c>
      <c r="BM129" s="154" t="s">
        <v>137</v>
      </c>
    </row>
    <row r="130" spans="2:65" s="1" customFormat="1" ht="24" customHeight="1">
      <c r="B130" s="142"/>
      <c r="C130" s="143" t="s">
        <v>127</v>
      </c>
      <c r="D130" s="143" t="s">
        <v>123</v>
      </c>
      <c r="E130" s="144" t="s">
        <v>138</v>
      </c>
      <c r="F130" s="145" t="s">
        <v>139</v>
      </c>
      <c r="G130" s="146" t="s">
        <v>133</v>
      </c>
      <c r="H130" s="147">
        <v>35.713999999999999</v>
      </c>
      <c r="I130" s="148"/>
      <c r="J130" s="149">
        <f t="shared" si="0"/>
        <v>0</v>
      </c>
      <c r="K130" s="145" t="s">
        <v>134</v>
      </c>
      <c r="L130" s="28"/>
      <c r="M130" s="150" t="s">
        <v>1</v>
      </c>
      <c r="N130" s="151" t="s">
        <v>47</v>
      </c>
      <c r="O130" s="51"/>
      <c r="P130" s="152">
        <f t="shared" si="1"/>
        <v>0</v>
      </c>
      <c r="Q130" s="152">
        <v>0</v>
      </c>
      <c r="R130" s="152">
        <f t="shared" si="2"/>
        <v>0</v>
      </c>
      <c r="S130" s="152">
        <v>6.6000000000000003E-2</v>
      </c>
      <c r="T130" s="153">
        <f t="shared" si="3"/>
        <v>2.3571240000000002</v>
      </c>
      <c r="AR130" s="154" t="s">
        <v>127</v>
      </c>
      <c r="AT130" s="154" t="s">
        <v>123</v>
      </c>
      <c r="AU130" s="154" t="s">
        <v>88</v>
      </c>
      <c r="AY130" s="13" t="s">
        <v>121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3" t="s">
        <v>8</v>
      </c>
      <c r="BK130" s="155">
        <f t="shared" si="9"/>
        <v>0</v>
      </c>
      <c r="BL130" s="13" t="s">
        <v>127</v>
      </c>
      <c r="BM130" s="154" t="s">
        <v>140</v>
      </c>
    </row>
    <row r="131" spans="2:65" s="1" customFormat="1" ht="24" customHeight="1">
      <c r="B131" s="142"/>
      <c r="C131" s="143" t="s">
        <v>141</v>
      </c>
      <c r="D131" s="143" t="s">
        <v>123</v>
      </c>
      <c r="E131" s="144" t="s">
        <v>142</v>
      </c>
      <c r="F131" s="145" t="s">
        <v>143</v>
      </c>
      <c r="G131" s="146" t="s">
        <v>133</v>
      </c>
      <c r="H131" s="147">
        <v>35.713999999999999</v>
      </c>
      <c r="I131" s="148"/>
      <c r="J131" s="149">
        <f t="shared" si="0"/>
        <v>0</v>
      </c>
      <c r="K131" s="145" t="s">
        <v>134</v>
      </c>
      <c r="L131" s="28"/>
      <c r="M131" s="150" t="s">
        <v>1</v>
      </c>
      <c r="N131" s="151" t="s">
        <v>47</v>
      </c>
      <c r="O131" s="51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AR131" s="154" t="s">
        <v>127</v>
      </c>
      <c r="AT131" s="154" t="s">
        <v>123</v>
      </c>
      <c r="AU131" s="154" t="s">
        <v>88</v>
      </c>
      <c r="AY131" s="13" t="s">
        <v>121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3" t="s">
        <v>8</v>
      </c>
      <c r="BK131" s="155">
        <f t="shared" si="9"/>
        <v>0</v>
      </c>
      <c r="BL131" s="13" t="s">
        <v>127</v>
      </c>
      <c r="BM131" s="154" t="s">
        <v>144</v>
      </c>
    </row>
    <row r="132" spans="2:65" s="1" customFormat="1" ht="24" customHeight="1">
      <c r="B132" s="142"/>
      <c r="C132" s="143" t="s">
        <v>145</v>
      </c>
      <c r="D132" s="143" t="s">
        <v>123</v>
      </c>
      <c r="E132" s="144" t="s">
        <v>146</v>
      </c>
      <c r="F132" s="145" t="s">
        <v>147</v>
      </c>
      <c r="G132" s="146" t="s">
        <v>133</v>
      </c>
      <c r="H132" s="147">
        <v>35.713999999999999</v>
      </c>
      <c r="I132" s="148"/>
      <c r="J132" s="149">
        <f t="shared" si="0"/>
        <v>0</v>
      </c>
      <c r="K132" s="145" t="s">
        <v>134</v>
      </c>
      <c r="L132" s="28"/>
      <c r="M132" s="150" t="s">
        <v>1</v>
      </c>
      <c r="N132" s="151" t="s">
        <v>47</v>
      </c>
      <c r="O132" s="51"/>
      <c r="P132" s="152">
        <f t="shared" si="1"/>
        <v>0</v>
      </c>
      <c r="Q132" s="152">
        <v>0</v>
      </c>
      <c r="R132" s="152">
        <f t="shared" si="2"/>
        <v>0</v>
      </c>
      <c r="S132" s="152">
        <v>6.5000000000000002E-2</v>
      </c>
      <c r="T132" s="153">
        <f t="shared" si="3"/>
        <v>2.3214100000000002</v>
      </c>
      <c r="AR132" s="154" t="s">
        <v>127</v>
      </c>
      <c r="AT132" s="154" t="s">
        <v>123</v>
      </c>
      <c r="AU132" s="154" t="s">
        <v>88</v>
      </c>
      <c r="AY132" s="13" t="s">
        <v>121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3" t="s">
        <v>8</v>
      </c>
      <c r="BK132" s="155">
        <f t="shared" si="9"/>
        <v>0</v>
      </c>
      <c r="BL132" s="13" t="s">
        <v>127</v>
      </c>
      <c r="BM132" s="154" t="s">
        <v>148</v>
      </c>
    </row>
    <row r="133" spans="2:65" s="1" customFormat="1" ht="24" customHeight="1">
      <c r="B133" s="142"/>
      <c r="C133" s="143" t="s">
        <v>149</v>
      </c>
      <c r="D133" s="143" t="s">
        <v>123</v>
      </c>
      <c r="E133" s="144" t="s">
        <v>150</v>
      </c>
      <c r="F133" s="145" t="s">
        <v>151</v>
      </c>
      <c r="G133" s="146" t="s">
        <v>133</v>
      </c>
      <c r="H133" s="147">
        <v>35.713999999999999</v>
      </c>
      <c r="I133" s="148"/>
      <c r="J133" s="149">
        <f t="shared" si="0"/>
        <v>0</v>
      </c>
      <c r="K133" s="145" t="s">
        <v>134</v>
      </c>
      <c r="L133" s="28"/>
      <c r="M133" s="150" t="s">
        <v>1</v>
      </c>
      <c r="N133" s="151" t="s">
        <v>47</v>
      </c>
      <c r="O133" s="51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AR133" s="154" t="s">
        <v>127</v>
      </c>
      <c r="AT133" s="154" t="s">
        <v>123</v>
      </c>
      <c r="AU133" s="154" t="s">
        <v>88</v>
      </c>
      <c r="AY133" s="13" t="s">
        <v>121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3" t="s">
        <v>8</v>
      </c>
      <c r="BK133" s="155">
        <f t="shared" si="9"/>
        <v>0</v>
      </c>
      <c r="BL133" s="13" t="s">
        <v>127</v>
      </c>
      <c r="BM133" s="154" t="s">
        <v>152</v>
      </c>
    </row>
    <row r="134" spans="2:65" s="1" customFormat="1" ht="24" customHeight="1">
      <c r="B134" s="142"/>
      <c r="C134" s="143" t="s">
        <v>153</v>
      </c>
      <c r="D134" s="143" t="s">
        <v>123</v>
      </c>
      <c r="E134" s="144" t="s">
        <v>154</v>
      </c>
      <c r="F134" s="145" t="s">
        <v>155</v>
      </c>
      <c r="G134" s="146" t="s">
        <v>133</v>
      </c>
      <c r="H134" s="147">
        <v>35.713999999999999</v>
      </c>
      <c r="I134" s="148"/>
      <c r="J134" s="149">
        <f t="shared" si="0"/>
        <v>0</v>
      </c>
      <c r="K134" s="145" t="s">
        <v>134</v>
      </c>
      <c r="L134" s="28"/>
      <c r="M134" s="150" t="s">
        <v>1</v>
      </c>
      <c r="N134" s="151" t="s">
        <v>47</v>
      </c>
      <c r="O134" s="51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AR134" s="154" t="s">
        <v>127</v>
      </c>
      <c r="AT134" s="154" t="s">
        <v>123</v>
      </c>
      <c r="AU134" s="154" t="s">
        <v>88</v>
      </c>
      <c r="AY134" s="13" t="s">
        <v>121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3" t="s">
        <v>8</v>
      </c>
      <c r="BK134" s="155">
        <f t="shared" si="9"/>
        <v>0</v>
      </c>
      <c r="BL134" s="13" t="s">
        <v>127</v>
      </c>
      <c r="BM134" s="154" t="s">
        <v>156</v>
      </c>
    </row>
    <row r="135" spans="2:65" s="1" customFormat="1" ht="24" customHeight="1">
      <c r="B135" s="142"/>
      <c r="C135" s="143" t="s">
        <v>129</v>
      </c>
      <c r="D135" s="143" t="s">
        <v>123</v>
      </c>
      <c r="E135" s="144" t="s">
        <v>157</v>
      </c>
      <c r="F135" s="145" t="s">
        <v>158</v>
      </c>
      <c r="G135" s="146" t="s">
        <v>133</v>
      </c>
      <c r="H135" s="147">
        <v>35.713999999999999</v>
      </c>
      <c r="I135" s="148"/>
      <c r="J135" s="149">
        <f t="shared" si="0"/>
        <v>0</v>
      </c>
      <c r="K135" s="145" t="s">
        <v>134</v>
      </c>
      <c r="L135" s="28"/>
      <c r="M135" s="150" t="s">
        <v>1</v>
      </c>
      <c r="N135" s="151" t="s">
        <v>47</v>
      </c>
      <c r="O135" s="51"/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AR135" s="154" t="s">
        <v>127</v>
      </c>
      <c r="AT135" s="154" t="s">
        <v>123</v>
      </c>
      <c r="AU135" s="154" t="s">
        <v>88</v>
      </c>
      <c r="AY135" s="13" t="s">
        <v>121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3" t="s">
        <v>8</v>
      </c>
      <c r="BK135" s="155">
        <f t="shared" si="9"/>
        <v>0</v>
      </c>
      <c r="BL135" s="13" t="s">
        <v>127</v>
      </c>
      <c r="BM135" s="154" t="s">
        <v>159</v>
      </c>
    </row>
    <row r="136" spans="2:65" s="1" customFormat="1" ht="24" customHeight="1">
      <c r="B136" s="142"/>
      <c r="C136" s="143" t="s">
        <v>26</v>
      </c>
      <c r="D136" s="143" t="s">
        <v>123</v>
      </c>
      <c r="E136" s="144" t="s">
        <v>160</v>
      </c>
      <c r="F136" s="145" t="s">
        <v>161</v>
      </c>
      <c r="G136" s="146" t="s">
        <v>133</v>
      </c>
      <c r="H136" s="147">
        <v>35.713999999999999</v>
      </c>
      <c r="I136" s="148"/>
      <c r="J136" s="149">
        <f t="shared" si="0"/>
        <v>0</v>
      </c>
      <c r="K136" s="145" t="s">
        <v>134</v>
      </c>
      <c r="L136" s="28"/>
      <c r="M136" s="150" t="s">
        <v>1</v>
      </c>
      <c r="N136" s="151" t="s">
        <v>47</v>
      </c>
      <c r="O136" s="51"/>
      <c r="P136" s="152">
        <f t="shared" si="1"/>
        <v>0</v>
      </c>
      <c r="Q136" s="152">
        <v>5.985E-2</v>
      </c>
      <c r="R136" s="152">
        <f t="shared" si="2"/>
        <v>2.1374828999999997</v>
      </c>
      <c r="S136" s="152">
        <v>0</v>
      </c>
      <c r="T136" s="153">
        <f t="shared" si="3"/>
        <v>0</v>
      </c>
      <c r="AR136" s="154" t="s">
        <v>127</v>
      </c>
      <c r="AT136" s="154" t="s">
        <v>123</v>
      </c>
      <c r="AU136" s="154" t="s">
        <v>88</v>
      </c>
      <c r="AY136" s="13" t="s">
        <v>121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3" t="s">
        <v>8</v>
      </c>
      <c r="BK136" s="155">
        <f t="shared" si="9"/>
        <v>0</v>
      </c>
      <c r="BL136" s="13" t="s">
        <v>127</v>
      </c>
      <c r="BM136" s="154" t="s">
        <v>162</v>
      </c>
    </row>
    <row r="137" spans="2:65" s="1" customFormat="1" ht="24" customHeight="1">
      <c r="B137" s="142"/>
      <c r="C137" s="143" t="s">
        <v>163</v>
      </c>
      <c r="D137" s="143" t="s">
        <v>123</v>
      </c>
      <c r="E137" s="144" t="s">
        <v>164</v>
      </c>
      <c r="F137" s="145" t="s">
        <v>165</v>
      </c>
      <c r="G137" s="146" t="s">
        <v>133</v>
      </c>
      <c r="H137" s="147">
        <v>35.713999999999999</v>
      </c>
      <c r="I137" s="148"/>
      <c r="J137" s="149">
        <f t="shared" si="0"/>
        <v>0</v>
      </c>
      <c r="K137" s="145" t="s">
        <v>134</v>
      </c>
      <c r="L137" s="28"/>
      <c r="M137" s="150" t="s">
        <v>1</v>
      </c>
      <c r="N137" s="151" t="s">
        <v>47</v>
      </c>
      <c r="O137" s="51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AR137" s="154" t="s">
        <v>127</v>
      </c>
      <c r="AT137" s="154" t="s">
        <v>123</v>
      </c>
      <c r="AU137" s="154" t="s">
        <v>88</v>
      </c>
      <c r="AY137" s="13" t="s">
        <v>121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3" t="s">
        <v>8</v>
      </c>
      <c r="BK137" s="155">
        <f t="shared" si="9"/>
        <v>0</v>
      </c>
      <c r="BL137" s="13" t="s">
        <v>127</v>
      </c>
      <c r="BM137" s="154" t="s">
        <v>166</v>
      </c>
    </row>
    <row r="138" spans="2:65" s="1" customFormat="1" ht="24" customHeight="1">
      <c r="B138" s="142"/>
      <c r="C138" s="143" t="s">
        <v>167</v>
      </c>
      <c r="D138" s="143" t="s">
        <v>123</v>
      </c>
      <c r="E138" s="144" t="s">
        <v>168</v>
      </c>
      <c r="F138" s="145" t="s">
        <v>169</v>
      </c>
      <c r="G138" s="146" t="s">
        <v>133</v>
      </c>
      <c r="H138" s="147">
        <v>35.713999999999999</v>
      </c>
      <c r="I138" s="148"/>
      <c r="J138" s="149">
        <f t="shared" si="0"/>
        <v>0</v>
      </c>
      <c r="K138" s="145" t="s">
        <v>134</v>
      </c>
      <c r="L138" s="28"/>
      <c r="M138" s="150" t="s">
        <v>1</v>
      </c>
      <c r="N138" s="151" t="s">
        <v>47</v>
      </c>
      <c r="O138" s="51"/>
      <c r="P138" s="152">
        <f t="shared" si="1"/>
        <v>0</v>
      </c>
      <c r="Q138" s="152">
        <v>1.58E-3</v>
      </c>
      <c r="R138" s="152">
        <f t="shared" si="2"/>
        <v>5.6428119999999998E-2</v>
      </c>
      <c r="S138" s="152">
        <v>0</v>
      </c>
      <c r="T138" s="153">
        <f t="shared" si="3"/>
        <v>0</v>
      </c>
      <c r="AR138" s="154" t="s">
        <v>127</v>
      </c>
      <c r="AT138" s="154" t="s">
        <v>123</v>
      </c>
      <c r="AU138" s="154" t="s">
        <v>88</v>
      </c>
      <c r="AY138" s="13" t="s">
        <v>121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3" t="s">
        <v>8</v>
      </c>
      <c r="BK138" s="155">
        <f t="shared" si="9"/>
        <v>0</v>
      </c>
      <c r="BL138" s="13" t="s">
        <v>127</v>
      </c>
      <c r="BM138" s="154" t="s">
        <v>170</v>
      </c>
    </row>
    <row r="139" spans="2:65" s="1" customFormat="1" ht="24" customHeight="1">
      <c r="B139" s="142"/>
      <c r="C139" s="143" t="s">
        <v>171</v>
      </c>
      <c r="D139" s="143" t="s">
        <v>123</v>
      </c>
      <c r="E139" s="144" t="s">
        <v>172</v>
      </c>
      <c r="F139" s="145" t="s">
        <v>173</v>
      </c>
      <c r="G139" s="146" t="s">
        <v>133</v>
      </c>
      <c r="H139" s="147">
        <v>35.713999999999999</v>
      </c>
      <c r="I139" s="148"/>
      <c r="J139" s="149">
        <f t="shared" si="0"/>
        <v>0</v>
      </c>
      <c r="K139" s="145" t="s">
        <v>134</v>
      </c>
      <c r="L139" s="28"/>
      <c r="M139" s="150" t="s">
        <v>1</v>
      </c>
      <c r="N139" s="151" t="s">
        <v>47</v>
      </c>
      <c r="O139" s="51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AR139" s="154" t="s">
        <v>127</v>
      </c>
      <c r="AT139" s="154" t="s">
        <v>123</v>
      </c>
      <c r="AU139" s="154" t="s">
        <v>88</v>
      </c>
      <c r="AY139" s="13" t="s">
        <v>121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3" t="s">
        <v>8</v>
      </c>
      <c r="BK139" s="155">
        <f t="shared" si="9"/>
        <v>0</v>
      </c>
      <c r="BL139" s="13" t="s">
        <v>127</v>
      </c>
      <c r="BM139" s="154" t="s">
        <v>174</v>
      </c>
    </row>
    <row r="140" spans="2:65" s="11" customFormat="1" ht="22.9" customHeight="1">
      <c r="B140" s="129"/>
      <c r="D140" s="130" t="s">
        <v>81</v>
      </c>
      <c r="E140" s="140" t="s">
        <v>175</v>
      </c>
      <c r="F140" s="140" t="s">
        <v>176</v>
      </c>
      <c r="I140" s="132"/>
      <c r="J140" s="141">
        <f>BK140</f>
        <v>0</v>
      </c>
      <c r="L140" s="129"/>
      <c r="M140" s="134"/>
      <c r="N140" s="135"/>
      <c r="O140" s="135"/>
      <c r="P140" s="136">
        <f>SUM(P141:P144)</f>
        <v>0</v>
      </c>
      <c r="Q140" s="135"/>
      <c r="R140" s="136">
        <f>SUM(R141:R144)</f>
        <v>0</v>
      </c>
      <c r="S140" s="135"/>
      <c r="T140" s="137">
        <f>SUM(T141:T144)</f>
        <v>0</v>
      </c>
      <c r="AR140" s="130" t="s">
        <v>8</v>
      </c>
      <c r="AT140" s="138" t="s">
        <v>81</v>
      </c>
      <c r="AU140" s="138" t="s">
        <v>8</v>
      </c>
      <c r="AY140" s="130" t="s">
        <v>121</v>
      </c>
      <c r="BK140" s="139">
        <f>SUM(BK141:BK144)</f>
        <v>0</v>
      </c>
    </row>
    <row r="141" spans="2:65" s="1" customFormat="1" ht="24" customHeight="1">
      <c r="B141" s="142"/>
      <c r="C141" s="143" t="s">
        <v>177</v>
      </c>
      <c r="D141" s="143" t="s">
        <v>123</v>
      </c>
      <c r="E141" s="144" t="s">
        <v>178</v>
      </c>
      <c r="F141" s="145" t="s">
        <v>179</v>
      </c>
      <c r="G141" s="146" t="s">
        <v>180</v>
      </c>
      <c r="H141" s="147">
        <v>8.9740000000000002</v>
      </c>
      <c r="I141" s="148"/>
      <c r="J141" s="149">
        <f>ROUND(I141*H141,0)</f>
        <v>0</v>
      </c>
      <c r="K141" s="145" t="s">
        <v>134</v>
      </c>
      <c r="L141" s="28"/>
      <c r="M141" s="150" t="s">
        <v>1</v>
      </c>
      <c r="N141" s="151" t="s">
        <v>47</v>
      </c>
      <c r="O141" s="51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AR141" s="154" t="s">
        <v>127</v>
      </c>
      <c r="AT141" s="154" t="s">
        <v>123</v>
      </c>
      <c r="AU141" s="154" t="s">
        <v>88</v>
      </c>
      <c r="AY141" s="13" t="s">
        <v>121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3" t="s">
        <v>8</v>
      </c>
      <c r="BK141" s="155">
        <f>ROUND(I141*H141,0)</f>
        <v>0</v>
      </c>
      <c r="BL141" s="13" t="s">
        <v>127</v>
      </c>
      <c r="BM141" s="154" t="s">
        <v>181</v>
      </c>
    </row>
    <row r="142" spans="2:65" s="1" customFormat="1" ht="24" customHeight="1">
      <c r="B142" s="142"/>
      <c r="C142" s="143" t="s">
        <v>9</v>
      </c>
      <c r="D142" s="143" t="s">
        <v>123</v>
      </c>
      <c r="E142" s="144" t="s">
        <v>182</v>
      </c>
      <c r="F142" s="145" t="s">
        <v>183</v>
      </c>
      <c r="G142" s="146" t="s">
        <v>180</v>
      </c>
      <c r="H142" s="147">
        <v>8.9740000000000002</v>
      </c>
      <c r="I142" s="148"/>
      <c r="J142" s="149">
        <f>ROUND(I142*H142,0)</f>
        <v>0</v>
      </c>
      <c r="K142" s="145" t="s">
        <v>134</v>
      </c>
      <c r="L142" s="28"/>
      <c r="M142" s="150" t="s">
        <v>1</v>
      </c>
      <c r="N142" s="151" t="s">
        <v>47</v>
      </c>
      <c r="O142" s="51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AR142" s="154" t="s">
        <v>127</v>
      </c>
      <c r="AT142" s="154" t="s">
        <v>123</v>
      </c>
      <c r="AU142" s="154" t="s">
        <v>88</v>
      </c>
      <c r="AY142" s="13" t="s">
        <v>121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3" t="s">
        <v>8</v>
      </c>
      <c r="BK142" s="155">
        <f>ROUND(I142*H142,0)</f>
        <v>0</v>
      </c>
      <c r="BL142" s="13" t="s">
        <v>127</v>
      </c>
      <c r="BM142" s="154" t="s">
        <v>184</v>
      </c>
    </row>
    <row r="143" spans="2:65" s="1" customFormat="1" ht="24" customHeight="1">
      <c r="B143" s="142"/>
      <c r="C143" s="143" t="s">
        <v>185</v>
      </c>
      <c r="D143" s="143" t="s">
        <v>123</v>
      </c>
      <c r="E143" s="144" t="s">
        <v>186</v>
      </c>
      <c r="F143" s="145" t="s">
        <v>187</v>
      </c>
      <c r="G143" s="146" t="s">
        <v>180</v>
      </c>
      <c r="H143" s="147">
        <v>125.636</v>
      </c>
      <c r="I143" s="148"/>
      <c r="J143" s="149">
        <f>ROUND(I143*H143,0)</f>
        <v>0</v>
      </c>
      <c r="K143" s="145" t="s">
        <v>134</v>
      </c>
      <c r="L143" s="28"/>
      <c r="M143" s="150" t="s">
        <v>1</v>
      </c>
      <c r="N143" s="151" t="s">
        <v>47</v>
      </c>
      <c r="O143" s="51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AR143" s="154" t="s">
        <v>127</v>
      </c>
      <c r="AT143" s="154" t="s">
        <v>123</v>
      </c>
      <c r="AU143" s="154" t="s">
        <v>88</v>
      </c>
      <c r="AY143" s="13" t="s">
        <v>121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3" t="s">
        <v>8</v>
      </c>
      <c r="BK143" s="155">
        <f>ROUND(I143*H143,0)</f>
        <v>0</v>
      </c>
      <c r="BL143" s="13" t="s">
        <v>127</v>
      </c>
      <c r="BM143" s="154" t="s">
        <v>188</v>
      </c>
    </row>
    <row r="144" spans="2:65" s="1" customFormat="1" ht="24" customHeight="1">
      <c r="B144" s="142"/>
      <c r="C144" s="143" t="s">
        <v>189</v>
      </c>
      <c r="D144" s="143" t="s">
        <v>123</v>
      </c>
      <c r="E144" s="144" t="s">
        <v>190</v>
      </c>
      <c r="F144" s="145" t="s">
        <v>191</v>
      </c>
      <c r="G144" s="146" t="s">
        <v>180</v>
      </c>
      <c r="H144" s="147">
        <v>8.9740000000000002</v>
      </c>
      <c r="I144" s="148"/>
      <c r="J144" s="149">
        <f>ROUND(I144*H144,0)</f>
        <v>0</v>
      </c>
      <c r="K144" s="145" t="s">
        <v>134</v>
      </c>
      <c r="L144" s="28"/>
      <c r="M144" s="150" t="s">
        <v>1</v>
      </c>
      <c r="N144" s="151" t="s">
        <v>47</v>
      </c>
      <c r="O144" s="51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AR144" s="154" t="s">
        <v>127</v>
      </c>
      <c r="AT144" s="154" t="s">
        <v>123</v>
      </c>
      <c r="AU144" s="154" t="s">
        <v>88</v>
      </c>
      <c r="AY144" s="13" t="s">
        <v>121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3" t="s">
        <v>8</v>
      </c>
      <c r="BK144" s="155">
        <f>ROUND(I144*H144,0)</f>
        <v>0</v>
      </c>
      <c r="BL144" s="13" t="s">
        <v>127</v>
      </c>
      <c r="BM144" s="154" t="s">
        <v>192</v>
      </c>
    </row>
    <row r="145" spans="2:65" s="11" customFormat="1" ht="22.9" customHeight="1">
      <c r="B145" s="129"/>
      <c r="D145" s="130" t="s">
        <v>81</v>
      </c>
      <c r="E145" s="140" t="s">
        <v>193</v>
      </c>
      <c r="F145" s="140" t="s">
        <v>194</v>
      </c>
      <c r="I145" s="132"/>
      <c r="J145" s="141">
        <f>BK145</f>
        <v>0</v>
      </c>
      <c r="L145" s="129"/>
      <c r="M145" s="134"/>
      <c r="N145" s="135"/>
      <c r="O145" s="135"/>
      <c r="P145" s="136">
        <f>P146</f>
        <v>0</v>
      </c>
      <c r="Q145" s="135"/>
      <c r="R145" s="136">
        <f>R146</f>
        <v>0</v>
      </c>
      <c r="S145" s="135"/>
      <c r="T145" s="137">
        <f>T146</f>
        <v>0</v>
      </c>
      <c r="AR145" s="130" t="s">
        <v>8</v>
      </c>
      <c r="AT145" s="138" t="s">
        <v>81</v>
      </c>
      <c r="AU145" s="138" t="s">
        <v>8</v>
      </c>
      <c r="AY145" s="130" t="s">
        <v>121</v>
      </c>
      <c r="BK145" s="139">
        <f>BK146</f>
        <v>0</v>
      </c>
    </row>
    <row r="146" spans="2:65" s="1" customFormat="1" ht="16.5" customHeight="1">
      <c r="B146" s="142"/>
      <c r="C146" s="143" t="s">
        <v>195</v>
      </c>
      <c r="D146" s="143" t="s">
        <v>123</v>
      </c>
      <c r="E146" s="144" t="s">
        <v>196</v>
      </c>
      <c r="F146" s="145" t="s">
        <v>197</v>
      </c>
      <c r="G146" s="146" t="s">
        <v>180</v>
      </c>
      <c r="H146" s="147">
        <v>2.194</v>
      </c>
      <c r="I146" s="148"/>
      <c r="J146" s="149">
        <f>ROUND(I146*H146,0)</f>
        <v>0</v>
      </c>
      <c r="K146" s="145" t="s">
        <v>134</v>
      </c>
      <c r="L146" s="28"/>
      <c r="M146" s="150" t="s">
        <v>1</v>
      </c>
      <c r="N146" s="151" t="s">
        <v>47</v>
      </c>
      <c r="O146" s="51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54" t="s">
        <v>127</v>
      </c>
      <c r="AT146" s="154" t="s">
        <v>123</v>
      </c>
      <c r="AU146" s="154" t="s">
        <v>88</v>
      </c>
      <c r="AY146" s="13" t="s">
        <v>121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3" t="s">
        <v>8</v>
      </c>
      <c r="BK146" s="155">
        <f>ROUND(I146*H146,0)</f>
        <v>0</v>
      </c>
      <c r="BL146" s="13" t="s">
        <v>127</v>
      </c>
      <c r="BM146" s="154" t="s">
        <v>198</v>
      </c>
    </row>
    <row r="147" spans="2:65" s="11" customFormat="1" ht="25.9" customHeight="1">
      <c r="B147" s="129"/>
      <c r="D147" s="130" t="s">
        <v>81</v>
      </c>
      <c r="E147" s="131" t="s">
        <v>199</v>
      </c>
      <c r="F147" s="131" t="s">
        <v>200</v>
      </c>
      <c r="I147" s="132"/>
      <c r="J147" s="133">
        <f>BK147</f>
        <v>0</v>
      </c>
      <c r="L147" s="129"/>
      <c r="M147" s="134"/>
      <c r="N147" s="135"/>
      <c r="O147" s="135"/>
      <c r="P147" s="136">
        <f>P148+P152+P156</f>
        <v>0</v>
      </c>
      <c r="Q147" s="135"/>
      <c r="R147" s="136">
        <f>R148+R152+R156</f>
        <v>4.6279646999999988</v>
      </c>
      <c r="S147" s="135"/>
      <c r="T147" s="137">
        <f>T148+T152+T156</f>
        <v>8.1599999999999992E-2</v>
      </c>
      <c r="AR147" s="130" t="s">
        <v>88</v>
      </c>
      <c r="AT147" s="138" t="s">
        <v>81</v>
      </c>
      <c r="AU147" s="138" t="s">
        <v>82</v>
      </c>
      <c r="AY147" s="130" t="s">
        <v>121</v>
      </c>
      <c r="BK147" s="139">
        <f>BK148+BK152+BK156</f>
        <v>0</v>
      </c>
    </row>
    <row r="148" spans="2:65" s="11" customFormat="1" ht="22.9" customHeight="1">
      <c r="B148" s="129"/>
      <c r="D148" s="130" t="s">
        <v>81</v>
      </c>
      <c r="E148" s="140" t="s">
        <v>201</v>
      </c>
      <c r="F148" s="140" t="s">
        <v>202</v>
      </c>
      <c r="I148" s="132"/>
      <c r="J148" s="141">
        <f>BK148</f>
        <v>0</v>
      </c>
      <c r="L148" s="129"/>
      <c r="M148" s="134"/>
      <c r="N148" s="135"/>
      <c r="O148" s="135"/>
      <c r="P148" s="136">
        <f>SUM(P149:P151)</f>
        <v>0</v>
      </c>
      <c r="Q148" s="135"/>
      <c r="R148" s="136">
        <f>SUM(R149:R151)</f>
        <v>0.28570800000000002</v>
      </c>
      <c r="S148" s="135"/>
      <c r="T148" s="137">
        <f>SUM(T149:T151)</f>
        <v>0</v>
      </c>
      <c r="AR148" s="130" t="s">
        <v>88</v>
      </c>
      <c r="AT148" s="138" t="s">
        <v>81</v>
      </c>
      <c r="AU148" s="138" t="s">
        <v>8</v>
      </c>
      <c r="AY148" s="130" t="s">
        <v>121</v>
      </c>
      <c r="BK148" s="139">
        <f>SUM(BK149:BK151)</f>
        <v>0</v>
      </c>
    </row>
    <row r="149" spans="2:65" s="1" customFormat="1" ht="36" customHeight="1">
      <c r="B149" s="142"/>
      <c r="C149" s="143" t="s">
        <v>203</v>
      </c>
      <c r="D149" s="143" t="s">
        <v>123</v>
      </c>
      <c r="E149" s="144" t="s">
        <v>204</v>
      </c>
      <c r="F149" s="145" t="s">
        <v>205</v>
      </c>
      <c r="G149" s="146" t="s">
        <v>133</v>
      </c>
      <c r="H149" s="147">
        <v>55.353999999999999</v>
      </c>
      <c r="I149" s="148"/>
      <c r="J149" s="149">
        <f>ROUND(I149*H149,0)</f>
        <v>0</v>
      </c>
      <c r="K149" s="145" t="s">
        <v>134</v>
      </c>
      <c r="L149" s="28"/>
      <c r="M149" s="150" t="s">
        <v>1</v>
      </c>
      <c r="N149" s="151" t="s">
        <v>47</v>
      </c>
      <c r="O149" s="51"/>
      <c r="P149" s="152">
        <f>O149*H149</f>
        <v>0</v>
      </c>
      <c r="Q149" s="152">
        <v>4.0000000000000001E-3</v>
      </c>
      <c r="R149" s="152">
        <f>Q149*H149</f>
        <v>0.221416</v>
      </c>
      <c r="S149" s="152">
        <v>0</v>
      </c>
      <c r="T149" s="153">
        <f>S149*H149</f>
        <v>0</v>
      </c>
      <c r="AR149" s="154" t="s">
        <v>185</v>
      </c>
      <c r="AT149" s="154" t="s">
        <v>123</v>
      </c>
      <c r="AU149" s="154" t="s">
        <v>88</v>
      </c>
      <c r="AY149" s="13" t="s">
        <v>121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3" t="s">
        <v>8</v>
      </c>
      <c r="BK149" s="155">
        <f>ROUND(I149*H149,0)</f>
        <v>0</v>
      </c>
      <c r="BL149" s="13" t="s">
        <v>185</v>
      </c>
      <c r="BM149" s="154" t="s">
        <v>206</v>
      </c>
    </row>
    <row r="150" spans="2:65" s="1" customFormat="1" ht="36" customHeight="1">
      <c r="B150" s="142"/>
      <c r="C150" s="143" t="s">
        <v>207</v>
      </c>
      <c r="D150" s="143" t="s">
        <v>123</v>
      </c>
      <c r="E150" s="144" t="s">
        <v>208</v>
      </c>
      <c r="F150" s="145" t="s">
        <v>209</v>
      </c>
      <c r="G150" s="146" t="s">
        <v>133</v>
      </c>
      <c r="H150" s="147">
        <v>16.073</v>
      </c>
      <c r="I150" s="148"/>
      <c r="J150" s="149">
        <f>ROUND(I150*H150,0)</f>
        <v>0</v>
      </c>
      <c r="K150" s="145" t="s">
        <v>134</v>
      </c>
      <c r="L150" s="28"/>
      <c r="M150" s="150" t="s">
        <v>1</v>
      </c>
      <c r="N150" s="151" t="s">
        <v>47</v>
      </c>
      <c r="O150" s="51"/>
      <c r="P150" s="152">
        <f>O150*H150</f>
        <v>0</v>
      </c>
      <c r="Q150" s="152">
        <v>4.0000000000000001E-3</v>
      </c>
      <c r="R150" s="152">
        <f>Q150*H150</f>
        <v>6.4292000000000002E-2</v>
      </c>
      <c r="S150" s="152">
        <v>0</v>
      </c>
      <c r="T150" s="153">
        <f>S150*H150</f>
        <v>0</v>
      </c>
      <c r="AR150" s="154" t="s">
        <v>185</v>
      </c>
      <c r="AT150" s="154" t="s">
        <v>123</v>
      </c>
      <c r="AU150" s="154" t="s">
        <v>88</v>
      </c>
      <c r="AY150" s="13" t="s">
        <v>121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3" t="s">
        <v>8</v>
      </c>
      <c r="BK150" s="155">
        <f>ROUND(I150*H150,0)</f>
        <v>0</v>
      </c>
      <c r="BL150" s="13" t="s">
        <v>185</v>
      </c>
      <c r="BM150" s="154" t="s">
        <v>210</v>
      </c>
    </row>
    <row r="151" spans="2:65" s="1" customFormat="1" ht="24" customHeight="1">
      <c r="B151" s="142"/>
      <c r="C151" s="143" t="s">
        <v>211</v>
      </c>
      <c r="D151" s="143" t="s">
        <v>123</v>
      </c>
      <c r="E151" s="144" t="s">
        <v>212</v>
      </c>
      <c r="F151" s="145" t="s">
        <v>213</v>
      </c>
      <c r="G151" s="146" t="s">
        <v>214</v>
      </c>
      <c r="H151" s="156"/>
      <c r="I151" s="148"/>
      <c r="J151" s="149">
        <f>ROUND(I151*H151,0)</f>
        <v>0</v>
      </c>
      <c r="K151" s="145" t="s">
        <v>134</v>
      </c>
      <c r="L151" s="28"/>
      <c r="M151" s="150" t="s">
        <v>1</v>
      </c>
      <c r="N151" s="151" t="s">
        <v>47</v>
      </c>
      <c r="O151" s="51"/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AR151" s="154" t="s">
        <v>185</v>
      </c>
      <c r="AT151" s="154" t="s">
        <v>123</v>
      </c>
      <c r="AU151" s="154" t="s">
        <v>88</v>
      </c>
      <c r="AY151" s="13" t="s">
        <v>121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3" t="s">
        <v>8</v>
      </c>
      <c r="BK151" s="155">
        <f>ROUND(I151*H151,0)</f>
        <v>0</v>
      </c>
      <c r="BL151" s="13" t="s">
        <v>185</v>
      </c>
      <c r="BM151" s="154" t="s">
        <v>215</v>
      </c>
    </row>
    <row r="152" spans="2:65" s="11" customFormat="1" ht="22.9" customHeight="1">
      <c r="B152" s="129"/>
      <c r="D152" s="130" t="s">
        <v>81</v>
      </c>
      <c r="E152" s="140" t="s">
        <v>216</v>
      </c>
      <c r="F152" s="140" t="s">
        <v>217</v>
      </c>
      <c r="I152" s="132"/>
      <c r="J152" s="141">
        <f>BK152</f>
        <v>0</v>
      </c>
      <c r="L152" s="129"/>
      <c r="M152" s="134"/>
      <c r="N152" s="135"/>
      <c r="O152" s="135"/>
      <c r="P152" s="136">
        <f>SUM(P153:P155)</f>
        <v>0</v>
      </c>
      <c r="Q152" s="135"/>
      <c r="R152" s="136">
        <f>SUM(R153:R155)</f>
        <v>0</v>
      </c>
      <c r="S152" s="135"/>
      <c r="T152" s="137">
        <f>SUM(T153:T155)</f>
        <v>8.1599999999999992E-2</v>
      </c>
      <c r="AR152" s="130" t="s">
        <v>88</v>
      </c>
      <c r="AT152" s="138" t="s">
        <v>81</v>
      </c>
      <c r="AU152" s="138" t="s">
        <v>8</v>
      </c>
      <c r="AY152" s="130" t="s">
        <v>121</v>
      </c>
      <c r="BK152" s="139">
        <f>SUM(BK153:BK155)</f>
        <v>0</v>
      </c>
    </row>
    <row r="153" spans="2:65" s="1" customFormat="1" ht="16.5" customHeight="1">
      <c r="B153" s="142"/>
      <c r="C153" s="143" t="s">
        <v>7</v>
      </c>
      <c r="D153" s="143" t="s">
        <v>123</v>
      </c>
      <c r="E153" s="144" t="s">
        <v>218</v>
      </c>
      <c r="F153" s="145" t="s">
        <v>219</v>
      </c>
      <c r="G153" s="146" t="s">
        <v>220</v>
      </c>
      <c r="H153" s="147">
        <v>5.0999999999999996</v>
      </c>
      <c r="I153" s="148"/>
      <c r="J153" s="149">
        <f>ROUND(I153*H153,0)</f>
        <v>0</v>
      </c>
      <c r="K153" s="145" t="s">
        <v>1</v>
      </c>
      <c r="L153" s="28"/>
      <c r="M153" s="150" t="s">
        <v>1</v>
      </c>
      <c r="N153" s="151" t="s">
        <v>47</v>
      </c>
      <c r="O153" s="51"/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AR153" s="154" t="s">
        <v>185</v>
      </c>
      <c r="AT153" s="154" t="s">
        <v>123</v>
      </c>
      <c r="AU153" s="154" t="s">
        <v>88</v>
      </c>
      <c r="AY153" s="13" t="s">
        <v>121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3" t="s">
        <v>8</v>
      </c>
      <c r="BK153" s="155">
        <f>ROUND(I153*H153,0)</f>
        <v>0</v>
      </c>
      <c r="BL153" s="13" t="s">
        <v>185</v>
      </c>
      <c r="BM153" s="154" t="s">
        <v>221</v>
      </c>
    </row>
    <row r="154" spans="2:65" s="1" customFormat="1" ht="24" customHeight="1">
      <c r="B154" s="142"/>
      <c r="C154" s="143" t="s">
        <v>222</v>
      </c>
      <c r="D154" s="143" t="s">
        <v>123</v>
      </c>
      <c r="E154" s="144" t="s">
        <v>223</v>
      </c>
      <c r="F154" s="145" t="s">
        <v>224</v>
      </c>
      <c r="G154" s="146" t="s">
        <v>220</v>
      </c>
      <c r="H154" s="147">
        <v>5.0999999999999996</v>
      </c>
      <c r="I154" s="148"/>
      <c r="J154" s="149">
        <f>ROUND(I154*H154,0)</f>
        <v>0</v>
      </c>
      <c r="K154" s="145" t="s">
        <v>134</v>
      </c>
      <c r="L154" s="28"/>
      <c r="M154" s="150" t="s">
        <v>1</v>
      </c>
      <c r="N154" s="151" t="s">
        <v>47</v>
      </c>
      <c r="O154" s="51"/>
      <c r="P154" s="152">
        <f>O154*H154</f>
        <v>0</v>
      </c>
      <c r="Q154" s="152">
        <v>0</v>
      </c>
      <c r="R154" s="152">
        <f>Q154*H154</f>
        <v>0</v>
      </c>
      <c r="S154" s="152">
        <v>1.6E-2</v>
      </c>
      <c r="T154" s="153">
        <f>S154*H154</f>
        <v>8.1599999999999992E-2</v>
      </c>
      <c r="AR154" s="154" t="s">
        <v>185</v>
      </c>
      <c r="AT154" s="154" t="s">
        <v>123</v>
      </c>
      <c r="AU154" s="154" t="s">
        <v>88</v>
      </c>
      <c r="AY154" s="13" t="s">
        <v>121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3" t="s">
        <v>8</v>
      </c>
      <c r="BK154" s="155">
        <f>ROUND(I154*H154,0)</f>
        <v>0</v>
      </c>
      <c r="BL154" s="13" t="s">
        <v>185</v>
      </c>
      <c r="BM154" s="154" t="s">
        <v>225</v>
      </c>
    </row>
    <row r="155" spans="2:65" s="1" customFormat="1" ht="24" customHeight="1">
      <c r="B155" s="142"/>
      <c r="C155" s="143" t="s">
        <v>226</v>
      </c>
      <c r="D155" s="143" t="s">
        <v>123</v>
      </c>
      <c r="E155" s="144" t="s">
        <v>227</v>
      </c>
      <c r="F155" s="145" t="s">
        <v>228</v>
      </c>
      <c r="G155" s="146" t="s">
        <v>214</v>
      </c>
      <c r="H155" s="156"/>
      <c r="I155" s="148"/>
      <c r="J155" s="149">
        <f>ROUND(I155*H155,0)</f>
        <v>0</v>
      </c>
      <c r="K155" s="145" t="s">
        <v>134</v>
      </c>
      <c r="L155" s="28"/>
      <c r="M155" s="150" t="s">
        <v>1</v>
      </c>
      <c r="N155" s="151" t="s">
        <v>47</v>
      </c>
      <c r="O155" s="51"/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AR155" s="154" t="s">
        <v>185</v>
      </c>
      <c r="AT155" s="154" t="s">
        <v>123</v>
      </c>
      <c r="AU155" s="154" t="s">
        <v>88</v>
      </c>
      <c r="AY155" s="13" t="s">
        <v>121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3" t="s">
        <v>8</v>
      </c>
      <c r="BK155" s="155">
        <f>ROUND(I155*H155,0)</f>
        <v>0</v>
      </c>
      <c r="BL155" s="13" t="s">
        <v>185</v>
      </c>
      <c r="BM155" s="154" t="s">
        <v>229</v>
      </c>
    </row>
    <row r="156" spans="2:65" s="11" customFormat="1" ht="22.9" customHeight="1">
      <c r="B156" s="129"/>
      <c r="D156" s="130" t="s">
        <v>81</v>
      </c>
      <c r="E156" s="140" t="s">
        <v>230</v>
      </c>
      <c r="F156" s="140" t="s">
        <v>231</v>
      </c>
      <c r="I156" s="132"/>
      <c r="J156" s="141">
        <f>BK156</f>
        <v>0</v>
      </c>
      <c r="L156" s="129"/>
      <c r="M156" s="134"/>
      <c r="N156" s="135"/>
      <c r="O156" s="135"/>
      <c r="P156" s="136">
        <f>SUM(P157:P163)</f>
        <v>0</v>
      </c>
      <c r="Q156" s="135"/>
      <c r="R156" s="136">
        <f>SUM(R157:R163)</f>
        <v>4.3422566999999992</v>
      </c>
      <c r="S156" s="135"/>
      <c r="T156" s="137">
        <f>SUM(T157:T163)</f>
        <v>0</v>
      </c>
      <c r="AR156" s="130" t="s">
        <v>88</v>
      </c>
      <c r="AT156" s="138" t="s">
        <v>81</v>
      </c>
      <c r="AU156" s="138" t="s">
        <v>8</v>
      </c>
      <c r="AY156" s="130" t="s">
        <v>121</v>
      </c>
      <c r="BK156" s="139">
        <f>SUM(BK157:BK163)</f>
        <v>0</v>
      </c>
    </row>
    <row r="157" spans="2:65" s="1" customFormat="1" ht="16.5" customHeight="1">
      <c r="B157" s="142"/>
      <c r="C157" s="143" t="s">
        <v>232</v>
      </c>
      <c r="D157" s="143" t="s">
        <v>123</v>
      </c>
      <c r="E157" s="144" t="s">
        <v>233</v>
      </c>
      <c r="F157" s="145" t="s">
        <v>234</v>
      </c>
      <c r="G157" s="146" t="s">
        <v>133</v>
      </c>
      <c r="H157" s="147">
        <v>71.427000000000007</v>
      </c>
      <c r="I157" s="148"/>
      <c r="J157" s="149">
        <f t="shared" ref="J157:J163" si="10">ROUND(I157*H157,0)</f>
        <v>0</v>
      </c>
      <c r="K157" s="145" t="s">
        <v>134</v>
      </c>
      <c r="L157" s="28"/>
      <c r="M157" s="150" t="s">
        <v>1</v>
      </c>
      <c r="N157" s="151" t="s">
        <v>47</v>
      </c>
      <c r="O157" s="51"/>
      <c r="P157" s="152">
        <f t="shared" ref="P157:P163" si="11">O157*H157</f>
        <v>0</v>
      </c>
      <c r="Q157" s="152">
        <v>0</v>
      </c>
      <c r="R157" s="152">
        <f t="shared" ref="R157:R163" si="12">Q157*H157</f>
        <v>0</v>
      </c>
      <c r="S157" s="152">
        <v>0</v>
      </c>
      <c r="T157" s="153">
        <f t="shared" ref="T157:T163" si="13">S157*H157</f>
        <v>0</v>
      </c>
      <c r="AR157" s="154" t="s">
        <v>185</v>
      </c>
      <c r="AT157" s="154" t="s">
        <v>123</v>
      </c>
      <c r="AU157" s="154" t="s">
        <v>88</v>
      </c>
      <c r="AY157" s="13" t="s">
        <v>121</v>
      </c>
      <c r="BE157" s="155">
        <f t="shared" ref="BE157:BE163" si="14">IF(N157="základní",J157,0)</f>
        <v>0</v>
      </c>
      <c r="BF157" s="155">
        <f t="shared" ref="BF157:BF163" si="15">IF(N157="snížená",J157,0)</f>
        <v>0</v>
      </c>
      <c r="BG157" s="155">
        <f t="shared" ref="BG157:BG163" si="16">IF(N157="zákl. přenesená",J157,0)</f>
        <v>0</v>
      </c>
      <c r="BH157" s="155">
        <f t="shared" ref="BH157:BH163" si="17">IF(N157="sníž. přenesená",J157,0)</f>
        <v>0</v>
      </c>
      <c r="BI157" s="155">
        <f t="shared" ref="BI157:BI163" si="18">IF(N157="nulová",J157,0)</f>
        <v>0</v>
      </c>
      <c r="BJ157" s="13" t="s">
        <v>8</v>
      </c>
      <c r="BK157" s="155">
        <f t="shared" ref="BK157:BK163" si="19">ROUND(I157*H157,0)</f>
        <v>0</v>
      </c>
      <c r="BL157" s="13" t="s">
        <v>185</v>
      </c>
      <c r="BM157" s="154" t="s">
        <v>235</v>
      </c>
    </row>
    <row r="158" spans="2:65" s="1" customFormat="1" ht="16.5" customHeight="1">
      <c r="B158" s="142"/>
      <c r="C158" s="143" t="s">
        <v>236</v>
      </c>
      <c r="D158" s="143" t="s">
        <v>123</v>
      </c>
      <c r="E158" s="144" t="s">
        <v>237</v>
      </c>
      <c r="F158" s="145" t="s">
        <v>238</v>
      </c>
      <c r="G158" s="146" t="s">
        <v>133</v>
      </c>
      <c r="H158" s="147">
        <v>71.427000000000007</v>
      </c>
      <c r="I158" s="148"/>
      <c r="J158" s="149">
        <f t="shared" si="10"/>
        <v>0</v>
      </c>
      <c r="K158" s="145" t="s">
        <v>134</v>
      </c>
      <c r="L158" s="28"/>
      <c r="M158" s="150" t="s">
        <v>1</v>
      </c>
      <c r="N158" s="151" t="s">
        <v>47</v>
      </c>
      <c r="O158" s="51"/>
      <c r="P158" s="152">
        <f t="shared" si="11"/>
        <v>0</v>
      </c>
      <c r="Q158" s="152">
        <v>2.9999999999999997E-4</v>
      </c>
      <c r="R158" s="152">
        <f t="shared" si="12"/>
        <v>2.1428099999999999E-2</v>
      </c>
      <c r="S158" s="152">
        <v>0</v>
      </c>
      <c r="T158" s="153">
        <f t="shared" si="13"/>
        <v>0</v>
      </c>
      <c r="AR158" s="154" t="s">
        <v>185</v>
      </c>
      <c r="AT158" s="154" t="s">
        <v>123</v>
      </c>
      <c r="AU158" s="154" t="s">
        <v>88</v>
      </c>
      <c r="AY158" s="13" t="s">
        <v>121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3" t="s">
        <v>8</v>
      </c>
      <c r="BK158" s="155">
        <f t="shared" si="19"/>
        <v>0</v>
      </c>
      <c r="BL158" s="13" t="s">
        <v>185</v>
      </c>
      <c r="BM158" s="154" t="s">
        <v>239</v>
      </c>
    </row>
    <row r="159" spans="2:65" s="1" customFormat="1" ht="24" customHeight="1">
      <c r="B159" s="142"/>
      <c r="C159" s="143" t="s">
        <v>240</v>
      </c>
      <c r="D159" s="143" t="s">
        <v>123</v>
      </c>
      <c r="E159" s="144" t="s">
        <v>241</v>
      </c>
      <c r="F159" s="145" t="s">
        <v>242</v>
      </c>
      <c r="G159" s="146" t="s">
        <v>133</v>
      </c>
      <c r="H159" s="147">
        <v>71.427000000000007</v>
      </c>
      <c r="I159" s="148"/>
      <c r="J159" s="149">
        <f t="shared" si="10"/>
        <v>0</v>
      </c>
      <c r="K159" s="145" t="s">
        <v>1</v>
      </c>
      <c r="L159" s="28"/>
      <c r="M159" s="150" t="s">
        <v>1</v>
      </c>
      <c r="N159" s="151" t="s">
        <v>47</v>
      </c>
      <c r="O159" s="51"/>
      <c r="P159" s="152">
        <f t="shared" si="11"/>
        <v>0</v>
      </c>
      <c r="Q159" s="152">
        <v>5.4000000000000003E-3</v>
      </c>
      <c r="R159" s="152">
        <f t="shared" si="12"/>
        <v>0.38570580000000004</v>
      </c>
      <c r="S159" s="152">
        <v>0</v>
      </c>
      <c r="T159" s="153">
        <f t="shared" si="13"/>
        <v>0</v>
      </c>
      <c r="AR159" s="154" t="s">
        <v>185</v>
      </c>
      <c r="AT159" s="154" t="s">
        <v>123</v>
      </c>
      <c r="AU159" s="154" t="s">
        <v>88</v>
      </c>
      <c r="AY159" s="13" t="s">
        <v>121</v>
      </c>
      <c r="BE159" s="155">
        <f t="shared" si="14"/>
        <v>0</v>
      </c>
      <c r="BF159" s="155">
        <f t="shared" si="15"/>
        <v>0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3" t="s">
        <v>8</v>
      </c>
      <c r="BK159" s="155">
        <f t="shared" si="19"/>
        <v>0</v>
      </c>
      <c r="BL159" s="13" t="s">
        <v>185</v>
      </c>
      <c r="BM159" s="154" t="s">
        <v>243</v>
      </c>
    </row>
    <row r="160" spans="2:65" s="1" customFormat="1" ht="24" customHeight="1">
      <c r="B160" s="142"/>
      <c r="C160" s="157" t="s">
        <v>244</v>
      </c>
      <c r="D160" s="157" t="s">
        <v>245</v>
      </c>
      <c r="E160" s="158" t="s">
        <v>246</v>
      </c>
      <c r="F160" s="159" t="s">
        <v>247</v>
      </c>
      <c r="G160" s="160" t="s">
        <v>133</v>
      </c>
      <c r="H160" s="161">
        <v>78.569999999999993</v>
      </c>
      <c r="I160" s="162"/>
      <c r="J160" s="163">
        <f t="shared" si="10"/>
        <v>0</v>
      </c>
      <c r="K160" s="159" t="s">
        <v>134</v>
      </c>
      <c r="L160" s="164"/>
      <c r="M160" s="165" t="s">
        <v>1</v>
      </c>
      <c r="N160" s="166" t="s">
        <v>47</v>
      </c>
      <c r="O160" s="51"/>
      <c r="P160" s="152">
        <f t="shared" si="11"/>
        <v>0</v>
      </c>
      <c r="Q160" s="152">
        <v>4.9000000000000002E-2</v>
      </c>
      <c r="R160" s="152">
        <f t="shared" si="12"/>
        <v>3.8499299999999996</v>
      </c>
      <c r="S160" s="152">
        <v>0</v>
      </c>
      <c r="T160" s="153">
        <f t="shared" si="13"/>
        <v>0</v>
      </c>
      <c r="AR160" s="154" t="s">
        <v>195</v>
      </c>
      <c r="AT160" s="154" t="s">
        <v>245</v>
      </c>
      <c r="AU160" s="154" t="s">
        <v>88</v>
      </c>
      <c r="AY160" s="13" t="s">
        <v>121</v>
      </c>
      <c r="BE160" s="155">
        <f t="shared" si="14"/>
        <v>0</v>
      </c>
      <c r="BF160" s="155">
        <f t="shared" si="15"/>
        <v>0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3" t="s">
        <v>8</v>
      </c>
      <c r="BK160" s="155">
        <f t="shared" si="19"/>
        <v>0</v>
      </c>
      <c r="BL160" s="13" t="s">
        <v>185</v>
      </c>
      <c r="BM160" s="154" t="s">
        <v>248</v>
      </c>
    </row>
    <row r="161" spans="2:65" s="1" customFormat="1" ht="16.5" customHeight="1">
      <c r="B161" s="142"/>
      <c r="C161" s="157" t="s">
        <v>249</v>
      </c>
      <c r="D161" s="157" t="s">
        <v>245</v>
      </c>
      <c r="E161" s="158" t="s">
        <v>250</v>
      </c>
      <c r="F161" s="159" t="s">
        <v>251</v>
      </c>
      <c r="G161" s="160" t="s">
        <v>220</v>
      </c>
      <c r="H161" s="161">
        <v>70.994</v>
      </c>
      <c r="I161" s="162"/>
      <c r="J161" s="163">
        <f t="shared" si="10"/>
        <v>0</v>
      </c>
      <c r="K161" s="159" t="s">
        <v>134</v>
      </c>
      <c r="L161" s="164"/>
      <c r="M161" s="165" t="s">
        <v>1</v>
      </c>
      <c r="N161" s="166" t="s">
        <v>47</v>
      </c>
      <c r="O161" s="51"/>
      <c r="P161" s="152">
        <f t="shared" si="11"/>
        <v>0</v>
      </c>
      <c r="Q161" s="152">
        <v>1.1999999999999999E-3</v>
      </c>
      <c r="R161" s="152">
        <f t="shared" si="12"/>
        <v>8.5192799999999999E-2</v>
      </c>
      <c r="S161" s="152">
        <v>0</v>
      </c>
      <c r="T161" s="153">
        <f t="shared" si="13"/>
        <v>0</v>
      </c>
      <c r="AR161" s="154" t="s">
        <v>195</v>
      </c>
      <c r="AT161" s="154" t="s">
        <v>245</v>
      </c>
      <c r="AU161" s="154" t="s">
        <v>88</v>
      </c>
      <c r="AY161" s="13" t="s">
        <v>121</v>
      </c>
      <c r="BE161" s="155">
        <f t="shared" si="14"/>
        <v>0</v>
      </c>
      <c r="BF161" s="155">
        <f t="shared" si="15"/>
        <v>0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3" t="s">
        <v>8</v>
      </c>
      <c r="BK161" s="155">
        <f t="shared" si="19"/>
        <v>0</v>
      </c>
      <c r="BL161" s="13" t="s">
        <v>185</v>
      </c>
      <c r="BM161" s="154" t="s">
        <v>252</v>
      </c>
    </row>
    <row r="162" spans="2:65" s="1" customFormat="1" ht="24" customHeight="1">
      <c r="B162" s="142"/>
      <c r="C162" s="143" t="s">
        <v>253</v>
      </c>
      <c r="D162" s="143" t="s">
        <v>123</v>
      </c>
      <c r="E162" s="144" t="s">
        <v>254</v>
      </c>
      <c r="F162" s="145" t="s">
        <v>255</v>
      </c>
      <c r="G162" s="146" t="s">
        <v>133</v>
      </c>
      <c r="H162" s="147">
        <v>48.771999999999998</v>
      </c>
      <c r="I162" s="148"/>
      <c r="J162" s="149">
        <f t="shared" si="10"/>
        <v>0</v>
      </c>
      <c r="K162" s="145" t="s">
        <v>1</v>
      </c>
      <c r="L162" s="28"/>
      <c r="M162" s="150" t="s">
        <v>1</v>
      </c>
      <c r="N162" s="151" t="s">
        <v>47</v>
      </c>
      <c r="O162" s="51"/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3">
        <f t="shared" si="13"/>
        <v>0</v>
      </c>
      <c r="AR162" s="154" t="s">
        <v>185</v>
      </c>
      <c r="AT162" s="154" t="s">
        <v>123</v>
      </c>
      <c r="AU162" s="154" t="s">
        <v>88</v>
      </c>
      <c r="AY162" s="13" t="s">
        <v>121</v>
      </c>
      <c r="BE162" s="155">
        <f t="shared" si="14"/>
        <v>0</v>
      </c>
      <c r="BF162" s="155">
        <f t="shared" si="15"/>
        <v>0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3" t="s">
        <v>8</v>
      </c>
      <c r="BK162" s="155">
        <f t="shared" si="19"/>
        <v>0</v>
      </c>
      <c r="BL162" s="13" t="s">
        <v>185</v>
      </c>
      <c r="BM162" s="154" t="s">
        <v>256</v>
      </c>
    </row>
    <row r="163" spans="2:65" s="1" customFormat="1" ht="24" customHeight="1">
      <c r="B163" s="142"/>
      <c r="C163" s="143" t="s">
        <v>257</v>
      </c>
      <c r="D163" s="143" t="s">
        <v>123</v>
      </c>
      <c r="E163" s="144" t="s">
        <v>258</v>
      </c>
      <c r="F163" s="145" t="s">
        <v>259</v>
      </c>
      <c r="G163" s="146" t="s">
        <v>214</v>
      </c>
      <c r="H163" s="156"/>
      <c r="I163" s="148"/>
      <c r="J163" s="149">
        <f t="shared" si="10"/>
        <v>0</v>
      </c>
      <c r="K163" s="145" t="s">
        <v>134</v>
      </c>
      <c r="L163" s="28"/>
      <c r="M163" s="150" t="s">
        <v>1</v>
      </c>
      <c r="N163" s="151" t="s">
        <v>47</v>
      </c>
      <c r="O163" s="51"/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3">
        <f t="shared" si="13"/>
        <v>0</v>
      </c>
      <c r="AR163" s="154" t="s">
        <v>185</v>
      </c>
      <c r="AT163" s="154" t="s">
        <v>123</v>
      </c>
      <c r="AU163" s="154" t="s">
        <v>88</v>
      </c>
      <c r="AY163" s="13" t="s">
        <v>121</v>
      </c>
      <c r="BE163" s="155">
        <f t="shared" si="14"/>
        <v>0</v>
      </c>
      <c r="BF163" s="155">
        <f t="shared" si="15"/>
        <v>0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3" t="s">
        <v>8</v>
      </c>
      <c r="BK163" s="155">
        <f t="shared" si="19"/>
        <v>0</v>
      </c>
      <c r="BL163" s="13" t="s">
        <v>185</v>
      </c>
      <c r="BM163" s="154" t="s">
        <v>260</v>
      </c>
    </row>
    <row r="164" spans="2:65" s="11" customFormat="1" ht="25.9" customHeight="1">
      <c r="B164" s="129"/>
      <c r="D164" s="130" t="s">
        <v>81</v>
      </c>
      <c r="E164" s="131" t="s">
        <v>261</v>
      </c>
      <c r="F164" s="131" t="s">
        <v>262</v>
      </c>
      <c r="I164" s="132"/>
      <c r="J164" s="133">
        <f>BK164</f>
        <v>0</v>
      </c>
      <c r="L164" s="129"/>
      <c r="M164" s="134"/>
      <c r="N164" s="135"/>
      <c r="O164" s="135"/>
      <c r="P164" s="136">
        <f>P165</f>
        <v>0</v>
      </c>
      <c r="Q164" s="135"/>
      <c r="R164" s="136">
        <f>R165</f>
        <v>0</v>
      </c>
      <c r="S164" s="135"/>
      <c r="T164" s="137">
        <f>T165</f>
        <v>0</v>
      </c>
      <c r="AR164" s="130" t="s">
        <v>141</v>
      </c>
      <c r="AT164" s="138" t="s">
        <v>81</v>
      </c>
      <c r="AU164" s="138" t="s">
        <v>82</v>
      </c>
      <c r="AY164" s="130" t="s">
        <v>121</v>
      </c>
      <c r="BK164" s="139">
        <f>BK165</f>
        <v>0</v>
      </c>
    </row>
    <row r="165" spans="2:65" s="11" customFormat="1" ht="22.9" customHeight="1">
      <c r="B165" s="129"/>
      <c r="D165" s="130" t="s">
        <v>81</v>
      </c>
      <c r="E165" s="140" t="s">
        <v>263</v>
      </c>
      <c r="F165" s="140" t="s">
        <v>264</v>
      </c>
      <c r="I165" s="132"/>
      <c r="J165" s="141">
        <f>BK165</f>
        <v>0</v>
      </c>
      <c r="L165" s="129"/>
      <c r="M165" s="134"/>
      <c r="N165" s="135"/>
      <c r="O165" s="135"/>
      <c r="P165" s="136">
        <f>P166</f>
        <v>0</v>
      </c>
      <c r="Q165" s="135"/>
      <c r="R165" s="136">
        <f>R166</f>
        <v>0</v>
      </c>
      <c r="S165" s="135"/>
      <c r="T165" s="137">
        <f>T166</f>
        <v>0</v>
      </c>
      <c r="AR165" s="130" t="s">
        <v>141</v>
      </c>
      <c r="AT165" s="138" t="s">
        <v>81</v>
      </c>
      <c r="AU165" s="138" t="s">
        <v>8</v>
      </c>
      <c r="AY165" s="130" t="s">
        <v>121</v>
      </c>
      <c r="BK165" s="139">
        <f>BK166</f>
        <v>0</v>
      </c>
    </row>
    <row r="166" spans="2:65" s="1" customFormat="1" ht="16.5" customHeight="1">
      <c r="B166" s="142"/>
      <c r="C166" s="143" t="s">
        <v>265</v>
      </c>
      <c r="D166" s="143" t="s">
        <v>123</v>
      </c>
      <c r="E166" s="144" t="s">
        <v>266</v>
      </c>
      <c r="F166" s="145" t="s">
        <v>267</v>
      </c>
      <c r="G166" s="146" t="s">
        <v>214</v>
      </c>
      <c r="H166" s="156"/>
      <c r="I166" s="148"/>
      <c r="J166" s="149">
        <f>ROUND(I166*H166,0)</f>
        <v>0</v>
      </c>
      <c r="K166" s="145" t="s">
        <v>134</v>
      </c>
      <c r="L166" s="28"/>
      <c r="M166" s="167" t="s">
        <v>1</v>
      </c>
      <c r="N166" s="168" t="s">
        <v>47</v>
      </c>
      <c r="O166" s="169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AR166" s="154" t="s">
        <v>268</v>
      </c>
      <c r="AT166" s="154" t="s">
        <v>123</v>
      </c>
      <c r="AU166" s="154" t="s">
        <v>88</v>
      </c>
      <c r="AY166" s="13" t="s">
        <v>121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3" t="s">
        <v>8</v>
      </c>
      <c r="BK166" s="155">
        <f>ROUND(I166*H166,0)</f>
        <v>0</v>
      </c>
      <c r="BL166" s="13" t="s">
        <v>268</v>
      </c>
      <c r="BM166" s="154" t="s">
        <v>269</v>
      </c>
    </row>
    <row r="167" spans="2:65" s="1" customFormat="1" ht="6.95" customHeight="1">
      <c r="B167" s="40"/>
      <c r="C167" s="41"/>
      <c r="D167" s="41"/>
      <c r="E167" s="41"/>
      <c r="F167" s="41"/>
      <c r="G167" s="41"/>
      <c r="H167" s="41"/>
      <c r="I167" s="103"/>
      <c r="J167" s="41"/>
      <c r="K167" s="41"/>
      <c r="L167" s="28"/>
    </row>
  </sheetData>
  <autoFilter ref="C122:K166"/>
  <mergeCells count="6">
    <mergeCell ref="L2:V2"/>
    <mergeCell ref="E7:H7"/>
    <mergeCell ref="E16:H16"/>
    <mergeCell ref="E25:H25"/>
    <mergeCell ref="E85:H85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RS-019-011 - OPRAVA VENKO...</vt:lpstr>
      <vt:lpstr>'Rekapitulace stavby'!Názvy_tisku</vt:lpstr>
      <vt:lpstr>'RS-019-011 - OPRAVA VENKO...'!Názvy_tisku</vt:lpstr>
      <vt:lpstr>'Rekapitulace stavby'!Oblast_tisku</vt:lpstr>
      <vt:lpstr>'RS-019-011 - OPRAVA VENKO...'!Oblast_tisku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DESKTOP-O7TS77F\PC</dc:creator>
  <cp:lastModifiedBy>Tichavská Milena</cp:lastModifiedBy>
  <dcterms:created xsi:type="dcterms:W3CDTF">2019-05-03T09:19:52Z</dcterms:created>
  <dcterms:modified xsi:type="dcterms:W3CDTF">2019-06-19T10:31:09Z</dcterms:modified>
</cp:coreProperties>
</file>