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cty\2000_Knapek\2091 - Studenka-Butovicka\"/>
    </mc:Choice>
  </mc:AlternateContent>
  <xr:revisionPtr revIDLastSave="0" documentId="13_ncr:1_{4541E479-3E6F-43CC-9C9C-49604328928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 - Ostatní a vedlejší ná..." sheetId="2" r:id="rId2"/>
    <sheet name="101.1 - Parkoviště" sheetId="3" r:id="rId3"/>
    <sheet name="101.2 - Sanace pláně se s..." sheetId="4" r:id="rId4"/>
    <sheet name="401 - Veřejné osvětlení" sheetId="5" r:id="rId5"/>
  </sheets>
  <definedNames>
    <definedName name="_xlnm._FilterDatabase" localSheetId="1" hidden="1">'0 - Ostatní a vedlejší ná...'!$C$80:$K$104</definedName>
    <definedName name="_xlnm._FilterDatabase" localSheetId="2" hidden="1">'101.1 - Parkoviště'!$C$92:$K$277</definedName>
    <definedName name="_xlnm._FilterDatabase" localSheetId="3" hidden="1">'101.2 - Sanace pláně se s...'!$C$89:$K$116</definedName>
    <definedName name="_xlnm._FilterDatabase" localSheetId="4" hidden="1">'401 - Veřejné osvětlení'!$C$86:$K$166</definedName>
    <definedName name="_xlnm.Print_Titles" localSheetId="1">'0 - Ostatní a vedlejší ná...'!$80:$80</definedName>
    <definedName name="_xlnm.Print_Titles" localSheetId="2">'101.1 - Parkoviště'!$92:$92</definedName>
    <definedName name="_xlnm.Print_Titles" localSheetId="3">'101.2 - Sanace pláně se s...'!$89:$89</definedName>
    <definedName name="_xlnm.Print_Titles" localSheetId="4">'401 - Veřejné osvětlení'!$86:$86</definedName>
    <definedName name="_xlnm.Print_Titles" localSheetId="0">'Rekapitulace stavby'!$52:$52</definedName>
    <definedName name="_xlnm.Print_Area" localSheetId="1">'0 - Ostatní a vedlejší ná...'!$C$4:$J$39,'0 - Ostatní a vedlejší ná...'!$C$45:$J$62,'0 - Ostatní a vedlejší ná...'!$C$68:$K$104</definedName>
    <definedName name="_xlnm.Print_Area" localSheetId="2">'101.1 - Parkoviště'!$C$4:$J$41,'101.1 - Parkoviště'!$C$47:$J$72,'101.1 - Parkoviště'!$C$78:$K$277</definedName>
    <definedName name="_xlnm.Print_Area" localSheetId="3">'101.2 - Sanace pláně se s...'!$C$4:$J$41,'101.2 - Sanace pláně se s...'!$C$47:$J$69,'101.2 - Sanace pláně se s...'!$C$75:$K$116</definedName>
    <definedName name="_xlnm.Print_Area" localSheetId="4">'401 - Veřejné osvětlení'!$C$4:$J$39,'401 - Veřejné osvětlení'!$C$45:$J$68,'401 - Veřejné osvětlení'!$C$74:$K$166</definedName>
    <definedName name="_xlnm.Print_Area" localSheetId="0">'Rekapitulace stavby'!$D$4:$AO$36,'Rekapitulace stavby'!$C$42:$AQ$60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9" i="1"/>
  <c r="J35" i="5"/>
  <c r="AX59" i="1" s="1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T161" i="5"/>
  <c r="R162" i="5"/>
  <c r="P162" i="5"/>
  <c r="P161" i="5"/>
  <c r="BK162" i="5"/>
  <c r="BK161" i="5" s="1"/>
  <c r="J161" i="5" s="1"/>
  <c r="J67" i="5" s="1"/>
  <c r="J162" i="5"/>
  <c r="BE162" i="5"/>
  <c r="BI160" i="5"/>
  <c r="BH160" i="5"/>
  <c r="BG160" i="5"/>
  <c r="BF160" i="5"/>
  <c r="T160" i="5"/>
  <c r="R160" i="5"/>
  <c r="R158" i="5" s="1"/>
  <c r="P160" i="5"/>
  <c r="BK160" i="5"/>
  <c r="J160" i="5"/>
  <c r="BE160" i="5"/>
  <c r="BI159" i="5"/>
  <c r="BH159" i="5"/>
  <c r="BG159" i="5"/>
  <c r="BF159" i="5"/>
  <c r="T159" i="5"/>
  <c r="T158" i="5" s="1"/>
  <c r="R159" i="5"/>
  <c r="P159" i="5"/>
  <c r="P158" i="5" s="1"/>
  <c r="BK159" i="5"/>
  <c r="BK158" i="5"/>
  <c r="J158" i="5"/>
  <c r="J66" i="5" s="1"/>
  <c r="J159" i="5"/>
  <c r="BE159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R152" i="5" s="1"/>
  <c r="P154" i="5"/>
  <c r="BK154" i="5"/>
  <c r="J154" i="5"/>
  <c r="BE154" i="5"/>
  <c r="BI153" i="5"/>
  <c r="BH153" i="5"/>
  <c r="BG153" i="5"/>
  <c r="BF153" i="5"/>
  <c r="T153" i="5"/>
  <c r="R153" i="5"/>
  <c r="P153" i="5"/>
  <c r="P152" i="5" s="1"/>
  <c r="BK153" i="5"/>
  <c r="BK152" i="5"/>
  <c r="J152" i="5"/>
  <c r="J65" i="5" s="1"/>
  <c r="J153" i="5"/>
  <c r="BE153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R137" i="5"/>
  <c r="P137" i="5"/>
  <c r="BK137" i="5"/>
  <c r="J137" i="5"/>
  <c r="BE137" i="5" s="1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 s="1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T121" i="5" s="1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P121" i="5" s="1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R121" i="5" s="1"/>
  <c r="P122" i="5"/>
  <c r="BK122" i="5"/>
  <c r="J122" i="5"/>
  <c r="BE122" i="5" s="1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T107" i="5" s="1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P107" i="5"/>
  <c r="BK108" i="5"/>
  <c r="J108" i="5"/>
  <c r="BE108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BK92" i="5" s="1"/>
  <c r="J92" i="5" s="1"/>
  <c r="J62" i="5" s="1"/>
  <c r="J95" i="5"/>
  <c r="BE95" i="5" s="1"/>
  <c r="BI94" i="5"/>
  <c r="BH94" i="5"/>
  <c r="BG94" i="5"/>
  <c r="BF94" i="5"/>
  <c r="T94" i="5"/>
  <c r="R94" i="5"/>
  <c r="R92" i="5" s="1"/>
  <c r="P94" i="5"/>
  <c r="BK94" i="5"/>
  <c r="J94" i="5"/>
  <c r="BE94" i="5"/>
  <c r="BI93" i="5"/>
  <c r="F37" i="5" s="1"/>
  <c r="BD59" i="1" s="1"/>
  <c r="BH93" i="5"/>
  <c r="BG93" i="5"/>
  <c r="BF93" i="5"/>
  <c r="T93" i="5"/>
  <c r="T92" i="5" s="1"/>
  <c r="R93" i="5"/>
  <c r="P93" i="5"/>
  <c r="BK93" i="5"/>
  <c r="J93" i="5"/>
  <c r="BE93" i="5" s="1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F34" i="5" s="1"/>
  <c r="BA59" i="1" s="1"/>
  <c r="T90" i="5"/>
  <c r="T89" i="5" s="1"/>
  <c r="R90" i="5"/>
  <c r="R89" i="5" s="1"/>
  <c r="P90" i="5"/>
  <c r="P89" i="5" s="1"/>
  <c r="BK90" i="5"/>
  <c r="J90" i="5"/>
  <c r="BE90" i="5"/>
  <c r="J83" i="5"/>
  <c r="F83" i="5"/>
  <c r="F81" i="5"/>
  <c r="E79" i="5"/>
  <c r="J54" i="5"/>
  <c r="F54" i="5"/>
  <c r="F52" i="5"/>
  <c r="E50" i="5"/>
  <c r="J24" i="5"/>
  <c r="E24" i="5"/>
  <c r="J84" i="5" s="1"/>
  <c r="J55" i="5"/>
  <c r="J23" i="5"/>
  <c r="J18" i="5"/>
  <c r="E18" i="5"/>
  <c r="F84" i="5"/>
  <c r="F55" i="5"/>
  <c r="J17" i="5"/>
  <c r="J12" i="5"/>
  <c r="J81" i="5"/>
  <c r="J52" i="5"/>
  <c r="E7" i="5"/>
  <c r="E77" i="5" s="1"/>
  <c r="E48" i="5"/>
  <c r="J39" i="4"/>
  <c r="J38" i="4"/>
  <c r="AY58" i="1" s="1"/>
  <c r="J37" i="4"/>
  <c r="AX58" i="1" s="1"/>
  <c r="BI116" i="4"/>
  <c r="BH116" i="4"/>
  <c r="BG116" i="4"/>
  <c r="BF116" i="4"/>
  <c r="T116" i="4"/>
  <c r="T115" i="4" s="1"/>
  <c r="R116" i="4"/>
  <c r="R115" i="4"/>
  <c r="P116" i="4"/>
  <c r="P115" i="4" s="1"/>
  <c r="BK116" i="4"/>
  <c r="BK115" i="4"/>
  <c r="J115" i="4" s="1"/>
  <c r="J68" i="4" s="1"/>
  <c r="J116" i="4"/>
  <c r="BE116" i="4"/>
  <c r="BI112" i="4"/>
  <c r="BH112" i="4"/>
  <c r="BG112" i="4"/>
  <c r="BF112" i="4"/>
  <c r="T112" i="4"/>
  <c r="T111" i="4" s="1"/>
  <c r="R112" i="4"/>
  <c r="R111" i="4" s="1"/>
  <c r="P112" i="4"/>
  <c r="P111" i="4" s="1"/>
  <c r="BK112" i="4"/>
  <c r="BK111" i="4"/>
  <c r="J111" i="4" s="1"/>
  <c r="J67" i="4" s="1"/>
  <c r="J112" i="4"/>
  <c r="BE112" i="4"/>
  <c r="BI108" i="4"/>
  <c r="BH108" i="4"/>
  <c r="BG108" i="4"/>
  <c r="BF108" i="4"/>
  <c r="T108" i="4"/>
  <c r="T107" i="4" s="1"/>
  <c r="R108" i="4"/>
  <c r="R107" i="4"/>
  <c r="P108" i="4"/>
  <c r="P107" i="4" s="1"/>
  <c r="BK108" i="4"/>
  <c r="BK107" i="4" s="1"/>
  <c r="J107" i="4" s="1"/>
  <c r="J66" i="4" s="1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3" i="4"/>
  <c r="BH103" i="4"/>
  <c r="BG103" i="4"/>
  <c r="BF103" i="4"/>
  <c r="T103" i="4"/>
  <c r="R103" i="4"/>
  <c r="P103" i="4"/>
  <c r="BK103" i="4"/>
  <c r="J103" i="4"/>
  <c r="BE103" i="4"/>
  <c r="BI99" i="4"/>
  <c r="BH99" i="4"/>
  <c r="BG99" i="4"/>
  <c r="BF99" i="4"/>
  <c r="J36" i="4" s="1"/>
  <c r="AW58" i="1" s="1"/>
  <c r="T99" i="4"/>
  <c r="R99" i="4"/>
  <c r="P99" i="4"/>
  <c r="P92" i="4" s="1"/>
  <c r="P91" i="4" s="1"/>
  <c r="P90" i="4" s="1"/>
  <c r="AU58" i="1" s="1"/>
  <c r="BK99" i="4"/>
  <c r="J99" i="4"/>
  <c r="BE99" i="4"/>
  <c r="BI96" i="4"/>
  <c r="F39" i="4" s="1"/>
  <c r="BD58" i="1" s="1"/>
  <c r="BH96" i="4"/>
  <c r="BG96" i="4"/>
  <c r="BF96" i="4"/>
  <c r="T96" i="4"/>
  <c r="T92" i="4" s="1"/>
  <c r="T91" i="4" s="1"/>
  <c r="T90" i="4" s="1"/>
  <c r="R96" i="4"/>
  <c r="P96" i="4"/>
  <c r="BK96" i="4"/>
  <c r="J96" i="4"/>
  <c r="BE96" i="4"/>
  <c r="J35" i="4" s="1"/>
  <c r="AV58" i="1" s="1"/>
  <c r="AT58" i="1" s="1"/>
  <c r="BI93" i="4"/>
  <c r="BH93" i="4"/>
  <c r="BG93" i="4"/>
  <c r="F37" i="4" s="1"/>
  <c r="BB58" i="1" s="1"/>
  <c r="BF93" i="4"/>
  <c r="T93" i="4"/>
  <c r="R93" i="4"/>
  <c r="R92" i="4"/>
  <c r="P93" i="4"/>
  <c r="BK93" i="4"/>
  <c r="BK92" i="4" s="1"/>
  <c r="J92" i="4" s="1"/>
  <c r="J65" i="4" s="1"/>
  <c r="J93" i="4"/>
  <c r="BE93" i="4"/>
  <c r="J86" i="4"/>
  <c r="F86" i="4"/>
  <c r="F84" i="4"/>
  <c r="E82" i="4"/>
  <c r="J58" i="4"/>
  <c r="F58" i="4"/>
  <c r="F56" i="4"/>
  <c r="E54" i="4"/>
  <c r="J26" i="4"/>
  <c r="E26" i="4"/>
  <c r="J25" i="4"/>
  <c r="J20" i="4"/>
  <c r="E20" i="4"/>
  <c r="F87" i="4"/>
  <c r="F59" i="4"/>
  <c r="J19" i="4"/>
  <c r="J14" i="4"/>
  <c r="J84" i="4"/>
  <c r="J56" i="4"/>
  <c r="E7" i="4"/>
  <c r="J39" i="3"/>
  <c r="J38" i="3"/>
  <c r="AY57" i="1" s="1"/>
  <c r="J37" i="3"/>
  <c r="AX57" i="1"/>
  <c r="BI277" i="3"/>
  <c r="BH277" i="3"/>
  <c r="BG277" i="3"/>
  <c r="BF277" i="3"/>
  <c r="T277" i="3"/>
  <c r="T276" i="3" s="1"/>
  <c r="R277" i="3"/>
  <c r="R276" i="3"/>
  <c r="P277" i="3"/>
  <c r="P276" i="3" s="1"/>
  <c r="BK277" i="3"/>
  <c r="BK276" i="3"/>
  <c r="J276" i="3"/>
  <c r="J71" i="3" s="1"/>
  <c r="J277" i="3"/>
  <c r="BE277" i="3"/>
  <c r="BI273" i="3"/>
  <c r="BH273" i="3"/>
  <c r="BG273" i="3"/>
  <c r="BF273" i="3"/>
  <c r="T273" i="3"/>
  <c r="R273" i="3"/>
  <c r="P273" i="3"/>
  <c r="BK273" i="3"/>
  <c r="J273" i="3"/>
  <c r="BE273" i="3" s="1"/>
  <c r="BI268" i="3"/>
  <c r="BH268" i="3"/>
  <c r="BG268" i="3"/>
  <c r="BF268" i="3"/>
  <c r="T268" i="3"/>
  <c r="R268" i="3"/>
  <c r="P268" i="3"/>
  <c r="BK268" i="3"/>
  <c r="J268" i="3"/>
  <c r="BE268" i="3"/>
  <c r="BI264" i="3"/>
  <c r="BH264" i="3"/>
  <c r="BG264" i="3"/>
  <c r="BF264" i="3"/>
  <c r="T264" i="3"/>
  <c r="R264" i="3"/>
  <c r="P264" i="3"/>
  <c r="BK264" i="3"/>
  <c r="J264" i="3"/>
  <c r="BE264" i="3" s="1"/>
  <c r="BI261" i="3"/>
  <c r="BH261" i="3"/>
  <c r="BG261" i="3"/>
  <c r="BF261" i="3"/>
  <c r="T261" i="3"/>
  <c r="R261" i="3"/>
  <c r="P261" i="3"/>
  <c r="BK261" i="3"/>
  <c r="J261" i="3"/>
  <c r="BE261" i="3"/>
  <c r="BI256" i="3"/>
  <c r="BH256" i="3"/>
  <c r="BG256" i="3"/>
  <c r="BF256" i="3"/>
  <c r="T256" i="3"/>
  <c r="R256" i="3"/>
  <c r="P256" i="3"/>
  <c r="BK256" i="3"/>
  <c r="J256" i="3"/>
  <c r="BE256" i="3" s="1"/>
  <c r="BI252" i="3"/>
  <c r="BH252" i="3"/>
  <c r="BG252" i="3"/>
  <c r="BF252" i="3"/>
  <c r="T252" i="3"/>
  <c r="T251" i="3"/>
  <c r="R252" i="3"/>
  <c r="P252" i="3"/>
  <c r="P251" i="3"/>
  <c r="BK252" i="3"/>
  <c r="BK251" i="3" s="1"/>
  <c r="J251" i="3" s="1"/>
  <c r="J70" i="3" s="1"/>
  <c r="J252" i="3"/>
  <c r="BE252" i="3"/>
  <c r="BI246" i="3"/>
  <c r="BH246" i="3"/>
  <c r="BG246" i="3"/>
  <c r="BF246" i="3"/>
  <c r="T246" i="3"/>
  <c r="R246" i="3"/>
  <c r="R214" i="3" s="1"/>
  <c r="P246" i="3"/>
  <c r="BK246" i="3"/>
  <c r="J246" i="3"/>
  <c r="BE246" i="3"/>
  <c r="BI243" i="3"/>
  <c r="BH243" i="3"/>
  <c r="BG243" i="3"/>
  <c r="BF243" i="3"/>
  <c r="T243" i="3"/>
  <c r="R243" i="3"/>
  <c r="P243" i="3"/>
  <c r="BK243" i="3"/>
  <c r="BK214" i="3" s="1"/>
  <c r="J214" i="3" s="1"/>
  <c r="J69" i="3" s="1"/>
  <c r="J243" i="3"/>
  <c r="BE243" i="3" s="1"/>
  <c r="BI238" i="3"/>
  <c r="BH238" i="3"/>
  <c r="BG238" i="3"/>
  <c r="BF238" i="3"/>
  <c r="T238" i="3"/>
  <c r="R238" i="3"/>
  <c r="P238" i="3"/>
  <c r="BK238" i="3"/>
  <c r="J238" i="3"/>
  <c r="BE238" i="3"/>
  <c r="BI235" i="3"/>
  <c r="BH235" i="3"/>
  <c r="BG235" i="3"/>
  <c r="BF235" i="3"/>
  <c r="T235" i="3"/>
  <c r="R235" i="3"/>
  <c r="P235" i="3"/>
  <c r="BK235" i="3"/>
  <c r="J235" i="3"/>
  <c r="BE235" i="3" s="1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/>
  <c r="BI223" i="3"/>
  <c r="BH223" i="3"/>
  <c r="BG223" i="3"/>
  <c r="BF223" i="3"/>
  <c r="T223" i="3"/>
  <c r="R223" i="3"/>
  <c r="P223" i="3"/>
  <c r="BK223" i="3"/>
  <c r="J223" i="3"/>
  <c r="BE223" i="3" s="1"/>
  <c r="BI219" i="3"/>
  <c r="BH219" i="3"/>
  <c r="BG219" i="3"/>
  <c r="BF219" i="3"/>
  <c r="T219" i="3"/>
  <c r="R219" i="3"/>
  <c r="P219" i="3"/>
  <c r="BK219" i="3"/>
  <c r="J219" i="3"/>
  <c r="BE219" i="3"/>
  <c r="BI215" i="3"/>
  <c r="BH215" i="3"/>
  <c r="BG215" i="3"/>
  <c r="BF215" i="3"/>
  <c r="T215" i="3"/>
  <c r="T214" i="3" s="1"/>
  <c r="R215" i="3"/>
  <c r="P215" i="3"/>
  <c r="P214" i="3" s="1"/>
  <c r="P94" i="3" s="1"/>
  <c r="P93" i="3" s="1"/>
  <c r="AU57" i="1" s="1"/>
  <c r="AU56" i="1" s="1"/>
  <c r="BK215" i="3"/>
  <c r="J215" i="3"/>
  <c r="BE215" i="3"/>
  <c r="BI209" i="3"/>
  <c r="BH209" i="3"/>
  <c r="BG209" i="3"/>
  <c r="BF209" i="3"/>
  <c r="T209" i="3"/>
  <c r="T202" i="3" s="1"/>
  <c r="R209" i="3"/>
  <c r="P209" i="3"/>
  <c r="BK209" i="3"/>
  <c r="J209" i="3"/>
  <c r="BE209" i="3" s="1"/>
  <c r="BI203" i="3"/>
  <c r="BH203" i="3"/>
  <c r="BG203" i="3"/>
  <c r="BF203" i="3"/>
  <c r="T203" i="3"/>
  <c r="R203" i="3"/>
  <c r="R202" i="3" s="1"/>
  <c r="P203" i="3"/>
  <c r="P202" i="3"/>
  <c r="BK203" i="3"/>
  <c r="BK202" i="3" s="1"/>
  <c r="J202" i="3" s="1"/>
  <c r="J68" i="3" s="1"/>
  <c r="J203" i="3"/>
  <c r="BE203" i="3"/>
  <c r="BI199" i="3"/>
  <c r="BH199" i="3"/>
  <c r="BG199" i="3"/>
  <c r="BF199" i="3"/>
  <c r="T199" i="3"/>
  <c r="R199" i="3"/>
  <c r="P199" i="3"/>
  <c r="BK199" i="3"/>
  <c r="J199" i="3"/>
  <c r="BE199" i="3"/>
  <c r="BI196" i="3"/>
  <c r="BH196" i="3"/>
  <c r="BG196" i="3"/>
  <c r="BF196" i="3"/>
  <c r="T196" i="3"/>
  <c r="R196" i="3"/>
  <c r="P196" i="3"/>
  <c r="BK196" i="3"/>
  <c r="J196" i="3"/>
  <c r="BE196" i="3" s="1"/>
  <c r="BI193" i="3"/>
  <c r="BH193" i="3"/>
  <c r="BG193" i="3"/>
  <c r="BF193" i="3"/>
  <c r="T193" i="3"/>
  <c r="R193" i="3"/>
  <c r="P193" i="3"/>
  <c r="BK193" i="3"/>
  <c r="J193" i="3"/>
  <c r="BE193" i="3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P164" i="3" s="1"/>
  <c r="BK172" i="3"/>
  <c r="J172" i="3"/>
  <c r="BE172" i="3"/>
  <c r="BI169" i="3"/>
  <c r="BH169" i="3"/>
  <c r="BG169" i="3"/>
  <c r="BF169" i="3"/>
  <c r="T169" i="3"/>
  <c r="T164" i="3" s="1"/>
  <c r="R169" i="3"/>
  <c r="P169" i="3"/>
  <c r="BK169" i="3"/>
  <c r="J169" i="3"/>
  <c r="BE169" i="3" s="1"/>
  <c r="BI165" i="3"/>
  <c r="BH165" i="3"/>
  <c r="BG165" i="3"/>
  <c r="BF165" i="3"/>
  <c r="T165" i="3"/>
  <c r="R165" i="3"/>
  <c r="R164" i="3" s="1"/>
  <c r="P165" i="3"/>
  <c r="BK165" i="3"/>
  <c r="BK164" i="3" s="1"/>
  <c r="J164" i="3" s="1"/>
  <c r="J67" i="3" s="1"/>
  <c r="J165" i="3"/>
  <c r="BE165" i="3"/>
  <c r="BI158" i="3"/>
  <c r="BH158" i="3"/>
  <c r="BG158" i="3"/>
  <c r="BF158" i="3"/>
  <c r="T158" i="3"/>
  <c r="T157" i="3"/>
  <c r="R158" i="3"/>
  <c r="R157" i="3" s="1"/>
  <c r="P158" i="3"/>
  <c r="P157" i="3"/>
  <c r="BK158" i="3"/>
  <c r="BK157" i="3" s="1"/>
  <c r="J157" i="3" s="1"/>
  <c r="J66" i="3" s="1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/>
  <c r="BI144" i="3"/>
  <c r="BH144" i="3"/>
  <c r="BG144" i="3"/>
  <c r="BF144" i="3"/>
  <c r="T144" i="3"/>
  <c r="R144" i="3"/>
  <c r="P144" i="3"/>
  <c r="BK144" i="3"/>
  <c r="J144" i="3"/>
  <c r="BE144" i="3" s="1"/>
  <c r="BI141" i="3"/>
  <c r="BH141" i="3"/>
  <c r="BG141" i="3"/>
  <c r="BF141" i="3"/>
  <c r="T141" i="3"/>
  <c r="R141" i="3"/>
  <c r="P141" i="3"/>
  <c r="BK141" i="3"/>
  <c r="J141" i="3"/>
  <c r="BE141" i="3"/>
  <c r="BI138" i="3"/>
  <c r="BH138" i="3"/>
  <c r="BG138" i="3"/>
  <c r="BF138" i="3"/>
  <c r="T138" i="3"/>
  <c r="R138" i="3"/>
  <c r="P138" i="3"/>
  <c r="BK138" i="3"/>
  <c r="J138" i="3"/>
  <c r="BE138" i="3" s="1"/>
  <c r="BI135" i="3"/>
  <c r="BH135" i="3"/>
  <c r="BG135" i="3"/>
  <c r="BF135" i="3"/>
  <c r="T135" i="3"/>
  <c r="R135" i="3"/>
  <c r="P135" i="3"/>
  <c r="BK135" i="3"/>
  <c r="J135" i="3"/>
  <c r="BE135" i="3"/>
  <c r="BI130" i="3"/>
  <c r="BH130" i="3"/>
  <c r="BG130" i="3"/>
  <c r="BF130" i="3"/>
  <c r="T130" i="3"/>
  <c r="R130" i="3"/>
  <c r="P130" i="3"/>
  <c r="BK130" i="3"/>
  <c r="J130" i="3"/>
  <c r="BE130" i="3" s="1"/>
  <c r="BI125" i="3"/>
  <c r="BH125" i="3"/>
  <c r="BG125" i="3"/>
  <c r="BF125" i="3"/>
  <c r="T125" i="3"/>
  <c r="R125" i="3"/>
  <c r="P125" i="3"/>
  <c r="BK125" i="3"/>
  <c r="J125" i="3"/>
  <c r="BE125" i="3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/>
  <c r="BI114" i="3"/>
  <c r="BH114" i="3"/>
  <c r="BG114" i="3"/>
  <c r="BF114" i="3"/>
  <c r="T114" i="3"/>
  <c r="R114" i="3"/>
  <c r="P114" i="3"/>
  <c r="BK114" i="3"/>
  <c r="J114" i="3"/>
  <c r="BE114" i="3" s="1"/>
  <c r="BI111" i="3"/>
  <c r="BH111" i="3"/>
  <c r="BG111" i="3"/>
  <c r="BF111" i="3"/>
  <c r="T111" i="3"/>
  <c r="R111" i="3"/>
  <c r="P111" i="3"/>
  <c r="BK111" i="3"/>
  <c r="J111" i="3"/>
  <c r="BE111" i="3"/>
  <c r="BI108" i="3"/>
  <c r="BH108" i="3"/>
  <c r="BG108" i="3"/>
  <c r="BF108" i="3"/>
  <c r="T108" i="3"/>
  <c r="R108" i="3"/>
  <c r="P108" i="3"/>
  <c r="BK108" i="3"/>
  <c r="J108" i="3"/>
  <c r="BE108" i="3" s="1"/>
  <c r="BI105" i="3"/>
  <c r="BH105" i="3"/>
  <c r="BG105" i="3"/>
  <c r="BF105" i="3"/>
  <c r="T105" i="3"/>
  <c r="R105" i="3"/>
  <c r="P105" i="3"/>
  <c r="BK105" i="3"/>
  <c r="J105" i="3"/>
  <c r="BE105" i="3"/>
  <c r="BI102" i="3"/>
  <c r="BH102" i="3"/>
  <c r="BG102" i="3"/>
  <c r="BF102" i="3"/>
  <c r="J36" i="3" s="1"/>
  <c r="AW57" i="1" s="1"/>
  <c r="T102" i="3"/>
  <c r="T95" i="3" s="1"/>
  <c r="R102" i="3"/>
  <c r="P102" i="3"/>
  <c r="BK102" i="3"/>
  <c r="J102" i="3"/>
  <c r="BE102" i="3" s="1"/>
  <c r="BI99" i="3"/>
  <c r="BH99" i="3"/>
  <c r="BG99" i="3"/>
  <c r="F37" i="3" s="1"/>
  <c r="BB57" i="1" s="1"/>
  <c r="BB56" i="1" s="1"/>
  <c r="AX56" i="1" s="1"/>
  <c r="BF99" i="3"/>
  <c r="T99" i="3"/>
  <c r="R99" i="3"/>
  <c r="P99" i="3"/>
  <c r="P95" i="3" s="1"/>
  <c r="BK99" i="3"/>
  <c r="J99" i="3"/>
  <c r="BE99" i="3"/>
  <c r="BI96" i="3"/>
  <c r="F39" i="3" s="1"/>
  <c r="BD57" i="1" s="1"/>
  <c r="BD56" i="1" s="1"/>
  <c r="BH96" i="3"/>
  <c r="F38" i="3"/>
  <c r="BC57" i="1" s="1"/>
  <c r="BG96" i="3"/>
  <c r="BF96" i="3"/>
  <c r="F36" i="3"/>
  <c r="BA57" i="1" s="1"/>
  <c r="T96" i="3"/>
  <c r="T94" i="3"/>
  <c r="T93" i="3" s="1"/>
  <c r="R96" i="3"/>
  <c r="R95" i="3"/>
  <c r="P96" i="3"/>
  <c r="BK96" i="3"/>
  <c r="BK95" i="3"/>
  <c r="J96" i="3"/>
  <c r="BE96" i="3"/>
  <c r="J89" i="3"/>
  <c r="F89" i="3"/>
  <c r="F87" i="3"/>
  <c r="E85" i="3"/>
  <c r="J58" i="3"/>
  <c r="F58" i="3"/>
  <c r="F56" i="3"/>
  <c r="E54" i="3"/>
  <c r="J26" i="3"/>
  <c r="E26" i="3"/>
  <c r="J59" i="3" s="1"/>
  <c r="J90" i="3"/>
  <c r="J25" i="3"/>
  <c r="J20" i="3"/>
  <c r="E20" i="3"/>
  <c r="J19" i="3"/>
  <c r="J14" i="3"/>
  <c r="E7" i="3"/>
  <c r="E50" i="3" s="1"/>
  <c r="E81" i="3"/>
  <c r="J37" i="2"/>
  <c r="J36" i="2"/>
  <c r="AY55" i="1"/>
  <c r="J35" i="2"/>
  <c r="AX55" i="1"/>
  <c r="BI103" i="2"/>
  <c r="BH103" i="2"/>
  <c r="BG103" i="2"/>
  <c r="BF103" i="2"/>
  <c r="T103" i="2"/>
  <c r="T101" i="2" s="1"/>
  <c r="R103" i="2"/>
  <c r="R101" i="2" s="1"/>
  <c r="P103" i="2"/>
  <c r="BK103" i="2"/>
  <c r="J103" i="2"/>
  <c r="BE103" i="2"/>
  <c r="BI102" i="2"/>
  <c r="BH102" i="2"/>
  <c r="BG102" i="2"/>
  <c r="BF102" i="2"/>
  <c r="T102" i="2"/>
  <c r="R102" i="2"/>
  <c r="P102" i="2"/>
  <c r="P101" i="2"/>
  <c r="BK102" i="2"/>
  <c r="BK101" i="2"/>
  <c r="J101" i="2" s="1"/>
  <c r="J102" i="2"/>
  <c r="BE102" i="2"/>
  <c r="J6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J34" i="2" s="1"/>
  <c r="AW55" i="1" s="1"/>
  <c r="T87" i="2"/>
  <c r="R87" i="2"/>
  <c r="P87" i="2"/>
  <c r="P82" i="2" s="1"/>
  <c r="P81" i="2" s="1"/>
  <c r="BK87" i="2"/>
  <c r="BK82" i="2" s="1"/>
  <c r="J82" i="2" s="1"/>
  <c r="J60" i="2" s="1"/>
  <c r="J87" i="2"/>
  <c r="BE87" i="2"/>
  <c r="BI85" i="2"/>
  <c r="F37" i="2" s="1"/>
  <c r="BD55" i="1" s="1"/>
  <c r="BH85" i="2"/>
  <c r="BG85" i="2"/>
  <c r="BF85" i="2"/>
  <c r="T85" i="2"/>
  <c r="R85" i="2"/>
  <c r="R82" i="2" s="1"/>
  <c r="P85" i="2"/>
  <c r="BK85" i="2"/>
  <c r="J85" i="2"/>
  <c r="BE85" i="2"/>
  <c r="J33" i="2" s="1"/>
  <c r="AV55" i="1" s="1"/>
  <c r="AT55" i="1" s="1"/>
  <c r="BI83" i="2"/>
  <c r="BH83" i="2"/>
  <c r="BG83" i="2"/>
  <c r="F35" i="2"/>
  <c r="BB55" i="1" s="1"/>
  <c r="BF83" i="2"/>
  <c r="T83" i="2"/>
  <c r="T82" i="2"/>
  <c r="T81" i="2" s="1"/>
  <c r="R83" i="2"/>
  <c r="P83" i="2"/>
  <c r="AU55" i="1"/>
  <c r="BK83" i="2"/>
  <c r="J83" i="2"/>
  <c r="BE83" i="2"/>
  <c r="J77" i="2"/>
  <c r="F77" i="2"/>
  <c r="F75" i="2"/>
  <c r="E73" i="2"/>
  <c r="J54" i="2"/>
  <c r="F54" i="2"/>
  <c r="F52" i="2"/>
  <c r="E50" i="2"/>
  <c r="J24" i="2"/>
  <c r="E24" i="2"/>
  <c r="J78" i="2"/>
  <c r="J55" i="2"/>
  <c r="J23" i="2"/>
  <c r="J18" i="2"/>
  <c r="E18" i="2"/>
  <c r="F55" i="2" s="1"/>
  <c r="F78" i="2"/>
  <c r="J17" i="2"/>
  <c r="J12" i="2"/>
  <c r="J52" i="2" s="1"/>
  <c r="J75" i="2"/>
  <c r="E7" i="2"/>
  <c r="E71" i="2"/>
  <c r="E48" i="2"/>
  <c r="AS56" i="1"/>
  <c r="AS54" i="1" s="1"/>
  <c r="L50" i="1"/>
  <c r="AM50" i="1"/>
  <c r="AM49" i="1"/>
  <c r="L49" i="1"/>
  <c r="AM47" i="1"/>
  <c r="L47" i="1"/>
  <c r="L45" i="1"/>
  <c r="L44" i="1"/>
  <c r="R81" i="2" l="1"/>
  <c r="BB54" i="1"/>
  <c r="F90" i="3"/>
  <c r="F59" i="3"/>
  <c r="F35" i="3"/>
  <c r="AZ57" i="1" s="1"/>
  <c r="BD54" i="1"/>
  <c r="W33" i="1" s="1"/>
  <c r="J95" i="3"/>
  <c r="J65" i="3" s="1"/>
  <c r="BK94" i="3"/>
  <c r="BK81" i="2"/>
  <c r="J81" i="2" s="1"/>
  <c r="F36" i="2"/>
  <c r="BC55" i="1" s="1"/>
  <c r="J35" i="3"/>
  <c r="AV57" i="1" s="1"/>
  <c r="AT57" i="1" s="1"/>
  <c r="F33" i="2"/>
  <c r="AZ55" i="1" s="1"/>
  <c r="F34" i="2"/>
  <c r="BA55" i="1" s="1"/>
  <c r="BA54" i="1" s="1"/>
  <c r="J87" i="3"/>
  <c r="J56" i="3"/>
  <c r="J87" i="4"/>
  <c r="J59" i="4"/>
  <c r="F38" i="4"/>
  <c r="BC58" i="1" s="1"/>
  <c r="BC56" i="1" s="1"/>
  <c r="AY56" i="1" s="1"/>
  <c r="R91" i="4"/>
  <c r="R90" i="4" s="1"/>
  <c r="J33" i="5"/>
  <c r="AV59" i="1" s="1"/>
  <c r="P88" i="5"/>
  <c r="P87" i="5" s="1"/>
  <c r="AU59" i="1" s="1"/>
  <c r="AU54" i="1" s="1"/>
  <c r="T88" i="5"/>
  <c r="T87" i="5" s="1"/>
  <c r="F35" i="5"/>
  <c r="BB59" i="1" s="1"/>
  <c r="P92" i="5"/>
  <c r="BK121" i="5"/>
  <c r="J121" i="5" s="1"/>
  <c r="J64" i="5" s="1"/>
  <c r="F35" i="4"/>
  <c r="AZ58" i="1" s="1"/>
  <c r="F36" i="4"/>
  <c r="BA58" i="1" s="1"/>
  <c r="BA56" i="1" s="1"/>
  <c r="AW56" i="1" s="1"/>
  <c r="BK89" i="5"/>
  <c r="R107" i="5"/>
  <c r="R88" i="5" s="1"/>
  <c r="R87" i="5" s="1"/>
  <c r="R251" i="3"/>
  <c r="R94" i="3" s="1"/>
  <c r="R93" i="3" s="1"/>
  <c r="E78" i="4"/>
  <c r="E50" i="4"/>
  <c r="BK91" i="4"/>
  <c r="F33" i="5"/>
  <c r="AZ59" i="1" s="1"/>
  <c r="J34" i="5"/>
  <c r="AW59" i="1" s="1"/>
  <c r="F36" i="5"/>
  <c r="BC59" i="1" s="1"/>
  <c r="BK107" i="5"/>
  <c r="J107" i="5" s="1"/>
  <c r="J63" i="5" s="1"/>
  <c r="T152" i="5"/>
  <c r="R161" i="5"/>
  <c r="BC54" i="1" l="1"/>
  <c r="BK90" i="4"/>
  <c r="J90" i="4" s="1"/>
  <c r="J91" i="4"/>
  <c r="J64" i="4" s="1"/>
  <c r="W30" i="1"/>
  <c r="AW54" i="1"/>
  <c r="AK30" i="1" s="1"/>
  <c r="J59" i="2"/>
  <c r="J30" i="2"/>
  <c r="J89" i="5"/>
  <c r="J61" i="5" s="1"/>
  <c r="BK88" i="5"/>
  <c r="AT59" i="1"/>
  <c r="J94" i="3"/>
  <c r="J64" i="3" s="1"/>
  <c r="BK93" i="3"/>
  <c r="J93" i="3" s="1"/>
  <c r="AX54" i="1"/>
  <c r="W31" i="1"/>
  <c r="AZ56" i="1"/>
  <c r="AV56" i="1" s="1"/>
  <c r="AT56" i="1" s="1"/>
  <c r="AZ54" i="1" l="1"/>
  <c r="J39" i="2"/>
  <c r="AG55" i="1"/>
  <c r="J63" i="4"/>
  <c r="J32" i="4"/>
  <c r="J63" i="3"/>
  <c r="J32" i="3"/>
  <c r="J88" i="5"/>
  <c r="J60" i="5" s="1"/>
  <c r="BK87" i="5"/>
  <c r="J87" i="5" s="1"/>
  <c r="W32" i="1"/>
  <c r="AY54" i="1"/>
  <c r="J41" i="3" l="1"/>
  <c r="AG57" i="1"/>
  <c r="AN55" i="1"/>
  <c r="J30" i="5"/>
  <c r="J59" i="5"/>
  <c r="AG58" i="1"/>
  <c r="AN58" i="1" s="1"/>
  <c r="J41" i="4"/>
  <c r="W29" i="1"/>
  <c r="AV54" i="1"/>
  <c r="AK29" i="1" l="1"/>
  <c r="AT54" i="1"/>
  <c r="AG56" i="1"/>
  <c r="AN57" i="1"/>
  <c r="AG59" i="1"/>
  <c r="AN59" i="1" s="1"/>
  <c r="J39" i="5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<sst xmlns="http://schemas.openxmlformats.org/spreadsheetml/2006/main" count="4124" uniqueCount="721">
  <si>
    <t>Export Komplet</t>
  </si>
  <si>
    <t/>
  </si>
  <si>
    <t>2.0</t>
  </si>
  <si>
    <t>ZAMOK</t>
  </si>
  <si>
    <t>False</t>
  </si>
  <si>
    <t>{c7c8aaa9-b659-4416-9d71-7a6741dfbde9}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</si>
  <si>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</si>
  <si>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</si>
  <si>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</si>
  <si>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</si>
  <si>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</si>
  <si>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</si>
  <si>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</si>
  <si>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</si>
  <si>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2091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</si>
  <si>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</si>
  <si>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</si>
  <si>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Butovická - parkoviště</t>
  </si>
  <si>
    <t>KSO:</t>
  </si>
  <si>
    <t>CC-CZ:</t>
  </si>
  <si>
    <t>Místo:</t>
  </si>
  <si>
    <t>Studénka</t>
  </si>
  <si>
    <t>Datum:</t>
  </si>
  <si>
    <t>11. 6. 2019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</si>
  <si>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</si>
  <si>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</si>
  <si>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</si>
  <si>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</si>
  <si>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</si>
  <si>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</si>
  <si>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</si>
  <si>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</si>
  <si>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</si>
  <si>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88359115</t>
  </si>
  <si>
    <t>True</t>
  </si>
  <si>
    <t>Ing. Miroslav Knápek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</si>
  <si>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</si>
  <si>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</si>
  <si>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</si>
  <si>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</si>
  <si>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</si>
  <si>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</si>
  <si>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</si>
  <si>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</si>
  <si>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</si>
  <si>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</si>
  <si>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</si>
  <si>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</si>
  <si>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</si>
  <si>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</si>
  <si>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</si>
  <si>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</si>
  <si>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</si>
  <si>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</si>
  <si>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</si>
  <si>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</si>
  <si>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</si>
  <si>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</si>
  <si>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</si>
  <si>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</si>
  <si>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</si>
  <si>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</si>
  <si>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</si>
  <si>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</si>
  <si>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</si>
  <si>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</si>
  <si>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</si>
  <si>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</si>
  <si>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</si>
  <si>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</si>
  <si>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</si>
  <si>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</si>
  <si>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</si>
  <si>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</si>
  <si>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</si>
  <si>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</si>
  <si>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</si>
  <si>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</si>
  <si>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</si>
  <si>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</si>
  <si>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</si>
  <si>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{2b582aa2-3e6f-46cc-b0dc-b3edee6f2e39}</t>
  </si>
  <si>
    <t>2</t>
  </si>
  <si>
    <t>101</t>
  </si>
  <si>
    <t>Parkoviště</t>
  </si>
  <si>
    <t>{5c075f89-7e2f-4a14-9d7e-101a3ace1800}</t>
  </si>
  <si>
    <t>101.1</t>
  </si>
  <si>
    <t>Soupis</t>
  </si>
  <si>
    <t>{2b64c76f-a5bf-4598-883b-11e4b52fa76c}</t>
  </si>
  <si>
    <t>101.2</t>
  </si>
  <si>
    <t>Sanace pláně se souhlasem investora</t>
  </si>
  <si>
    <t>{b73b832a-e468-436d-a0e2-1dc9900dcf34}</t>
  </si>
  <si>
    <t>401</t>
  </si>
  <si>
    <t>Veřejné osvětlení</t>
  </si>
  <si>
    <t>{bc13b383-d39d-41e1-9c9d-78afd0e7307c}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</si>
  <si>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</si>
  <si>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</si>
  <si>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</si>
  <si>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</si>
  <si>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</si>
  <si>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</si>
  <si>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</si>
  <si>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</si>
  <si>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</si>
  <si>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</si>
  <si>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</si>
  <si>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</si>
  <si>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</si>
  <si>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</si>
  <si>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</si>
  <si>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</si>
  <si>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</si>
  <si>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</si>
  <si>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</si>
  <si>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</si>
  <si>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</si>
  <si>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</si>
  <si>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</si>
  <si>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</si>
  <si>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</si>
  <si>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</si>
  <si>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</si>
  <si>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</si>
  <si>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</si>
  <si>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</si>
  <si>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</si>
  <si>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2018 01</t>
  </si>
  <si>
    <t>1024</t>
  </si>
  <si>
    <t>499677101</t>
  </si>
  <si>
    <t>P</t>
  </si>
  <si>
    <t>Poznámka k položce:_x000D_
vytyčení stávajících inženýrských sítí_x000D_
prostorové vytyčení objektů stavby</t>
  </si>
  <si>
    <t>012303000</t>
  </si>
  <si>
    <t>Geodetické práce po výstavbě</t>
  </si>
  <si>
    <t>-2026767833</t>
  </si>
  <si>
    <t>Poznámka k položce:_x000D_
zaměření skutečného provedení stavby na podkladě KN -  pro všechny objekty stavby</t>
  </si>
  <si>
    <t>3</t>
  </si>
  <si>
    <t>012303000a</t>
  </si>
  <si>
    <t>128442910</t>
  </si>
  <si>
    <t>Poznámka k položce:_x000D_
Zaměření a vypracování geometrických (oddělovacích) plánů.</t>
  </si>
  <si>
    <t>013254000</t>
  </si>
  <si>
    <t>Dokumentace skutečného provedení stavby</t>
  </si>
  <si>
    <t>-1303726037</t>
  </si>
  <si>
    <t>Poznámka k položce:_x000D_
Dokumentace pro kolaudaci a závěrečná zpráva pro všechny objekty stavby</t>
  </si>
  <si>
    <t>5</t>
  </si>
  <si>
    <t>043103000</t>
  </si>
  <si>
    <t>Zkoušky bez rozlišení</t>
  </si>
  <si>
    <t>534973971</t>
  </si>
  <si>
    <t>Poznámka k položce:_x000D_
statické zatěžovací zkoušky na pláni a konstrukčních vrstvách - 6x</t>
  </si>
  <si>
    <t>6</t>
  </si>
  <si>
    <t>049102000</t>
  </si>
  <si>
    <t>Náklady vzniklé v souvislosti s přípravou stavby</t>
  </si>
  <si>
    <t>-1091332163</t>
  </si>
  <si>
    <t>Poznámka k položce:_x000D_
Dokumentace přechodného dopravního značení včetně projednání a odsouhlasení uzavírek s příslušnými orgány a zajištění stanovení dočasného dopravního značení.</t>
  </si>
  <si>
    <t>7</t>
  </si>
  <si>
    <t>049103000</t>
  </si>
  <si>
    <t>Náklady vzniklé v souvislosti s realizací stavby</t>
  </si>
  <si>
    <t>1433374702</t>
  </si>
  <si>
    <t xml:space="preserve">Poznámka k položce:_x000D_
Dodavatel zajistí zpracování fotodokumentace průběhu prací na stavbě, kterou následně předá investorovi. Fotodokumentace bude dokladovat postup prací a nasazení  stavebních mechanismů i provádění zkoušek. Snímky budou předány na CD ve složkách pojmenovaných dle jednotlivých dnů._x000D_
</t>
  </si>
  <si>
    <t>8</t>
  </si>
  <si>
    <t>049303000</t>
  </si>
  <si>
    <t>Náklady vzniklé v souvislosti s předáním stavby</t>
  </si>
  <si>
    <t>-1145256568</t>
  </si>
  <si>
    <t>Poznámka k položce:_x000D_
Náklady zhotovitele spojené s předáním stavby a se zajištěním úspěšného kolaudačního řízení.</t>
  </si>
  <si>
    <t>9</t>
  </si>
  <si>
    <t>R</t>
  </si>
  <si>
    <t>Provizorní dopravní značení</t>
  </si>
  <si>
    <t>vlastní</t>
  </si>
  <si>
    <t>2104276394</t>
  </si>
  <si>
    <t>Poznámka k položce:_x000D_
Zřízení, odstranění a vč. příplatku za každý den použití dočasného dopravního značení. Zajištění projednání, povolení a vydání Stanovení DDZ si zajistí dodavatel stavby.</t>
  </si>
  <si>
    <t>VRN</t>
  </si>
  <si>
    <t>Vedlejší rozpočtové náklady</t>
  </si>
  <si>
    <t>10</t>
  </si>
  <si>
    <t>032103000</t>
  </si>
  <si>
    <t>Náklady na zřízení a provoz zařízení staveniště po dobu stavby</t>
  </si>
  <si>
    <t>-280999522</t>
  </si>
  <si>
    <t>11</t>
  </si>
  <si>
    <t>039103000</t>
  </si>
  <si>
    <t>Rozebrání, bourání a odvoz zařízení staveniště</t>
  </si>
  <si>
    <t>-1655408822</t>
  </si>
  <si>
    <t>Poznámka k položce:_x000D_
Rozebrání ZS, odvoz a úprava ploch</t>
  </si>
  <si>
    <t>101 - Parkoviště</t>
  </si>
  <si>
    <t>Soupis:</t>
  </si>
  <si>
    <t>101.1 - Parkoviště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</si>
  <si>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</si>
  <si>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</si>
  <si>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</si>
  <si>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</si>
  <si>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</si>
  <si>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</si>
  <si>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</si>
  <si>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</si>
  <si>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</si>
  <si>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</si>
  <si>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</si>
  <si>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</si>
  <si>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</si>
  <si>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</si>
  <si>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121506780</t>
  </si>
  <si>
    <t>VV</t>
  </si>
  <si>
    <t>"Mýcení keřů =" 30,0</t>
  </si>
  <si>
    <t>Součet</t>
  </si>
  <si>
    <t>113107163</t>
  </si>
  <si>
    <t>Odstranění podkladu z kameniva drceného tl 300 mm strojně pl přes 50 do 200 m2</t>
  </si>
  <si>
    <t>114539052</t>
  </si>
  <si>
    <t>"Vybourání podkladních vrstev (0,29m) =" 150,0</t>
  </si>
  <si>
    <t>113107182</t>
  </si>
  <si>
    <t>Odstranění podkladu živičného tl 100 mm strojně pl přes 50 do 200 m2</t>
  </si>
  <si>
    <t>-739579292</t>
  </si>
  <si>
    <t>"Vybourání asfaltobetonu (0,10m) =" 150,0</t>
  </si>
  <si>
    <t>113107222</t>
  </si>
  <si>
    <t>Odstranění podkladu z kameniva drceného tl 200 mm strojně pl přes 200 m2</t>
  </si>
  <si>
    <t>-1496830860</t>
  </si>
  <si>
    <t>"odstranění zpevněné plochy z recyklátu v tl. 150 mm =" 230,0</t>
  </si>
  <si>
    <t>122302201</t>
  </si>
  <si>
    <t>Odkopávky a prokopávky nezapažené pro silnice objemu do 100 m3 v hornině tř. 4</t>
  </si>
  <si>
    <t>m3</t>
  </si>
  <si>
    <t>959122376</t>
  </si>
  <si>
    <t>"odkop pro nové konstrukce =" 90,0</t>
  </si>
  <si>
    <t>130001101</t>
  </si>
  <si>
    <t>Příplatek za ztížení vykopávky v blízkosti podzemního vedení</t>
  </si>
  <si>
    <t>2108407822</t>
  </si>
  <si>
    <t>"v místech odkopů stávajících kabelů " 24,60</t>
  </si>
  <si>
    <t>132301101</t>
  </si>
  <si>
    <t>Hloubení rýh š do 600 mm v hornině tř. 4 objemu do 100 m3</t>
  </si>
  <si>
    <t>-285320326</t>
  </si>
  <si>
    <t>odkop v místě stávajícího kabelu, část výkopku ponechat na místě pro zpětný zásyp</t>
  </si>
  <si>
    <t xml:space="preserve">"kabely CETIN =" 0,5 * 1,20 * 12,0 </t>
  </si>
  <si>
    <t xml:space="preserve">"kabely MIRAMO =" 0,5 * 1,20 * 11,0 </t>
  </si>
  <si>
    <t xml:space="preserve">"kabely MNET =" 0,5 * 1,20 * 18,0 </t>
  </si>
  <si>
    <t>162301501</t>
  </si>
  <si>
    <t>Vodorovné přemístění křovin do 5 km D kmene do 100 mm</t>
  </si>
  <si>
    <t>-36442710</t>
  </si>
  <si>
    <t>162701105</t>
  </si>
  <si>
    <t>Vodorovné přemístění do 10000 m výkopku/sypaniny z horniny tř. 1 až 4</t>
  </si>
  <si>
    <t>1309245937</t>
  </si>
  <si>
    <t>"odvoz přebytečné kubatury z výkopů pro nové konstrukce =" 90,0</t>
  </si>
  <si>
    <t>"odvoz vytlačené kubatury z výkopu pro chráničky =" 2,050 + 5,125</t>
  </si>
  <si>
    <t>162701109</t>
  </si>
  <si>
    <t>Příplatek k vodorovnému přemístění výkopku/sypaniny z horniny tř. 1 až 4 ZKD 1000 m přes 10000 m</t>
  </si>
  <si>
    <t>-82684971</t>
  </si>
  <si>
    <t>předpokládaná vzdálenost 25 km</t>
  </si>
  <si>
    <t>"odvoz přebytečné kubatury z výkopů pro nové konstrukce =" (25-10) * 90,0</t>
  </si>
  <si>
    <t>"odvoz vytlačené kubatury z výkopu pro chráničky =" (25-10) * 7,175</t>
  </si>
  <si>
    <t>171201211</t>
  </si>
  <si>
    <t>Poplatek za uložení stavebního odpadu - zeminy a kameniva</t>
  </si>
  <si>
    <t>t</t>
  </si>
  <si>
    <t>-1712180931</t>
  </si>
  <si>
    <t>Poznámka k položce:_x000D_
položka bude použita i při uložení materiálu k recyklaci do recyklačního dvora s oprávněním</t>
  </si>
  <si>
    <t>"přebytečná kubatura z výkopů pro nové konstrukce =" 1,65 * 90,0</t>
  </si>
  <si>
    <t>"vytlačená kubatura z výkopu pro chráničky =" 1,65 * 7,175</t>
  </si>
  <si>
    <t>12</t>
  </si>
  <si>
    <t>174101101</t>
  </si>
  <si>
    <t>Zásyp jam, šachet rýh nebo kolem objektů sypaninou se zhutněním</t>
  </si>
  <si>
    <t>1438194104</t>
  </si>
  <si>
    <t>"zpětný zásyp rýhy pro chráničku =" 24,60 - 7,715</t>
  </si>
  <si>
    <t>13</t>
  </si>
  <si>
    <t>181301102</t>
  </si>
  <si>
    <t>Rozprostření ornice tl vrstvy do 150 mm pl do 500 m2 v rovině nebo ve svahu do 1:5</t>
  </si>
  <si>
    <t>-930253817</t>
  </si>
  <si>
    <t>"úprava nezpevněných ploch kolem obrub =" 110,0</t>
  </si>
  <si>
    <t>14</t>
  </si>
  <si>
    <t>M</t>
  </si>
  <si>
    <t>181R1</t>
  </si>
  <si>
    <t xml:space="preserve">Nákup a dovoz chybějící ornice </t>
  </si>
  <si>
    <t>1481220550</t>
  </si>
  <si>
    <t>"spotřeba =" 0,15 * 110,0</t>
  </si>
  <si>
    <t>181411121</t>
  </si>
  <si>
    <t>Založení lučního trávníku výsevem plochy do 1000 m2 v rovině a ve svahu do 1:5</t>
  </si>
  <si>
    <t>1967677335</t>
  </si>
  <si>
    <t>"osetí upravených ploch =" 110,0</t>
  </si>
  <si>
    <t>16</t>
  </si>
  <si>
    <t>005724720</t>
  </si>
  <si>
    <t>osivo směs travní krajinná-rovinná</t>
  </si>
  <si>
    <t>kg</t>
  </si>
  <si>
    <t>-1666562914</t>
  </si>
  <si>
    <t>"spotřeba =" 0,035 * 110,0</t>
  </si>
  <si>
    <t>17</t>
  </si>
  <si>
    <t>181951102</t>
  </si>
  <si>
    <t>Úprava pláně v hornině tř. 1 až 4 se zhutněním</t>
  </si>
  <si>
    <t>-958656934</t>
  </si>
  <si>
    <t>"komunikace =" 220,0</t>
  </si>
  <si>
    <t>"parkoviště =" 190,0</t>
  </si>
  <si>
    <t>18</t>
  </si>
  <si>
    <t>183403111</t>
  </si>
  <si>
    <t>Obdělání půdy nakopáním na hloubku do 0,1 m v rovině a svahu do 1:5</t>
  </si>
  <si>
    <t>1321074264</t>
  </si>
  <si>
    <t>19</t>
  </si>
  <si>
    <t>183403153</t>
  </si>
  <si>
    <t>Obdělání půdy hrabáním v rovině a svahu do 1:5</t>
  </si>
  <si>
    <t>-30413029</t>
  </si>
  <si>
    <t>20</t>
  </si>
  <si>
    <t>184802611</t>
  </si>
  <si>
    <t>Chemické odplevelení po založení kultury postřikem na široko v rovině a svahu do 1:5</t>
  </si>
  <si>
    <t>606081186</t>
  </si>
  <si>
    <t>Vodorovné konstrukce</t>
  </si>
  <si>
    <t>452311131</t>
  </si>
  <si>
    <t>Podkladní desky z betonu prostého tř. C 12/15 otevřený výkop</t>
  </si>
  <si>
    <t>-873237102</t>
  </si>
  <si>
    <t>podkladní beton pod chráničkou kabelu</t>
  </si>
  <si>
    <t xml:space="preserve">"kabely CETIN =" 0,5 * 0,1 * 12,0 </t>
  </si>
  <si>
    <t xml:space="preserve">"kabely MIRAMO =" 0,5 * 0,1 * 11,0 </t>
  </si>
  <si>
    <t xml:space="preserve">"kabely MNET =" 0,5 * 0,1 * 18,0 </t>
  </si>
  <si>
    <t>Komunikace pozemní</t>
  </si>
  <si>
    <t>22</t>
  </si>
  <si>
    <t>564851111</t>
  </si>
  <si>
    <t>Podklad ze štěrkodrtě ŠD tl 150 mm</t>
  </si>
  <si>
    <t>1688326748</t>
  </si>
  <si>
    <t>"vozovka, ŠDb 0/63 =" 220,0</t>
  </si>
  <si>
    <t>"vozovka, ŠDa 0/32 =" 220,0</t>
  </si>
  <si>
    <t>23</t>
  </si>
  <si>
    <t>564871111</t>
  </si>
  <si>
    <t>Podklad ze štěrkodrtě ŠD tl 250 mm</t>
  </si>
  <si>
    <t>721433351</t>
  </si>
  <si>
    <t>"parkoviště ŠDb 0/63 =" 190,0</t>
  </si>
  <si>
    <t>24</t>
  </si>
  <si>
    <t>565135111</t>
  </si>
  <si>
    <t>Asfaltový beton vrstva podkladní ACP 16 (obalované kamenivo OKS) tl 50 mm š do 3 m</t>
  </si>
  <si>
    <t>2020450667</t>
  </si>
  <si>
    <t>"ACP 16+; 50 mm, vozovka =" 220,0</t>
  </si>
  <si>
    <t>25</t>
  </si>
  <si>
    <t>573231106</t>
  </si>
  <si>
    <t>Postřik živičný spojovací ze silniční emulze v množství 0,30 kg/m2</t>
  </si>
  <si>
    <t>322806179</t>
  </si>
  <si>
    <t>"vozovka =" 220,0</t>
  </si>
  <si>
    <t>26</t>
  </si>
  <si>
    <t>577134111</t>
  </si>
  <si>
    <t>Asfaltový beton vrstva obrusná ACO 11 (ABS) tř. I tl 40 mm š do 3 m z nemodifikovaného asfaltu</t>
  </si>
  <si>
    <t>-1966123677</t>
  </si>
  <si>
    <t>"ACO 11; 40 mm vozovka =" 220,0</t>
  </si>
  <si>
    <t>27</t>
  </si>
  <si>
    <t>596212213</t>
  </si>
  <si>
    <t>Kladení zámkové dlažby pozemních komunikací tl 80 mm skupiny A pl přes 300 m2</t>
  </si>
  <si>
    <t>-665639648</t>
  </si>
  <si>
    <t>"dlažba parkoviště - šedá - zatravňovací =" 158,0</t>
  </si>
  <si>
    <t>"dlažba parkoviště - černá - zatravňovací - vyznačení parkovacích stání (čáry V 10b) =" 12,0</t>
  </si>
  <si>
    <t>"dlažba parkoviště - šedá - parkovací místo ZTP =" 16,0</t>
  </si>
  <si>
    <t>"dlažba parkoviště - černá - vyznačení symbolu 225 parkovacího místa ZTP =" 4,0</t>
  </si>
  <si>
    <t>28</t>
  </si>
  <si>
    <t>592450R1</t>
  </si>
  <si>
    <t>Zatravňovací dlažba tl. 80 mm šedá, 240 x 170 včetně nálitků</t>
  </si>
  <si>
    <t>684603631</t>
  </si>
  <si>
    <t>"spotřeba =" 1,02 * 158,0</t>
  </si>
  <si>
    <t>29</t>
  </si>
  <si>
    <t>592450R2</t>
  </si>
  <si>
    <t>Zatravňovací dlažba tl. 80 mm černá, 240 x 170 včetně nálitků</t>
  </si>
  <si>
    <t>1067827173</t>
  </si>
  <si>
    <t>"spotřeba =" 1,03 * 12,0</t>
  </si>
  <si>
    <t>30</t>
  </si>
  <si>
    <t>59245030</t>
  </si>
  <si>
    <t>dlažba skladebná betonová 20x20x8 cm přírodní</t>
  </si>
  <si>
    <t>1196773968</t>
  </si>
  <si>
    <t>"spotřeba =" 1,03 * 16,0</t>
  </si>
  <si>
    <t>31</t>
  </si>
  <si>
    <t>59245005</t>
  </si>
  <si>
    <t>dlažba skladebná betonová 20x10x8 cm barevná, černá</t>
  </si>
  <si>
    <t>233994873</t>
  </si>
  <si>
    <t>"spotřeba =" 1,03 * 4,0</t>
  </si>
  <si>
    <t>32</t>
  </si>
  <si>
    <t>596212214</t>
  </si>
  <si>
    <t>Příplatek za kombinaci dvou barev u betonových dlažeb pozemních komunikací tl 80 mm skupiny A</t>
  </si>
  <si>
    <t>-161515014</t>
  </si>
  <si>
    <t>12+16+4</t>
  </si>
  <si>
    <t>Trubní vedení</t>
  </si>
  <si>
    <t>33</t>
  </si>
  <si>
    <t>899623141</t>
  </si>
  <si>
    <t>Obetonování potrubí nebo zdiva stok betonem prostým tř. C 12/15 otevřený výkop</t>
  </si>
  <si>
    <t>-2137969805</t>
  </si>
  <si>
    <t>obetonování zřízené chráničky</t>
  </si>
  <si>
    <t xml:space="preserve">"kabely CETIN =" 0,5 * 0,25 * 12,0 </t>
  </si>
  <si>
    <t xml:space="preserve">"kabely MIRAMO =" 0,5 * 0,25 * 11,0 </t>
  </si>
  <si>
    <t xml:space="preserve">"kabely MNET =" 0,5 * 0,25 * 18,0 </t>
  </si>
  <si>
    <t>34</t>
  </si>
  <si>
    <t>899722113</t>
  </si>
  <si>
    <t>Krytí potrubí z plastů výstražnou fólií z PVC 34cm</t>
  </si>
  <si>
    <t>m</t>
  </si>
  <si>
    <t>797723482</t>
  </si>
  <si>
    <t xml:space="preserve">"kabely CETIN =" 12,0 </t>
  </si>
  <si>
    <t xml:space="preserve">"kabely MIRAMO =" 11,0 </t>
  </si>
  <si>
    <t xml:space="preserve">"kabely MNET =" 18,0 </t>
  </si>
  <si>
    <t>Ostatní konstrukce a práce, bourání</t>
  </si>
  <si>
    <t>35</t>
  </si>
  <si>
    <t>914111111</t>
  </si>
  <si>
    <t>Montáž svislé dopravní značky do velikosti 1 m2 objímkami na sloupek nebo konzolu</t>
  </si>
  <si>
    <t>kus</t>
  </si>
  <si>
    <t>-621164966</t>
  </si>
  <si>
    <t>"IP 11a =" 1</t>
  </si>
  <si>
    <t>"IP 12 =" 1</t>
  </si>
  <si>
    <t>36</t>
  </si>
  <si>
    <t>40445477</t>
  </si>
  <si>
    <t>značka dopravní svislá retroreflexní fólie tř 1 FeZn prolis 500x500mm</t>
  </si>
  <si>
    <t>-585543027</t>
  </si>
  <si>
    <t>37</t>
  </si>
  <si>
    <t>914511112</t>
  </si>
  <si>
    <t>Montáž sloupku dopravních značek délky do 3,5 m s betonovým základem a patkou</t>
  </si>
  <si>
    <t>1290805468</t>
  </si>
  <si>
    <t>38</t>
  </si>
  <si>
    <t>404452250</t>
  </si>
  <si>
    <t>sloupek Zn pro dopravní značku D 60mm v 350mm</t>
  </si>
  <si>
    <t>-1339399096</t>
  </si>
  <si>
    <t>39</t>
  </si>
  <si>
    <t>916231213.2</t>
  </si>
  <si>
    <t>Osazení chodníkového obrubníku betonového stojatého s boční opěrou do lože z betonu prostého C20/25</t>
  </si>
  <si>
    <t>1584170260</t>
  </si>
  <si>
    <t>"obrubník 10/25/100, lože z betonu C20/25n XF3 =" 150,0</t>
  </si>
  <si>
    <t>40</t>
  </si>
  <si>
    <t>59217017</t>
  </si>
  <si>
    <t>obrubník betonový chodníkový 100x10x25 cm</t>
  </si>
  <si>
    <t>805119986</t>
  </si>
  <si>
    <t>41</t>
  </si>
  <si>
    <t>919732211</t>
  </si>
  <si>
    <t>Styčná spára napojení nového živičného povrchu na stávající za tepla š 15 mm hl 25 mm s prořezáním</t>
  </si>
  <si>
    <t>-1681843955</t>
  </si>
  <si>
    <t>"úprava spáry mezi novým a stávajícím krytem =" 13,0</t>
  </si>
  <si>
    <t>42</t>
  </si>
  <si>
    <t>919735112</t>
  </si>
  <si>
    <t>Řezání stávajícího živičného krytu hl do 100 mm</t>
  </si>
  <si>
    <t>-1236931924</t>
  </si>
  <si>
    <t>"zařezání stávající vozovky před vybourání krytu =" 13,0</t>
  </si>
  <si>
    <t>43</t>
  </si>
  <si>
    <t>990-102R1</t>
  </si>
  <si>
    <t>D+ M půlená chránička AROT DN 110</t>
  </si>
  <si>
    <t>-7227964</t>
  </si>
  <si>
    <t>"kabely CETIN =" 12,0</t>
  </si>
  <si>
    <t>44</t>
  </si>
  <si>
    <t>990-102R2</t>
  </si>
  <si>
    <t>D + M rezervní chránička HGR DN 110</t>
  </si>
  <si>
    <t>380806239</t>
  </si>
  <si>
    <t>45</t>
  </si>
  <si>
    <t>990-102R3</t>
  </si>
  <si>
    <t>Označení konců chrániček - elektronické markry</t>
  </si>
  <si>
    <t>-1648404779</t>
  </si>
  <si>
    <t>"kabely CETIN =" 2</t>
  </si>
  <si>
    <t>"kabely MIRAMO =" 2</t>
  </si>
  <si>
    <t>"kabely MNET =" 2</t>
  </si>
  <si>
    <t>997</t>
  </si>
  <si>
    <t>Přesun sutě</t>
  </si>
  <si>
    <t>46</t>
  </si>
  <si>
    <t>997221551</t>
  </si>
  <si>
    <t>Vodorovná doprava suti ze sypkých materiálů do 1 km</t>
  </si>
  <si>
    <t>-1547426844</t>
  </si>
  <si>
    <t>"z vybourání podkladních vrstev (0,29m) =" 0,440 * 150,0</t>
  </si>
  <si>
    <t>"odstranění zpevněné plochy z recyklátu v tl. 150 mm =" 0,230 * 230,0</t>
  </si>
  <si>
    <t>47</t>
  </si>
  <si>
    <t>997221559</t>
  </si>
  <si>
    <t>Příplatek ZKD 1 km u vodorovné dopravy suti ze sypkých materiálů</t>
  </si>
  <si>
    <t>1091316925</t>
  </si>
  <si>
    <t>předpokládaná vzdálenost 125 km</t>
  </si>
  <si>
    <t>"z vybourání podkladních vrstev (0,29m) =" (25-1) * 66,0</t>
  </si>
  <si>
    <t>"odstranění zpevněné plochy z recyklátu v tl. 150 mm =" (25-1) * 52,90</t>
  </si>
  <si>
    <t>48</t>
  </si>
  <si>
    <t>997221561</t>
  </si>
  <si>
    <t>Vodorovná doprava suti z kusových materiálů do 1 km</t>
  </si>
  <si>
    <t>-2124077657</t>
  </si>
  <si>
    <t>"z vybourání asfaltobetonu (0,10m) =" 0,220 * 150,0</t>
  </si>
  <si>
    <t>49</t>
  </si>
  <si>
    <t>997221569</t>
  </si>
  <si>
    <t>Příplatek ZKD 1 km u vodorovné dopravy suti z kusových materiálů</t>
  </si>
  <si>
    <t>-290184310</t>
  </si>
  <si>
    <t>"z vybourání asfaltobetonu (0,10m) =" (25-1)* 33,0</t>
  </si>
  <si>
    <t>50</t>
  </si>
  <si>
    <t>997221845</t>
  </si>
  <si>
    <t>Poplatek za uložení odpadu asfaltového bez dehtu kód odpadu 170 302</t>
  </si>
  <si>
    <t>-1148486336</t>
  </si>
  <si>
    <t>"z vybourání asfaltobetonu (0,10m) =" 33,0</t>
  </si>
  <si>
    <t>"odstranění zpevněné plochy z recyklátu v tl. 150 mm =" 52,90</t>
  </si>
  <si>
    <t>51</t>
  </si>
  <si>
    <t>997221855</t>
  </si>
  <si>
    <t>Poplatek za uložení zeminy a kameniva kód odpadu 170 504</t>
  </si>
  <si>
    <t>69473304</t>
  </si>
  <si>
    <t>"z vybourání podkladních vrstev (0,29m) =" 66,0</t>
  </si>
  <si>
    <t>998</t>
  </si>
  <si>
    <t>Přesun hmot</t>
  </si>
  <si>
    <t>52</t>
  </si>
  <si>
    <t>998223011</t>
  </si>
  <si>
    <t>Přesun hmot pro pozemní komunikace s krytem dlážděným</t>
  </si>
  <si>
    <t>55264175</t>
  </si>
  <si>
    <t>101.2 - Sanace pláně se souhlasem investora</t>
  </si>
  <si>
    <t>122302202</t>
  </si>
  <si>
    <t>Odkopávky a prokopávky nezapažené pro silnice objemu do 1000 m3 v hornině tř. 4</t>
  </si>
  <si>
    <t>-1498599703</t>
  </si>
  <si>
    <t>"případná sanace pláně se souhlasem investora v tl.0,3 m a ploše 410,0 m2 =" 0,3 * 410,0</t>
  </si>
  <si>
    <t>64751551</t>
  </si>
  <si>
    <t>"odvoz výkopku z výměny podloží =" 123,0</t>
  </si>
  <si>
    <t>1131198918</t>
  </si>
  <si>
    <t>"odvoz výkopku z výměny podloží =" (25-10) * 123,0</t>
  </si>
  <si>
    <t>144828122</t>
  </si>
  <si>
    <t>"výpočet =" 1,65 * 123,0</t>
  </si>
  <si>
    <t>2131475607</t>
  </si>
  <si>
    <t>-1350966528</t>
  </si>
  <si>
    <t>"zeminová deska celkové tloušťky 0,3m ze štěrkodrti frakce 0/63, zřízení ve dvou vrstvách tl. 150 mm =" 2 * 410,0</t>
  </si>
  <si>
    <t>919726122</t>
  </si>
  <si>
    <t>Geotextilie pro ochranu, separaci a filtraci netkaná měrná hmotnost do 300 g/m2</t>
  </si>
  <si>
    <t>2079693651</t>
  </si>
  <si>
    <t>"výměna podloží =" 410,0</t>
  </si>
  <si>
    <t>998225111</t>
  </si>
  <si>
    <t>Přesun hmot pro pozemní komunikace s krytem z kamene, monolitickým betonovým nebo živičným</t>
  </si>
  <si>
    <t>-1555761498</t>
  </si>
  <si>
    <t>401 - Veřejné osvětlení</t>
  </si>
  <si>
    <t>D1 - PSV</t>
  </si>
  <si>
    <t xml:space="preserve">    Oddíl - REVIZE - VC-7/222/89 PERIODICKE REVIZE</t>
  </si>
  <si>
    <t xml:space="preserve">    D2 - PSV SILNOPROUD  - VC 7/155-M M21 Elektromontaze</t>
  </si>
  <si>
    <t xml:space="preserve">    D3 - SPECIF.PSV SILNOPROUD - Cenik materialu</t>
  </si>
  <si>
    <t xml:space="preserve">    D4 - PSV ZEMNI PRACE - VC 7/202-M M46 Zemni práce</t>
  </si>
  <si>
    <t xml:space="preserve">    D5 - SPECIF.PSV ZEMNI PRACE - Cenik materialu</t>
  </si>
  <si>
    <t xml:space="preserve">    D6 - POPLATEK - Pravidla M FCU c. 5043\5.1\90</t>
  </si>
  <si>
    <t xml:space="preserve">    D7 - HL.III-HZS - Pravidla M FCU c. 5043\5.1\90</t>
  </si>
  <si>
    <t>D1</t>
  </si>
  <si>
    <t>PSV</t>
  </si>
  <si>
    <t>Oddíl</t>
  </si>
  <si>
    <t>REVIZE - VC-7/222/89 PERIODICKE REVIZE</t>
  </si>
  <si>
    <t>38010001</t>
  </si>
  <si>
    <t>Vychozi revize</t>
  </si>
  <si>
    <t>hod</t>
  </si>
  <si>
    <t>38010002</t>
  </si>
  <si>
    <t>Spoluprace s reviznim technikem</t>
  </si>
  <si>
    <t>D2</t>
  </si>
  <si>
    <t>PSV SILNOPROUD  - VC 7/155-M M21 Elektromontaze</t>
  </si>
  <si>
    <t>210100003</t>
  </si>
  <si>
    <t>Ukonceni vodicu v rozv do 16mm2</t>
  </si>
  <si>
    <t>210100251</t>
  </si>
  <si>
    <t>Ukonceni kabelu do 4x10mm2 smrst.z.</t>
  </si>
  <si>
    <t>210100252</t>
  </si>
  <si>
    <t>Ukonceni kabelu do 4x25mm2 smrst.z.</t>
  </si>
  <si>
    <t>210101131</t>
  </si>
  <si>
    <t>Koncovka do 4x25 mm2</t>
  </si>
  <si>
    <t>210102001</t>
  </si>
  <si>
    <t>Spoj epox plast k  1kV SVPE  4x25</t>
  </si>
  <si>
    <t>210120001</t>
  </si>
  <si>
    <t>Pojistka E27 do 25A,500V</t>
  </si>
  <si>
    <t>210204011</t>
  </si>
  <si>
    <t>Stozar osvetlov ocelovy</t>
  </si>
  <si>
    <t>210204201</t>
  </si>
  <si>
    <t>El.vyzbroj pro 1 okruh</t>
  </si>
  <si>
    <t>210220022</t>
  </si>
  <si>
    <t>Vedeni uzem FeZn d 8,10 mm   v zemi</t>
  </si>
  <si>
    <t>2102203011</t>
  </si>
  <si>
    <t>Svorka hromosvodova SP 1</t>
  </si>
  <si>
    <t>2102203025</t>
  </si>
  <si>
    <t>Svorka hromosvodova SR 02</t>
  </si>
  <si>
    <t>2108100452</t>
  </si>
  <si>
    <t>Kabel CYKY 3Jx1,5 ul pevne</t>
  </si>
  <si>
    <t>210901070</t>
  </si>
  <si>
    <t>Kabel AYKY 4x25 ul volne</t>
  </si>
  <si>
    <t>211207012</t>
  </si>
  <si>
    <t>Svitidlo montaz</t>
  </si>
  <si>
    <t>D3</t>
  </si>
  <si>
    <t>SPECIF.PSV SILNOPROUD - Cenik materialu</t>
  </si>
  <si>
    <t>15614230</t>
  </si>
  <si>
    <t>Drat FeZn p 10</t>
  </si>
  <si>
    <t>31673520</t>
  </si>
  <si>
    <t>Stozar SB6</t>
  </si>
  <si>
    <t>31677040</t>
  </si>
  <si>
    <t>Vyloznik 1-1500</t>
  </si>
  <si>
    <t>34111032</t>
  </si>
  <si>
    <t>Kabel CYKY 3Jx1,5 mm2-</t>
  </si>
  <si>
    <t>34113200</t>
  </si>
  <si>
    <t>Kabel AYKY 4Jx25 mm2-</t>
  </si>
  <si>
    <t>34523420</t>
  </si>
  <si>
    <t>Vlozka poj E27 6A</t>
  </si>
  <si>
    <t>34562041</t>
  </si>
  <si>
    <t>Elektrovyzbroj 1-pojistkova</t>
  </si>
  <si>
    <t>34760510</t>
  </si>
  <si>
    <t>Zdroj pro svitidlo</t>
  </si>
  <si>
    <t>34880212</t>
  </si>
  <si>
    <t>Svitidlo 08-C40-1000-M2</t>
  </si>
  <si>
    <t>35436054</t>
  </si>
  <si>
    <t>Spojka kabelova Raychem</t>
  </si>
  <si>
    <t>35436721</t>
  </si>
  <si>
    <t>Koncovka kabelova do 4x25mm2</t>
  </si>
  <si>
    <t>54</t>
  </si>
  <si>
    <t>35441895</t>
  </si>
  <si>
    <t>Svorka pripoj SP1        d6-12mm</t>
  </si>
  <si>
    <t>56</t>
  </si>
  <si>
    <t>35441986</t>
  </si>
  <si>
    <t>Svorka vodov SR 02 30x4mm pas</t>
  </si>
  <si>
    <t>58</t>
  </si>
  <si>
    <t>D4</t>
  </si>
  <si>
    <t>PSV ZEMNI PRACE - VC 7/202-M M46 Zemni práce</t>
  </si>
  <si>
    <t>460010024</t>
  </si>
  <si>
    <t>Vytyc tra kabel ved v zast prostoru</t>
  </si>
  <si>
    <t>km</t>
  </si>
  <si>
    <t>60</t>
  </si>
  <si>
    <t>460030011</t>
  </si>
  <si>
    <t>Sejmuti drnu</t>
  </si>
  <si>
    <t>62</t>
  </si>
  <si>
    <t>460030071</t>
  </si>
  <si>
    <t>Bourani zivicnych povrchu do 5 cm</t>
  </si>
  <si>
    <t>64</t>
  </si>
  <si>
    <t>460030081</t>
  </si>
  <si>
    <t>Rezani spary v asfaltu,betonu</t>
  </si>
  <si>
    <t>66</t>
  </si>
  <si>
    <t>460050602</t>
  </si>
  <si>
    <t>Jama stoz vykop rucne          zem4</t>
  </si>
  <si>
    <t>68</t>
  </si>
  <si>
    <t>460080001</t>
  </si>
  <si>
    <t>Beton.zaklad do rostle zeminy</t>
  </si>
  <si>
    <t>70</t>
  </si>
  <si>
    <t>460080101</t>
  </si>
  <si>
    <t>Beton.zaklad - rozbourani</t>
  </si>
  <si>
    <t>72</t>
  </si>
  <si>
    <t>460100002</t>
  </si>
  <si>
    <t>Pouzdrovy zaklad 400x1200</t>
  </si>
  <si>
    <t>74</t>
  </si>
  <si>
    <t>460120002</t>
  </si>
  <si>
    <t>Zahoz jamy                     zem4</t>
  </si>
  <si>
    <t>76</t>
  </si>
  <si>
    <t>460120061</t>
  </si>
  <si>
    <t>Odvoz zeminy</t>
  </si>
  <si>
    <t>78</t>
  </si>
  <si>
    <t>460120082</t>
  </si>
  <si>
    <t>Nasyp zeminy                   zem4</t>
  </si>
  <si>
    <t>80</t>
  </si>
  <si>
    <t>460200164</t>
  </si>
  <si>
    <t>Kabel ryhy s  35  hl  80       zem4</t>
  </si>
  <si>
    <t>82</t>
  </si>
  <si>
    <t>460200304</t>
  </si>
  <si>
    <t>Kabel ryhy s  50  hl 120       zem4</t>
  </si>
  <si>
    <t>84</t>
  </si>
  <si>
    <t>460230004</t>
  </si>
  <si>
    <t>Ryha pro spojku kab do  10 kV  zem4</t>
  </si>
  <si>
    <t>86</t>
  </si>
  <si>
    <t>460300006</t>
  </si>
  <si>
    <t>Hutneni zeminy do  20 cm</t>
  </si>
  <si>
    <t>88</t>
  </si>
  <si>
    <t>460490012</t>
  </si>
  <si>
    <t>Zakryti kab 110 kV folie PVC 33 cm</t>
  </si>
  <si>
    <t>90</t>
  </si>
  <si>
    <t>460510003</t>
  </si>
  <si>
    <t>Kab bet trouba  30 cm</t>
  </si>
  <si>
    <t>92</t>
  </si>
  <si>
    <t>460510021</t>
  </si>
  <si>
    <t>Kab prostup PVC roura 40mm</t>
  </si>
  <si>
    <t>94</t>
  </si>
  <si>
    <t>4605100210</t>
  </si>
  <si>
    <t>Kab prostup PVC roura 75mm</t>
  </si>
  <si>
    <t>96</t>
  </si>
  <si>
    <t>460510022</t>
  </si>
  <si>
    <t>Kab prostup PVC roura 110mm</t>
  </si>
  <si>
    <t>98</t>
  </si>
  <si>
    <t>460560164</t>
  </si>
  <si>
    <t>Zahoz ryhy s  35 cm hl  80 cm  zem4</t>
  </si>
  <si>
    <t>100</t>
  </si>
  <si>
    <t>460560304</t>
  </si>
  <si>
    <t>Zahoz ryhy s  50 cm hl 120 cm  zem4</t>
  </si>
  <si>
    <t>102</t>
  </si>
  <si>
    <t>460620001</t>
  </si>
  <si>
    <t>Polozeni drnu</t>
  </si>
  <si>
    <t>104</t>
  </si>
  <si>
    <t>53</t>
  </si>
  <si>
    <t>460620006</t>
  </si>
  <si>
    <t>Oseti povrchu travou</t>
  </si>
  <si>
    <t>106</t>
  </si>
  <si>
    <t>460620014</t>
  </si>
  <si>
    <t>Provizorni uprava terenu       zem4</t>
  </si>
  <si>
    <t>108</t>
  </si>
  <si>
    <t>55</t>
  </si>
  <si>
    <t>460650016</t>
  </si>
  <si>
    <t>Podkladova vrstva beton</t>
  </si>
  <si>
    <t>110</t>
  </si>
  <si>
    <t>460650022</t>
  </si>
  <si>
    <t>Vozovka z betonu  10 cm</t>
  </si>
  <si>
    <t>112</t>
  </si>
  <si>
    <t>57</t>
  </si>
  <si>
    <t>461620018</t>
  </si>
  <si>
    <t>Uprava povrchu asfaltem</t>
  </si>
  <si>
    <t>114</t>
  </si>
  <si>
    <t>461630001</t>
  </si>
  <si>
    <t>Poplatek za ulozeni na skladku</t>
  </si>
  <si>
    <t>116</t>
  </si>
  <si>
    <t>59</t>
  </si>
  <si>
    <t>461630002</t>
  </si>
  <si>
    <t>Poplatek za likvidaci skodl.odpadu</t>
  </si>
  <si>
    <t>118</t>
  </si>
  <si>
    <t>D5</t>
  </si>
  <si>
    <t>SPECIF.PSV ZEMNI PRACE - Cenik materialu</t>
  </si>
  <si>
    <t>14125320</t>
  </si>
  <si>
    <t>Trubka chranicka PVC 40mm</t>
  </si>
  <si>
    <t>120</t>
  </si>
  <si>
    <t>61</t>
  </si>
  <si>
    <t>14125321</t>
  </si>
  <si>
    <t>Trubka chranicka PVC 75mm</t>
  </si>
  <si>
    <t>122</t>
  </si>
  <si>
    <t>14125322</t>
  </si>
  <si>
    <t>Trubka chranicka PVC 110mm</t>
  </si>
  <si>
    <t>124</t>
  </si>
  <si>
    <t>63</t>
  </si>
  <si>
    <t>6005924</t>
  </si>
  <si>
    <t>Folie 33 cm</t>
  </si>
  <si>
    <t>126</t>
  </si>
  <si>
    <t>6005926</t>
  </si>
  <si>
    <t>Travni smes</t>
  </si>
  <si>
    <t>128</t>
  </si>
  <si>
    <t>D6</t>
  </si>
  <si>
    <t>POPLATEK - Pravidla M FCU c. 5043\5.1\90</t>
  </si>
  <si>
    <t>65</t>
  </si>
  <si>
    <t>50435105</t>
  </si>
  <si>
    <t>Poplatek za ekologickou likvidaci - svitidlo</t>
  </si>
  <si>
    <t>130</t>
  </si>
  <si>
    <t>50435106</t>
  </si>
  <si>
    <t>Poplatek za ekologickou likvidaci - zdroj</t>
  </si>
  <si>
    <t>132</t>
  </si>
  <si>
    <t>D7</t>
  </si>
  <si>
    <t>HL.III-HZS - Pravidla M FCU c. 5043\5.1\90</t>
  </si>
  <si>
    <t>67</t>
  </si>
  <si>
    <t>50435100</t>
  </si>
  <si>
    <t>Kompletace VO</t>
  </si>
  <si>
    <t>134</t>
  </si>
  <si>
    <t>50435101</t>
  </si>
  <si>
    <t>Prace nepolozkoveho charakteru</t>
  </si>
  <si>
    <t>136</t>
  </si>
  <si>
    <t>69</t>
  </si>
  <si>
    <t>50435102</t>
  </si>
  <si>
    <t>Koordinace prace s jinymi profesemi</t>
  </si>
  <si>
    <t>138</t>
  </si>
  <si>
    <t>50435104</t>
  </si>
  <si>
    <t>Montazni mechanismy</t>
  </si>
  <si>
    <t>140</t>
  </si>
  <si>
    <t>71</t>
  </si>
  <si>
    <t>50435106.1</t>
  </si>
  <si>
    <t>Mereni intenzity osvetleni</t>
  </si>
  <si>
    <t>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</si>
</sst>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1"/>
      <c r="AQ5" s="21"/>
      <c r="AR5" s="19"/>
      <c r="BE5" s="24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1"/>
      <c r="AQ6" s="21"/>
      <c r="AR6" s="19"/>
      <c r="BE6" s="24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9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9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49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4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9"/>
      <c r="BS12" s="16" t="s">
        <v>6</v>
      </c>
    </row>
    <row r="13" spans="1:74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49"/>
      <c r="BS13" s="16" t="s">
        <v>6</v>
      </c>
    </row>
    <row r="14" spans="1:74" ht="11.25">
      <c r="B14" s="20"/>
      <c r="C14" s="21"/>
      <c r="D14" s="21"/>
      <c r="E14" s="271" t="s">
        <v>31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4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9"/>
      <c r="BS15" s="16" t="s">
        <v>4</v>
      </c>
    </row>
    <row r="16" spans="1:74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249"/>
      <c r="BS16" s="16" t="s">
        <v>34</v>
      </c>
    </row>
    <row r="17" spans="2:71" ht="18.399999999999999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49"/>
      <c r="BS17" s="16" t="s">
        <v>34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9"/>
      <c r="BS18" s="16" t="s">
        <v>6</v>
      </c>
    </row>
    <row r="19" spans="2:7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9"/>
      <c r="BS19" s="16" t="s">
        <v>6</v>
      </c>
    </row>
    <row r="20" spans="2:7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49"/>
      <c r="BS20" s="16" t="s">
        <v>34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9"/>
    </row>
    <row r="22" spans="2:7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9"/>
    </row>
    <row r="23" spans="2:7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  <c r="BE23" s="24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9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0">
        <f>ROUND(AG54,2)</f>
        <v>0</v>
      </c>
      <c r="AL26" s="251"/>
      <c r="AM26" s="251"/>
      <c r="AN26" s="251"/>
      <c r="AO26" s="251"/>
      <c r="AP26" s="34"/>
      <c r="AQ26" s="34"/>
      <c r="AR26" s="37"/>
      <c r="BE26" s="24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9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4" t="s">
        <v>40</v>
      </c>
      <c r="M28" s="274"/>
      <c r="N28" s="274"/>
      <c r="O28" s="274"/>
      <c r="P28" s="274"/>
      <c r="Q28" s="34"/>
      <c r="R28" s="34"/>
      <c r="S28" s="34"/>
      <c r="T28" s="34"/>
      <c r="U28" s="34"/>
      <c r="V28" s="34"/>
      <c r="W28" s="274" t="s">
        <v>41</v>
      </c>
      <c r="X28" s="274"/>
      <c r="Y28" s="274"/>
      <c r="Z28" s="274"/>
      <c r="AA28" s="274"/>
      <c r="AB28" s="274"/>
      <c r="AC28" s="274"/>
      <c r="AD28" s="274"/>
      <c r="AE28" s="274"/>
      <c r="AF28" s="34"/>
      <c r="AG28" s="34"/>
      <c r="AH28" s="34"/>
      <c r="AI28" s="34"/>
      <c r="AJ28" s="34"/>
      <c r="AK28" s="274" t="s">
        <v>42</v>
      </c>
      <c r="AL28" s="274"/>
      <c r="AM28" s="274"/>
      <c r="AN28" s="274"/>
      <c r="AO28" s="274"/>
      <c r="AP28" s="34"/>
      <c r="AQ28" s="34"/>
      <c r="AR28" s="37"/>
      <c r="BE28" s="249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75">
        <v>0.21</v>
      </c>
      <c r="M29" s="247"/>
      <c r="N29" s="247"/>
      <c r="O29" s="247"/>
      <c r="P29" s="247"/>
      <c r="Q29" s="39"/>
      <c r="R29" s="39"/>
      <c r="S29" s="39"/>
      <c r="T29" s="39"/>
      <c r="U29" s="39"/>
      <c r="V29" s="39"/>
      <c r="W29" s="246">
        <f>ROUND(AZ54,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9"/>
      <c r="AG29" s="39"/>
      <c r="AH29" s="39"/>
      <c r="AI29" s="39"/>
      <c r="AJ29" s="39"/>
      <c r="AK29" s="246">
        <f>ROUND(AV54, 2)</f>
        <v>0</v>
      </c>
      <c r="AL29" s="247"/>
      <c r="AM29" s="247"/>
      <c r="AN29" s="247"/>
      <c r="AO29" s="247"/>
      <c r="AP29" s="39"/>
      <c r="AQ29" s="39"/>
      <c r="AR29" s="40"/>
      <c r="BE29" s="249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75">
        <v>0.15</v>
      </c>
      <c r="M30" s="247"/>
      <c r="N30" s="247"/>
      <c r="O30" s="247"/>
      <c r="P30" s="247"/>
      <c r="Q30" s="39"/>
      <c r="R30" s="39"/>
      <c r="S30" s="39"/>
      <c r="T30" s="39"/>
      <c r="U30" s="39"/>
      <c r="V30" s="39"/>
      <c r="W30" s="246">
        <f>ROUND(BA54,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9"/>
      <c r="AG30" s="39"/>
      <c r="AH30" s="39"/>
      <c r="AI30" s="39"/>
      <c r="AJ30" s="39"/>
      <c r="AK30" s="246">
        <f>ROUND(AW54, 2)</f>
        <v>0</v>
      </c>
      <c r="AL30" s="247"/>
      <c r="AM30" s="247"/>
      <c r="AN30" s="247"/>
      <c r="AO30" s="247"/>
      <c r="AP30" s="39"/>
      <c r="AQ30" s="39"/>
      <c r="AR30" s="40"/>
      <c r="BE30" s="249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75">
        <v>0.21</v>
      </c>
      <c r="M31" s="247"/>
      <c r="N31" s="247"/>
      <c r="O31" s="247"/>
      <c r="P31" s="247"/>
      <c r="Q31" s="39"/>
      <c r="R31" s="39"/>
      <c r="S31" s="39"/>
      <c r="T31" s="39"/>
      <c r="U31" s="39"/>
      <c r="V31" s="39"/>
      <c r="W31" s="246">
        <f>ROUND(BB54,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9"/>
      <c r="AG31" s="39"/>
      <c r="AH31" s="39"/>
      <c r="AI31" s="39"/>
      <c r="AJ31" s="39"/>
      <c r="AK31" s="246">
        <v>0</v>
      </c>
      <c r="AL31" s="247"/>
      <c r="AM31" s="247"/>
      <c r="AN31" s="247"/>
      <c r="AO31" s="247"/>
      <c r="AP31" s="39"/>
      <c r="AQ31" s="39"/>
      <c r="AR31" s="40"/>
      <c r="BE31" s="249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75">
        <v>0.15</v>
      </c>
      <c r="M32" s="247"/>
      <c r="N32" s="247"/>
      <c r="O32" s="247"/>
      <c r="P32" s="247"/>
      <c r="Q32" s="39"/>
      <c r="R32" s="39"/>
      <c r="S32" s="39"/>
      <c r="T32" s="39"/>
      <c r="U32" s="39"/>
      <c r="V32" s="39"/>
      <c r="W32" s="246">
        <f>ROUND(BC54,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9"/>
      <c r="AG32" s="39"/>
      <c r="AH32" s="39"/>
      <c r="AI32" s="39"/>
      <c r="AJ32" s="39"/>
      <c r="AK32" s="246">
        <v>0</v>
      </c>
      <c r="AL32" s="247"/>
      <c r="AM32" s="247"/>
      <c r="AN32" s="247"/>
      <c r="AO32" s="247"/>
      <c r="AP32" s="39"/>
      <c r="AQ32" s="39"/>
      <c r="AR32" s="40"/>
      <c r="BE32" s="249"/>
    </row>
    <row r="33" spans="2:57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75">
        <v>0</v>
      </c>
      <c r="M33" s="247"/>
      <c r="N33" s="247"/>
      <c r="O33" s="247"/>
      <c r="P33" s="247"/>
      <c r="Q33" s="39"/>
      <c r="R33" s="39"/>
      <c r="S33" s="39"/>
      <c r="T33" s="39"/>
      <c r="U33" s="39"/>
      <c r="V33" s="39"/>
      <c r="W33" s="246">
        <f>ROUND(BD54,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9"/>
      <c r="AG33" s="39"/>
      <c r="AH33" s="39"/>
      <c r="AI33" s="39"/>
      <c r="AJ33" s="39"/>
      <c r="AK33" s="246">
        <v>0</v>
      </c>
      <c r="AL33" s="247"/>
      <c r="AM33" s="247"/>
      <c r="AN33" s="247"/>
      <c r="AO33" s="247"/>
      <c r="AP33" s="39"/>
      <c r="AQ33" s="39"/>
      <c r="AR33" s="40"/>
      <c r="BE33" s="249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9"/>
    </row>
    <row r="35" spans="2:57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52" t="s">
        <v>51</v>
      </c>
      <c r="Y35" s="253"/>
      <c r="Z35" s="253"/>
      <c r="AA35" s="253"/>
      <c r="AB35" s="253"/>
      <c r="AC35" s="43"/>
      <c r="AD35" s="43"/>
      <c r="AE35" s="43"/>
      <c r="AF35" s="43"/>
      <c r="AG35" s="43"/>
      <c r="AH35" s="43"/>
      <c r="AI35" s="43"/>
      <c r="AJ35" s="43"/>
      <c r="AK35" s="254">
        <f>SUM(AK26:AK33)</f>
        <v>0</v>
      </c>
      <c r="AL35" s="253"/>
      <c r="AM35" s="253"/>
      <c r="AN35" s="253"/>
      <c r="AO35" s="255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2091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5" t="str">
        <f>K6</f>
        <v>ZŠ Butovická - parkoviště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Studénka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67" t="str">
        <f>IF(AN8= "","",AN8)</f>
        <v>11. 6. 2019</v>
      </c>
      <c r="AN47" s="267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Studénka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32</v>
      </c>
      <c r="AJ49" s="34"/>
      <c r="AK49" s="34"/>
      <c r="AL49" s="34"/>
      <c r="AM49" s="263" t="str">
        <f>IF(E17="","",E17)</f>
        <v>Ing. Miroslav Knápek</v>
      </c>
      <c r="AN49" s="264"/>
      <c r="AO49" s="264"/>
      <c r="AP49" s="264"/>
      <c r="AQ49" s="34"/>
      <c r="AR49" s="37"/>
      <c r="AS49" s="257" t="s">
        <v>53</v>
      </c>
      <c r="AT49" s="258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36</v>
      </c>
      <c r="AJ50" s="34"/>
      <c r="AK50" s="34"/>
      <c r="AL50" s="34"/>
      <c r="AM50" s="263" t="str">
        <f>IF(E20="","",E20)</f>
        <v xml:space="preserve"> </v>
      </c>
      <c r="AN50" s="264"/>
      <c r="AO50" s="264"/>
      <c r="AP50" s="264"/>
      <c r="AQ50" s="34"/>
      <c r="AR50" s="37"/>
      <c r="AS50" s="259"/>
      <c r="AT50" s="260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1"/>
      <c r="AT51" s="262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87" t="s">
        <v>54</v>
      </c>
      <c r="D52" s="277"/>
      <c r="E52" s="277"/>
      <c r="F52" s="277"/>
      <c r="G52" s="277"/>
      <c r="H52" s="61"/>
      <c r="I52" s="276" t="s">
        <v>55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9" t="s">
        <v>56</v>
      </c>
      <c r="AH52" s="277"/>
      <c r="AI52" s="277"/>
      <c r="AJ52" s="277"/>
      <c r="AK52" s="277"/>
      <c r="AL52" s="277"/>
      <c r="AM52" s="277"/>
      <c r="AN52" s="276" t="s">
        <v>57</v>
      </c>
      <c r="AO52" s="277"/>
      <c r="AP52" s="278"/>
      <c r="AQ52" s="62" t="s">
        <v>58</v>
      </c>
      <c r="AR52" s="37"/>
      <c r="AS52" s="63" t="s">
        <v>59</v>
      </c>
      <c r="AT52" s="64" t="s">
        <v>60</v>
      </c>
      <c r="AU52" s="64" t="s">
        <v>61</v>
      </c>
      <c r="AV52" s="64" t="s">
        <v>62</v>
      </c>
      <c r="AW52" s="64" t="s">
        <v>63</v>
      </c>
      <c r="AX52" s="64" t="s">
        <v>64</v>
      </c>
      <c r="AY52" s="64" t="s">
        <v>65</v>
      </c>
      <c r="AZ52" s="64" t="s">
        <v>66</v>
      </c>
      <c r="BA52" s="64" t="s">
        <v>67</v>
      </c>
      <c r="BB52" s="64" t="s">
        <v>68</v>
      </c>
      <c r="BC52" s="64" t="s">
        <v>69</v>
      </c>
      <c r="BD52" s="65" t="s">
        <v>70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71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5">
        <f>ROUND(AG55+AG56+AG59,2)</f>
        <v>0</v>
      </c>
      <c r="AH54" s="285"/>
      <c r="AI54" s="285"/>
      <c r="AJ54" s="285"/>
      <c r="AK54" s="285"/>
      <c r="AL54" s="285"/>
      <c r="AM54" s="285"/>
      <c r="AN54" s="286">
        <f t="shared" ref="AN54:AN59" si="0">SUM(AG54,AT54)</f>
        <v>0</v>
      </c>
      <c r="AO54" s="286"/>
      <c r="AP54" s="286"/>
      <c r="AQ54" s="73" t="s">
        <v>1</v>
      </c>
      <c r="AR54" s="74"/>
      <c r="AS54" s="75">
        <f>ROUND(AS55+AS56+AS59,2)</f>
        <v>0</v>
      </c>
      <c r="AT54" s="76">
        <f t="shared" ref="AT54:AT59" si="1">ROUND(SUM(AV54:AW54),2)</f>
        <v>0</v>
      </c>
      <c r="AU54" s="77">
        <f>ROUND(AU55+AU56+AU59,5)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ROUND(AZ55+AZ56+AZ59,2)</f>
        <v>0</v>
      </c>
      <c r="BA54" s="76">
        <f>ROUND(BA55+BA56+BA59,2)</f>
        <v>0</v>
      </c>
      <c r="BB54" s="76">
        <f>ROUND(BB55+BB56+BB59,2)</f>
        <v>0</v>
      </c>
      <c r="BC54" s="76">
        <f>ROUND(BC55+BC56+BC59,2)</f>
        <v>0</v>
      </c>
      <c r="BD54" s="78">
        <f>ROUND(BD55+BD56+BD59,2)</f>
        <v>0</v>
      </c>
      <c r="BS54" s="79" t="s">
        <v>72</v>
      </c>
      <c r="BT54" s="79" t="s">
        <v>73</v>
      </c>
      <c r="BU54" s="80" t="s">
        <v>74</v>
      </c>
      <c r="BV54" s="79" t="s">
        <v>75</v>
      </c>
      <c r="BW54" s="79" t="s">
        <v>5</v>
      </c>
      <c r="BX54" s="79" t="s">
        <v>76</v>
      </c>
      <c r="CL54" s="79" t="s">
        <v>1</v>
      </c>
    </row>
    <row r="55" spans="1:91" s="5" customFormat="1" ht="16.5" customHeight="1">
      <c r="A55" s="81" t="s">
        <v>77</v>
      </c>
      <c r="B55" s="82"/>
      <c r="C55" s="83"/>
      <c r="D55" s="288" t="s">
        <v>73</v>
      </c>
      <c r="E55" s="288"/>
      <c r="F55" s="288"/>
      <c r="G55" s="288"/>
      <c r="H55" s="288"/>
      <c r="I55" s="84"/>
      <c r="J55" s="288" t="s">
        <v>78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0">
        <f>'0 - Ostatní a vedlejší ná...'!J30</f>
        <v>0</v>
      </c>
      <c r="AH55" s="281"/>
      <c r="AI55" s="281"/>
      <c r="AJ55" s="281"/>
      <c r="AK55" s="281"/>
      <c r="AL55" s="281"/>
      <c r="AM55" s="281"/>
      <c r="AN55" s="280">
        <f t="shared" si="0"/>
        <v>0</v>
      </c>
      <c r="AO55" s="281"/>
      <c r="AP55" s="281"/>
      <c r="AQ55" s="85" t="s">
        <v>79</v>
      </c>
      <c r="AR55" s="86"/>
      <c r="AS55" s="87">
        <v>0</v>
      </c>
      <c r="AT55" s="88">
        <f t="shared" si="1"/>
        <v>0</v>
      </c>
      <c r="AU55" s="89">
        <f>'0 - Ostatní a vedlejší ná...'!P81</f>
        <v>0</v>
      </c>
      <c r="AV55" s="88">
        <f>'0 - Ostatní a vedlejší ná...'!J33</f>
        <v>0</v>
      </c>
      <c r="AW55" s="88">
        <f>'0 - Ostatní a vedlejší ná...'!J34</f>
        <v>0</v>
      </c>
      <c r="AX55" s="88">
        <f>'0 - Ostatní a vedlejší ná...'!J35</f>
        <v>0</v>
      </c>
      <c r="AY55" s="88">
        <f>'0 - Ostatní a vedlejší ná...'!J36</f>
        <v>0</v>
      </c>
      <c r="AZ55" s="88">
        <f>'0 - Ostatní a vedlejší ná...'!F33</f>
        <v>0</v>
      </c>
      <c r="BA55" s="88">
        <f>'0 - Ostatní a vedlejší ná...'!F34</f>
        <v>0</v>
      </c>
      <c r="BB55" s="88">
        <f>'0 - Ostatní a vedlejší ná...'!F35</f>
        <v>0</v>
      </c>
      <c r="BC55" s="88">
        <f>'0 - Ostatní a vedlejší ná...'!F36</f>
        <v>0</v>
      </c>
      <c r="BD55" s="90">
        <f>'0 - Ostatní a vedlejší ná...'!F37</f>
        <v>0</v>
      </c>
      <c r="BT55" s="91" t="s">
        <v>80</v>
      </c>
      <c r="BV55" s="91" t="s">
        <v>75</v>
      </c>
      <c r="BW55" s="91" t="s">
        <v>81</v>
      </c>
      <c r="BX55" s="91" t="s">
        <v>5</v>
      </c>
      <c r="CL55" s="91" t="s">
        <v>1</v>
      </c>
      <c r="CM55" s="91" t="s">
        <v>82</v>
      </c>
    </row>
    <row r="56" spans="1:91" s="5" customFormat="1" ht="16.5" customHeight="1">
      <c r="B56" s="82"/>
      <c r="C56" s="83"/>
      <c r="D56" s="288" t="s">
        <v>83</v>
      </c>
      <c r="E56" s="288"/>
      <c r="F56" s="288"/>
      <c r="G56" s="288"/>
      <c r="H56" s="288"/>
      <c r="I56" s="84"/>
      <c r="J56" s="288" t="s">
        <v>84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2">
        <f>ROUND(SUM(AG57:AG58),2)</f>
        <v>0</v>
      </c>
      <c r="AH56" s="281"/>
      <c r="AI56" s="281"/>
      <c r="AJ56" s="281"/>
      <c r="AK56" s="281"/>
      <c r="AL56" s="281"/>
      <c r="AM56" s="281"/>
      <c r="AN56" s="280">
        <f t="shared" si="0"/>
        <v>0</v>
      </c>
      <c r="AO56" s="281"/>
      <c r="AP56" s="281"/>
      <c r="AQ56" s="85" t="s">
        <v>79</v>
      </c>
      <c r="AR56" s="86"/>
      <c r="AS56" s="87">
        <f>ROUND(SUM(AS57:AS58),2)</f>
        <v>0</v>
      </c>
      <c r="AT56" s="88">
        <f t="shared" si="1"/>
        <v>0</v>
      </c>
      <c r="AU56" s="89">
        <f>ROUND(SUM(AU57:AU58),5)</f>
        <v>0</v>
      </c>
      <c r="AV56" s="88">
        <f>ROUND(AZ56*L29,2)</f>
        <v>0</v>
      </c>
      <c r="AW56" s="88">
        <f>ROUND(BA56*L30,2)</f>
        <v>0</v>
      </c>
      <c r="AX56" s="88">
        <f>ROUND(BB56*L29,2)</f>
        <v>0</v>
      </c>
      <c r="AY56" s="88">
        <f>ROUND(BC56*L30,2)</f>
        <v>0</v>
      </c>
      <c r="AZ56" s="88">
        <f>ROUND(SUM(AZ57:AZ58),2)</f>
        <v>0</v>
      </c>
      <c r="BA56" s="88">
        <f>ROUND(SUM(BA57:BA58),2)</f>
        <v>0</v>
      </c>
      <c r="BB56" s="88">
        <f>ROUND(SUM(BB57:BB58),2)</f>
        <v>0</v>
      </c>
      <c r="BC56" s="88">
        <f>ROUND(SUM(BC57:BC58),2)</f>
        <v>0</v>
      </c>
      <c r="BD56" s="90">
        <f>ROUND(SUM(BD57:BD58),2)</f>
        <v>0</v>
      </c>
      <c r="BS56" s="91" t="s">
        <v>72</v>
      </c>
      <c r="BT56" s="91" t="s">
        <v>80</v>
      </c>
      <c r="BU56" s="91" t="s">
        <v>74</v>
      </c>
      <c r="BV56" s="91" t="s">
        <v>75</v>
      </c>
      <c r="BW56" s="91" t="s">
        <v>85</v>
      </c>
      <c r="BX56" s="91" t="s">
        <v>5</v>
      </c>
      <c r="CL56" s="91" t="s">
        <v>1</v>
      </c>
      <c r="CM56" s="91" t="s">
        <v>82</v>
      </c>
    </row>
    <row r="57" spans="1:91" s="6" customFormat="1" ht="16.5" customHeight="1">
      <c r="A57" s="81" t="s">
        <v>77</v>
      </c>
      <c r="B57" s="92"/>
      <c r="C57" s="93"/>
      <c r="D57" s="93"/>
      <c r="E57" s="289" t="s">
        <v>86</v>
      </c>
      <c r="F57" s="289"/>
      <c r="G57" s="289"/>
      <c r="H57" s="289"/>
      <c r="I57" s="289"/>
      <c r="J57" s="93"/>
      <c r="K57" s="289" t="s">
        <v>84</v>
      </c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3">
        <f>'101.1 - Parkoviště'!J32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94" t="s">
        <v>87</v>
      </c>
      <c r="AR57" s="95"/>
      <c r="AS57" s="96">
        <v>0</v>
      </c>
      <c r="AT57" s="97">
        <f t="shared" si="1"/>
        <v>0</v>
      </c>
      <c r="AU57" s="98">
        <f>'101.1 - Parkoviště'!P93</f>
        <v>0</v>
      </c>
      <c r="AV57" s="97">
        <f>'101.1 - Parkoviště'!J35</f>
        <v>0</v>
      </c>
      <c r="AW57" s="97">
        <f>'101.1 - Parkoviště'!J36</f>
        <v>0</v>
      </c>
      <c r="AX57" s="97">
        <f>'101.1 - Parkoviště'!J37</f>
        <v>0</v>
      </c>
      <c r="AY57" s="97">
        <f>'101.1 - Parkoviště'!J38</f>
        <v>0</v>
      </c>
      <c r="AZ57" s="97">
        <f>'101.1 - Parkoviště'!F35</f>
        <v>0</v>
      </c>
      <c r="BA57" s="97">
        <f>'101.1 - Parkoviště'!F36</f>
        <v>0</v>
      </c>
      <c r="BB57" s="97">
        <f>'101.1 - Parkoviště'!F37</f>
        <v>0</v>
      </c>
      <c r="BC57" s="97">
        <f>'101.1 - Parkoviště'!F38</f>
        <v>0</v>
      </c>
      <c r="BD57" s="99">
        <f>'101.1 - Parkoviště'!F39</f>
        <v>0</v>
      </c>
      <c r="BT57" s="100" t="s">
        <v>82</v>
      </c>
      <c r="BV57" s="100" t="s">
        <v>75</v>
      </c>
      <c r="BW57" s="100" t="s">
        <v>88</v>
      </c>
      <c r="BX57" s="100" t="s">
        <v>85</v>
      </c>
      <c r="CL57" s="100" t="s">
        <v>1</v>
      </c>
    </row>
    <row r="58" spans="1:91" s="6" customFormat="1" ht="16.5" customHeight="1">
      <c r="A58" s="81" t="s">
        <v>77</v>
      </c>
      <c r="B58" s="92"/>
      <c r="C58" s="93"/>
      <c r="D58" s="93"/>
      <c r="E58" s="289" t="s">
        <v>89</v>
      </c>
      <c r="F58" s="289"/>
      <c r="G58" s="289"/>
      <c r="H58" s="289"/>
      <c r="I58" s="289"/>
      <c r="J58" s="93"/>
      <c r="K58" s="289" t="s">
        <v>90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3">
        <f>'101.2 - Sanace pláně se s...'!J32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94" t="s">
        <v>87</v>
      </c>
      <c r="AR58" s="95"/>
      <c r="AS58" s="96">
        <v>0</v>
      </c>
      <c r="AT58" s="97">
        <f t="shared" si="1"/>
        <v>0</v>
      </c>
      <c r="AU58" s="98">
        <f>'101.2 - Sanace pláně se s...'!P90</f>
        <v>0</v>
      </c>
      <c r="AV58" s="97">
        <f>'101.2 - Sanace pláně se s...'!J35</f>
        <v>0</v>
      </c>
      <c r="AW58" s="97">
        <f>'101.2 - Sanace pláně se s...'!J36</f>
        <v>0</v>
      </c>
      <c r="AX58" s="97">
        <f>'101.2 - Sanace pláně se s...'!J37</f>
        <v>0</v>
      </c>
      <c r="AY58" s="97">
        <f>'101.2 - Sanace pláně se s...'!J38</f>
        <v>0</v>
      </c>
      <c r="AZ58" s="97">
        <f>'101.2 - Sanace pláně se s...'!F35</f>
        <v>0</v>
      </c>
      <c r="BA58" s="97">
        <f>'101.2 - Sanace pláně se s...'!F36</f>
        <v>0</v>
      </c>
      <c r="BB58" s="97">
        <f>'101.2 - Sanace pláně se s...'!F37</f>
        <v>0</v>
      </c>
      <c r="BC58" s="97">
        <f>'101.2 - Sanace pláně se s...'!F38</f>
        <v>0</v>
      </c>
      <c r="BD58" s="99">
        <f>'101.2 - Sanace pláně se s...'!F39</f>
        <v>0</v>
      </c>
      <c r="BT58" s="100" t="s">
        <v>82</v>
      </c>
      <c r="BV58" s="100" t="s">
        <v>75</v>
      </c>
      <c r="BW58" s="100" t="s">
        <v>91</v>
      </c>
      <c r="BX58" s="100" t="s">
        <v>85</v>
      </c>
      <c r="CL58" s="100" t="s">
        <v>1</v>
      </c>
    </row>
    <row r="59" spans="1:91" s="5" customFormat="1" ht="16.5" customHeight="1">
      <c r="A59" s="81" t="s">
        <v>77</v>
      </c>
      <c r="B59" s="82"/>
      <c r="C59" s="83"/>
      <c r="D59" s="288" t="s">
        <v>92</v>
      </c>
      <c r="E59" s="288"/>
      <c r="F59" s="288"/>
      <c r="G59" s="288"/>
      <c r="H59" s="288"/>
      <c r="I59" s="84"/>
      <c r="J59" s="288" t="s">
        <v>93</v>
      </c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0">
        <f>'401 - Veřejné osvětlení'!J30</f>
        <v>0</v>
      </c>
      <c r="AH59" s="281"/>
      <c r="AI59" s="281"/>
      <c r="AJ59" s="281"/>
      <c r="AK59" s="281"/>
      <c r="AL59" s="281"/>
      <c r="AM59" s="281"/>
      <c r="AN59" s="280">
        <f t="shared" si="0"/>
        <v>0</v>
      </c>
      <c r="AO59" s="281"/>
      <c r="AP59" s="281"/>
      <c r="AQ59" s="85" t="s">
        <v>79</v>
      </c>
      <c r="AR59" s="86"/>
      <c r="AS59" s="101">
        <v>0</v>
      </c>
      <c r="AT59" s="102">
        <f t="shared" si="1"/>
        <v>0</v>
      </c>
      <c r="AU59" s="103">
        <f>'401 - Veřejné osvětlení'!P87</f>
        <v>0</v>
      </c>
      <c r="AV59" s="102">
        <f>'401 - Veřejné osvětlení'!J33</f>
        <v>0</v>
      </c>
      <c r="AW59" s="102">
        <f>'401 - Veřejné osvětlení'!J34</f>
        <v>0</v>
      </c>
      <c r="AX59" s="102">
        <f>'401 - Veřejné osvětlení'!J35</f>
        <v>0</v>
      </c>
      <c r="AY59" s="102">
        <f>'401 - Veřejné osvětlení'!J36</f>
        <v>0</v>
      </c>
      <c r="AZ59" s="102">
        <f>'401 - Veřejné osvětlení'!F33</f>
        <v>0</v>
      </c>
      <c r="BA59" s="102">
        <f>'401 - Veřejné osvětlení'!F34</f>
        <v>0</v>
      </c>
      <c r="BB59" s="102">
        <f>'401 - Veřejné osvětlení'!F35</f>
        <v>0</v>
      </c>
      <c r="BC59" s="102">
        <f>'401 - Veřejné osvětlení'!F36</f>
        <v>0</v>
      </c>
      <c r="BD59" s="104">
        <f>'401 - Veřejné osvětlení'!F37</f>
        <v>0</v>
      </c>
      <c r="BT59" s="91" t="s">
        <v>80</v>
      </c>
      <c r="BV59" s="91" t="s">
        <v>75</v>
      </c>
      <c r="BW59" s="91" t="s">
        <v>94</v>
      </c>
      <c r="BX59" s="91" t="s">
        <v>5</v>
      </c>
      <c r="CL59" s="91" t="s">
        <v>1</v>
      </c>
      <c r="CM59" s="91" t="s">
        <v>82</v>
      </c>
    </row>
    <row r="60" spans="1:91" s="1" customFormat="1" ht="30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7"/>
    </row>
    <row r="61" spans="1:91" s="1" customFormat="1" ht="6.95" customHeight="1"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37"/>
    </row>
  </sheetData>
  <sheetProtection algorithmName="SHA-512" hashValue="/EbIJnBgHOqdwSi51dtc4hJYDkjbbjYerrY8tw6PSKsCL/KI0VNk9m0Bd46kVIp8yF6OsvvUBAdNcuaxy5hPpw==" saltValue="c3GIejVF+E9wfpDYNhqTiwuodNwvcqd6Ieof+HQmJEH4H04Lu+2+iJ1z1r7vUD8H+zT06HbBZtiaP8FfDahU1Q==" spinCount="100000" sheet="1" objects="1" scenarios="1" formatColumns="0" formatRows="0"/>
  <mergeCells count="58">
    <mergeCell ref="E57:I57"/>
    <mergeCell ref="K57:AF57"/>
    <mergeCell ref="E58:I58"/>
    <mergeCell ref="K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AN58:AP58"/>
    <mergeCell ref="AG58:AM58"/>
    <mergeCell ref="AN59:AP59"/>
    <mergeCell ref="AG59:AM59"/>
    <mergeCell ref="AG54:AM54"/>
    <mergeCell ref="AN54:AP54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 - Ostatní a vedlejší ná...'!C2" display="/" xr:uid="{00000000-0004-0000-0000-000000000000}"/>
    <hyperlink ref="A57" location="'101.1 - Parkoviště'!C2" display="/" xr:uid="{00000000-0004-0000-0000-000001000000}"/>
    <hyperlink ref="A58" location="'101.2 - Sanace pláně se s...'!C2" display="/" xr:uid="{00000000-0004-0000-0000-000002000000}"/>
    <hyperlink ref="A59" location="'401 - Veřejné osvětlení'!C2" display="/" xr:uid="{00000000-0004-0000-0000-000003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81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82</v>
      </c>
    </row>
    <row r="4" spans="2:46" ht="24.95" customHeight="1">
      <c r="B4" s="19"/>
      <c r="D4" s="109" t="s">
        <v>95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ZŠ Butovická - parkoviště</v>
      </c>
      <c r="F7" s="291"/>
      <c r="G7" s="291"/>
      <c r="H7" s="291"/>
      <c r="L7" s="19"/>
    </row>
    <row r="8" spans="2:46" s="1" customFormat="1" ht="12" customHeight="1">
      <c r="B8" s="37"/>
      <c r="D8" s="110" t="s">
        <v>96</v>
      </c>
      <c r="I8" s="111"/>
      <c r="L8" s="37"/>
    </row>
    <row r="9" spans="2:46" s="1" customFormat="1" ht="36.950000000000003" customHeight="1">
      <c r="B9" s="37"/>
      <c r="E9" s="292" t="s">
        <v>97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18</v>
      </c>
      <c r="F11" s="16" t="s">
        <v>1</v>
      </c>
      <c r="I11" s="112" t="s">
        <v>19</v>
      </c>
      <c r="J11" s="16" t="s">
        <v>1</v>
      </c>
      <c r="L11" s="37"/>
    </row>
    <row r="12" spans="2:46" s="1" customFormat="1" ht="12" customHeight="1">
      <c r="B12" s="37"/>
      <c r="D12" s="110" t="s">
        <v>20</v>
      </c>
      <c r="F12" s="16" t="s">
        <v>21</v>
      </c>
      <c r="I12" s="112" t="s">
        <v>22</v>
      </c>
      <c r="J12" s="113" t="str">
        <f>'Rekapitulace stavby'!AN8</f>
        <v>11. 6. 2019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24</v>
      </c>
      <c r="I14" s="112" t="s">
        <v>25</v>
      </c>
      <c r="J14" s="16" t="s">
        <v>26</v>
      </c>
      <c r="L14" s="37"/>
    </row>
    <row r="15" spans="2:46" s="1" customFormat="1" ht="18" customHeight="1">
      <c r="B15" s="37"/>
      <c r="E15" s="16" t="s">
        <v>27</v>
      </c>
      <c r="I15" s="112" t="s">
        <v>28</v>
      </c>
      <c r="J15" s="16" t="s">
        <v>29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30</v>
      </c>
      <c r="I17" s="11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32</v>
      </c>
      <c r="I20" s="112" t="s">
        <v>25</v>
      </c>
      <c r="J20" s="16" t="s">
        <v>33</v>
      </c>
      <c r="L20" s="37"/>
    </row>
    <row r="21" spans="2:12" s="1" customFormat="1" ht="18" customHeight="1">
      <c r="B21" s="37"/>
      <c r="E21" s="16" t="s">
        <v>35</v>
      </c>
      <c r="I21" s="112" t="s">
        <v>28</v>
      </c>
      <c r="J21" s="16" t="s">
        <v>1</v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36</v>
      </c>
      <c r="I23" s="112" t="s">
        <v>25</v>
      </c>
      <c r="J23" s="16" t="str">
        <f>IF('Rekapitulace stavby'!AN19="","",'Rekapitulace stavby'!AN19)</f>
        <v/>
      </c>
      <c r="L23" s="37"/>
    </row>
    <row r="24" spans="2:12" s="1" customFormat="1" ht="18" customHeight="1">
      <c r="B24" s="37"/>
      <c r="E24" s="16" t="str">
        <f>IF('Rekapitulace stavby'!E20="","",'Rekapitulace stavby'!E20)</f>
        <v xml:space="preserve"> </v>
      </c>
      <c r="I24" s="112" t="s">
        <v>28</v>
      </c>
      <c r="J24" s="16" t="str">
        <f>IF('Rekapitulace stavby'!AN20="","",'Rekapitulace stavby'!AN20)</f>
        <v/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38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39</v>
      </c>
      <c r="I30" s="111"/>
      <c r="J30" s="118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41</v>
      </c>
      <c r="I32" s="120" t="s">
        <v>40</v>
      </c>
      <c r="J32" s="119" t="s">
        <v>42</v>
      </c>
      <c r="L32" s="37"/>
    </row>
    <row r="33" spans="2:12" s="1" customFormat="1" ht="14.45" customHeight="1">
      <c r="B33" s="37"/>
      <c r="D33" s="110" t="s">
        <v>43</v>
      </c>
      <c r="E33" s="110" t="s">
        <v>44</v>
      </c>
      <c r="F33" s="121">
        <f>ROUND((SUM(BE81:BE104)),  2)</f>
        <v>0</v>
      </c>
      <c r="I33" s="122">
        <v>0.21</v>
      </c>
      <c r="J33" s="121">
        <f>ROUND(((SUM(BE81:BE104))*I33),  2)</f>
        <v>0</v>
      </c>
      <c r="L33" s="37"/>
    </row>
    <row r="34" spans="2:12" s="1" customFormat="1" ht="14.45" customHeight="1">
      <c r="B34" s="37"/>
      <c r="E34" s="110" t="s">
        <v>45</v>
      </c>
      <c r="F34" s="121">
        <f>ROUND((SUM(BF81:BF104)),  2)</f>
        <v>0</v>
      </c>
      <c r="I34" s="122">
        <v>0.15</v>
      </c>
      <c r="J34" s="121">
        <f>ROUND(((SUM(BF81:BF104))*I34),  2)</f>
        <v>0</v>
      </c>
      <c r="L34" s="37"/>
    </row>
    <row r="35" spans="2:12" s="1" customFormat="1" ht="14.45" hidden="1" customHeight="1">
      <c r="B35" s="37"/>
      <c r="E35" s="110" t="s">
        <v>46</v>
      </c>
      <c r="F35" s="121">
        <f>ROUND((SUM(BG81:BG104)),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47</v>
      </c>
      <c r="F36" s="121">
        <f>ROUND((SUM(BH81:BH104)),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48</v>
      </c>
      <c r="F37" s="121">
        <f>ROUND((SUM(BI81:BI104)),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98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ZŠ Butovická - parkoviště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96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0 - Ostatní a vedlejší náklady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Studénka</v>
      </c>
      <c r="G52" s="34"/>
      <c r="H52" s="34"/>
      <c r="I52" s="112" t="s">
        <v>22</v>
      </c>
      <c r="J52" s="54" t="str">
        <f>IF(J12="","",J12)</f>
        <v>11. 6. 2019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Město Studénka</v>
      </c>
      <c r="G54" s="34"/>
      <c r="H54" s="34"/>
      <c r="I54" s="112" t="s">
        <v>32</v>
      </c>
      <c r="J54" s="31" t="str">
        <f>E21</f>
        <v>Ing. Miroslav Knápek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12" t="s">
        <v>36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99</v>
      </c>
      <c r="D57" s="138"/>
      <c r="E57" s="138"/>
      <c r="F57" s="138"/>
      <c r="G57" s="138"/>
      <c r="H57" s="138"/>
      <c r="I57" s="139"/>
      <c r="J57" s="140" t="s">
        <v>100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101</v>
      </c>
      <c r="D59" s="34"/>
      <c r="E59" s="34"/>
      <c r="F59" s="34"/>
      <c r="G59" s="34"/>
      <c r="H59" s="34"/>
      <c r="I59" s="111"/>
      <c r="J59" s="72">
        <f>J81</f>
        <v>0</v>
      </c>
      <c r="K59" s="34"/>
      <c r="L59" s="37"/>
      <c r="AU59" s="16" t="s">
        <v>102</v>
      </c>
    </row>
    <row r="60" spans="2:47" s="8" customFormat="1" ht="24.95" customHeight="1">
      <c r="B60" s="142"/>
      <c r="C60" s="143"/>
      <c r="D60" s="144" t="s">
        <v>103</v>
      </c>
      <c r="E60" s="145"/>
      <c r="F60" s="145"/>
      <c r="G60" s="145"/>
      <c r="H60" s="145"/>
      <c r="I60" s="146"/>
      <c r="J60" s="147">
        <f>J82</f>
        <v>0</v>
      </c>
      <c r="K60" s="143"/>
      <c r="L60" s="148"/>
    </row>
    <row r="61" spans="2:47" s="8" customFormat="1" ht="24.95" customHeight="1">
      <c r="B61" s="142"/>
      <c r="C61" s="143"/>
      <c r="D61" s="144" t="s">
        <v>104</v>
      </c>
      <c r="E61" s="145"/>
      <c r="F61" s="145"/>
      <c r="G61" s="145"/>
      <c r="H61" s="145"/>
      <c r="I61" s="146"/>
      <c r="J61" s="147">
        <f>J101</f>
        <v>0</v>
      </c>
      <c r="K61" s="143"/>
      <c r="L61" s="148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33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36"/>
      <c r="J67" s="48"/>
      <c r="K67" s="48"/>
      <c r="L67" s="37"/>
    </row>
    <row r="68" spans="2:20" s="1" customFormat="1" ht="24.95" customHeight="1">
      <c r="B68" s="33"/>
      <c r="C68" s="22" t="s">
        <v>105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11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20" s="1" customFormat="1" ht="16.5" customHeight="1">
      <c r="B71" s="33"/>
      <c r="C71" s="34"/>
      <c r="D71" s="34"/>
      <c r="E71" s="297" t="str">
        <f>E7</f>
        <v>ZŠ Butovická - parkoviště</v>
      </c>
      <c r="F71" s="298"/>
      <c r="G71" s="298"/>
      <c r="H71" s="298"/>
      <c r="I71" s="111"/>
      <c r="J71" s="34"/>
      <c r="K71" s="34"/>
      <c r="L71" s="37"/>
    </row>
    <row r="72" spans="2:20" s="1" customFormat="1" ht="12" customHeight="1">
      <c r="B72" s="33"/>
      <c r="C72" s="28" t="s">
        <v>96</v>
      </c>
      <c r="D72" s="34"/>
      <c r="E72" s="34"/>
      <c r="F72" s="34"/>
      <c r="G72" s="34"/>
      <c r="H72" s="34"/>
      <c r="I72" s="111"/>
      <c r="J72" s="34"/>
      <c r="K72" s="34"/>
      <c r="L72" s="37"/>
    </row>
    <row r="73" spans="2:20" s="1" customFormat="1" ht="16.5" customHeight="1">
      <c r="B73" s="33"/>
      <c r="C73" s="34"/>
      <c r="D73" s="34"/>
      <c r="E73" s="265" t="str">
        <f>E9</f>
        <v>0 - Ostatní a vedlejší náklady</v>
      </c>
      <c r="F73" s="264"/>
      <c r="G73" s="264"/>
      <c r="H73" s="264"/>
      <c r="I73" s="111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20" s="1" customFormat="1" ht="12" customHeight="1">
      <c r="B75" s="33"/>
      <c r="C75" s="28" t="s">
        <v>20</v>
      </c>
      <c r="D75" s="34"/>
      <c r="E75" s="34"/>
      <c r="F75" s="26" t="str">
        <f>F12</f>
        <v>Studénka</v>
      </c>
      <c r="G75" s="34"/>
      <c r="H75" s="34"/>
      <c r="I75" s="112" t="s">
        <v>22</v>
      </c>
      <c r="J75" s="54" t="str">
        <f>IF(J12="","",J12)</f>
        <v>11. 6. 2019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11"/>
      <c r="J76" s="34"/>
      <c r="K76" s="34"/>
      <c r="L76" s="37"/>
    </row>
    <row r="77" spans="2:20" s="1" customFormat="1" ht="13.7" customHeight="1">
      <c r="B77" s="33"/>
      <c r="C77" s="28" t="s">
        <v>24</v>
      </c>
      <c r="D77" s="34"/>
      <c r="E77" s="34"/>
      <c r="F77" s="26" t="str">
        <f>E15</f>
        <v>Město Studénka</v>
      </c>
      <c r="G77" s="34"/>
      <c r="H77" s="34"/>
      <c r="I77" s="112" t="s">
        <v>32</v>
      </c>
      <c r="J77" s="31" t="str">
        <f>E21</f>
        <v>Ing. Miroslav Knápek</v>
      </c>
      <c r="K77" s="34"/>
      <c r="L77" s="37"/>
    </row>
    <row r="78" spans="2:20" s="1" customFormat="1" ht="13.7" customHeight="1">
      <c r="B78" s="33"/>
      <c r="C78" s="28" t="s">
        <v>30</v>
      </c>
      <c r="D78" s="34"/>
      <c r="E78" s="34"/>
      <c r="F78" s="26" t="str">
        <f>IF(E18="","",E18)</f>
        <v>Vyplň údaj</v>
      </c>
      <c r="G78" s="34"/>
      <c r="H78" s="34"/>
      <c r="I78" s="112" t="s">
        <v>36</v>
      </c>
      <c r="J78" s="31" t="str">
        <f>E24</f>
        <v xml:space="preserve"> 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20" s="9" customFormat="1" ht="29.25" customHeight="1">
      <c r="B80" s="149"/>
      <c r="C80" s="150" t="s">
        <v>106</v>
      </c>
      <c r="D80" s="151" t="s">
        <v>58</v>
      </c>
      <c r="E80" s="151" t="s">
        <v>54</v>
      </c>
      <c r="F80" s="151" t="s">
        <v>55</v>
      </c>
      <c r="G80" s="151" t="s">
        <v>107</v>
      </c>
      <c r="H80" s="151" t="s">
        <v>108</v>
      </c>
      <c r="I80" s="152" t="s">
        <v>109</v>
      </c>
      <c r="J80" s="153" t="s">
        <v>100</v>
      </c>
      <c r="K80" s="154" t="s">
        <v>110</v>
      </c>
      <c r="L80" s="155"/>
      <c r="M80" s="63" t="s">
        <v>1</v>
      </c>
      <c r="N80" s="64" t="s">
        <v>43</v>
      </c>
      <c r="O80" s="64" t="s">
        <v>111</v>
      </c>
      <c r="P80" s="64" t="s">
        <v>112</v>
      </c>
      <c r="Q80" s="64" t="s">
        <v>113</v>
      </c>
      <c r="R80" s="64" t="s">
        <v>114</v>
      </c>
      <c r="S80" s="64" t="s">
        <v>115</v>
      </c>
      <c r="T80" s="65" t="s">
        <v>116</v>
      </c>
    </row>
    <row r="81" spans="2:65" s="1" customFormat="1" ht="22.9" customHeight="1">
      <c r="B81" s="33"/>
      <c r="C81" s="70" t="s">
        <v>117</v>
      </c>
      <c r="D81" s="34"/>
      <c r="E81" s="34"/>
      <c r="F81" s="34"/>
      <c r="G81" s="34"/>
      <c r="H81" s="34"/>
      <c r="I81" s="111"/>
      <c r="J81" s="156">
        <f>BK81</f>
        <v>0</v>
      </c>
      <c r="K81" s="34"/>
      <c r="L81" s="37"/>
      <c r="M81" s="66"/>
      <c r="N81" s="67"/>
      <c r="O81" s="67"/>
      <c r="P81" s="157">
        <f>P82+P101</f>
        <v>0</v>
      </c>
      <c r="Q81" s="67"/>
      <c r="R81" s="157">
        <f>R82+R101</f>
        <v>0</v>
      </c>
      <c r="S81" s="67"/>
      <c r="T81" s="158">
        <f>T82+T101</f>
        <v>0</v>
      </c>
      <c r="AT81" s="16" t="s">
        <v>72</v>
      </c>
      <c r="AU81" s="16" t="s">
        <v>102</v>
      </c>
      <c r="BK81" s="159">
        <f>BK82+BK101</f>
        <v>0</v>
      </c>
    </row>
    <row r="82" spans="2:65" s="10" customFormat="1" ht="25.9" customHeight="1">
      <c r="B82" s="160"/>
      <c r="C82" s="161"/>
      <c r="D82" s="162" t="s">
        <v>72</v>
      </c>
      <c r="E82" s="163" t="s">
        <v>118</v>
      </c>
      <c r="F82" s="163" t="s">
        <v>119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SUM(P83:P100)</f>
        <v>0</v>
      </c>
      <c r="Q82" s="168"/>
      <c r="R82" s="169">
        <f>SUM(R83:R100)</f>
        <v>0</v>
      </c>
      <c r="S82" s="168"/>
      <c r="T82" s="170">
        <f>SUM(T83:T100)</f>
        <v>0</v>
      </c>
      <c r="AR82" s="171" t="s">
        <v>120</v>
      </c>
      <c r="AT82" s="172" t="s">
        <v>72</v>
      </c>
      <c r="AU82" s="172" t="s">
        <v>73</v>
      </c>
      <c r="AY82" s="171" t="s">
        <v>121</v>
      </c>
      <c r="BK82" s="173">
        <f>SUM(BK83:BK100)</f>
        <v>0</v>
      </c>
    </row>
    <row r="83" spans="2:65" s="1" customFormat="1" ht="16.5" customHeight="1">
      <c r="B83" s="33"/>
      <c r="C83" s="174" t="s">
        <v>80</v>
      </c>
      <c r="D83" s="174" t="s">
        <v>122</v>
      </c>
      <c r="E83" s="175" t="s">
        <v>123</v>
      </c>
      <c r="F83" s="176" t="s">
        <v>124</v>
      </c>
      <c r="G83" s="177" t="s">
        <v>125</v>
      </c>
      <c r="H83" s="178">
        <v>1</v>
      </c>
      <c r="I83" s="179"/>
      <c r="J83" s="180">
        <f>ROUND(I83*H83,2)</f>
        <v>0</v>
      </c>
      <c r="K83" s="176" t="s">
        <v>126</v>
      </c>
      <c r="L83" s="37"/>
      <c r="M83" s="181" t="s">
        <v>1</v>
      </c>
      <c r="N83" s="182" t="s">
        <v>44</v>
      </c>
      <c r="O83" s="59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16" t="s">
        <v>127</v>
      </c>
      <c r="AT83" s="16" t="s">
        <v>122</v>
      </c>
      <c r="AU83" s="16" t="s">
        <v>80</v>
      </c>
      <c r="AY83" s="16" t="s">
        <v>121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6" t="s">
        <v>80</v>
      </c>
      <c r="BK83" s="185">
        <f>ROUND(I83*H83,2)</f>
        <v>0</v>
      </c>
      <c r="BL83" s="16" t="s">
        <v>127</v>
      </c>
      <c r="BM83" s="16" t="s">
        <v>128</v>
      </c>
    </row>
    <row r="84" spans="2:65" s="1" customFormat="1" ht="29.25">
      <c r="B84" s="33"/>
      <c r="C84" s="34"/>
      <c r="D84" s="186" t="s">
        <v>129</v>
      </c>
      <c r="E84" s="34"/>
      <c r="F84" s="187" t="s">
        <v>130</v>
      </c>
      <c r="G84" s="34"/>
      <c r="H84" s="34"/>
      <c r="I84" s="111"/>
      <c r="J84" s="34"/>
      <c r="K84" s="34"/>
      <c r="L84" s="37"/>
      <c r="M84" s="188"/>
      <c r="N84" s="59"/>
      <c r="O84" s="59"/>
      <c r="P84" s="59"/>
      <c r="Q84" s="59"/>
      <c r="R84" s="59"/>
      <c r="S84" s="59"/>
      <c r="T84" s="60"/>
      <c r="AT84" s="16" t="s">
        <v>129</v>
      </c>
      <c r="AU84" s="16" t="s">
        <v>80</v>
      </c>
    </row>
    <row r="85" spans="2:65" s="1" customFormat="1" ht="16.5" customHeight="1">
      <c r="B85" s="33"/>
      <c r="C85" s="174" t="s">
        <v>82</v>
      </c>
      <c r="D85" s="174" t="s">
        <v>122</v>
      </c>
      <c r="E85" s="175" t="s">
        <v>131</v>
      </c>
      <c r="F85" s="176" t="s">
        <v>132</v>
      </c>
      <c r="G85" s="177" t="s">
        <v>125</v>
      </c>
      <c r="H85" s="178">
        <v>1</v>
      </c>
      <c r="I85" s="179"/>
      <c r="J85" s="180">
        <f>ROUND(I85*H85,2)</f>
        <v>0</v>
      </c>
      <c r="K85" s="176" t="s">
        <v>126</v>
      </c>
      <c r="L85" s="37"/>
      <c r="M85" s="181" t="s">
        <v>1</v>
      </c>
      <c r="N85" s="182" t="s">
        <v>44</v>
      </c>
      <c r="O85" s="59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16" t="s">
        <v>127</v>
      </c>
      <c r="AT85" s="16" t="s">
        <v>122</v>
      </c>
      <c r="AU85" s="16" t="s">
        <v>80</v>
      </c>
      <c r="AY85" s="16" t="s">
        <v>121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6" t="s">
        <v>80</v>
      </c>
      <c r="BK85" s="185">
        <f>ROUND(I85*H85,2)</f>
        <v>0</v>
      </c>
      <c r="BL85" s="16" t="s">
        <v>127</v>
      </c>
      <c r="BM85" s="16" t="s">
        <v>133</v>
      </c>
    </row>
    <row r="86" spans="2:65" s="1" customFormat="1" ht="19.5">
      <c r="B86" s="33"/>
      <c r="C86" s="34"/>
      <c r="D86" s="186" t="s">
        <v>129</v>
      </c>
      <c r="E86" s="34"/>
      <c r="F86" s="187" t="s">
        <v>134</v>
      </c>
      <c r="G86" s="34"/>
      <c r="H86" s="34"/>
      <c r="I86" s="111"/>
      <c r="J86" s="34"/>
      <c r="K86" s="34"/>
      <c r="L86" s="37"/>
      <c r="M86" s="188"/>
      <c r="N86" s="59"/>
      <c r="O86" s="59"/>
      <c r="P86" s="59"/>
      <c r="Q86" s="59"/>
      <c r="R86" s="59"/>
      <c r="S86" s="59"/>
      <c r="T86" s="60"/>
      <c r="AT86" s="16" t="s">
        <v>129</v>
      </c>
      <c r="AU86" s="16" t="s">
        <v>80</v>
      </c>
    </row>
    <row r="87" spans="2:65" s="1" customFormat="1" ht="16.5" customHeight="1">
      <c r="B87" s="33"/>
      <c r="C87" s="174" t="s">
        <v>135</v>
      </c>
      <c r="D87" s="174" t="s">
        <v>122</v>
      </c>
      <c r="E87" s="175" t="s">
        <v>136</v>
      </c>
      <c r="F87" s="176" t="s">
        <v>132</v>
      </c>
      <c r="G87" s="177" t="s">
        <v>125</v>
      </c>
      <c r="H87" s="178">
        <v>1</v>
      </c>
      <c r="I87" s="179"/>
      <c r="J87" s="180">
        <f>ROUND(I87*H87,2)</f>
        <v>0</v>
      </c>
      <c r="K87" s="176" t="s">
        <v>126</v>
      </c>
      <c r="L87" s="37"/>
      <c r="M87" s="181" t="s">
        <v>1</v>
      </c>
      <c r="N87" s="182" t="s">
        <v>44</v>
      </c>
      <c r="O87" s="59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16" t="s">
        <v>127</v>
      </c>
      <c r="AT87" s="16" t="s">
        <v>122</v>
      </c>
      <c r="AU87" s="16" t="s">
        <v>80</v>
      </c>
      <c r="AY87" s="16" t="s">
        <v>121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6" t="s">
        <v>80</v>
      </c>
      <c r="BK87" s="185">
        <f>ROUND(I87*H87,2)</f>
        <v>0</v>
      </c>
      <c r="BL87" s="16" t="s">
        <v>127</v>
      </c>
      <c r="BM87" s="16" t="s">
        <v>137</v>
      </c>
    </row>
    <row r="88" spans="2:65" s="1" customFormat="1" ht="19.5">
      <c r="B88" s="33"/>
      <c r="C88" s="34"/>
      <c r="D88" s="186" t="s">
        <v>129</v>
      </c>
      <c r="E88" s="34"/>
      <c r="F88" s="187" t="s">
        <v>138</v>
      </c>
      <c r="G88" s="34"/>
      <c r="H88" s="34"/>
      <c r="I88" s="111"/>
      <c r="J88" s="34"/>
      <c r="K88" s="34"/>
      <c r="L88" s="37"/>
      <c r="M88" s="188"/>
      <c r="N88" s="59"/>
      <c r="O88" s="59"/>
      <c r="P88" s="59"/>
      <c r="Q88" s="59"/>
      <c r="R88" s="59"/>
      <c r="S88" s="59"/>
      <c r="T88" s="60"/>
      <c r="AT88" s="16" t="s">
        <v>129</v>
      </c>
      <c r="AU88" s="16" t="s">
        <v>80</v>
      </c>
    </row>
    <row r="89" spans="2:65" s="1" customFormat="1" ht="16.5" customHeight="1">
      <c r="B89" s="33"/>
      <c r="C89" s="174" t="s">
        <v>120</v>
      </c>
      <c r="D89" s="174" t="s">
        <v>122</v>
      </c>
      <c r="E89" s="175" t="s">
        <v>139</v>
      </c>
      <c r="F89" s="176" t="s">
        <v>140</v>
      </c>
      <c r="G89" s="177" t="s">
        <v>125</v>
      </c>
      <c r="H89" s="178">
        <v>1</v>
      </c>
      <c r="I89" s="179"/>
      <c r="J89" s="180">
        <f>ROUND(I89*H89,2)</f>
        <v>0</v>
      </c>
      <c r="K89" s="176" t="s">
        <v>126</v>
      </c>
      <c r="L89" s="37"/>
      <c r="M89" s="181" t="s">
        <v>1</v>
      </c>
      <c r="N89" s="182" t="s">
        <v>44</v>
      </c>
      <c r="O89" s="59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16" t="s">
        <v>127</v>
      </c>
      <c r="AT89" s="16" t="s">
        <v>122</v>
      </c>
      <c r="AU89" s="16" t="s">
        <v>80</v>
      </c>
      <c r="AY89" s="16" t="s">
        <v>121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6" t="s">
        <v>80</v>
      </c>
      <c r="BK89" s="185">
        <f>ROUND(I89*H89,2)</f>
        <v>0</v>
      </c>
      <c r="BL89" s="16" t="s">
        <v>127</v>
      </c>
      <c r="BM89" s="16" t="s">
        <v>141</v>
      </c>
    </row>
    <row r="90" spans="2:65" s="1" customFormat="1" ht="19.5">
      <c r="B90" s="33"/>
      <c r="C90" s="34"/>
      <c r="D90" s="186" t="s">
        <v>129</v>
      </c>
      <c r="E90" s="34"/>
      <c r="F90" s="187" t="s">
        <v>142</v>
      </c>
      <c r="G90" s="34"/>
      <c r="H90" s="34"/>
      <c r="I90" s="111"/>
      <c r="J90" s="34"/>
      <c r="K90" s="34"/>
      <c r="L90" s="37"/>
      <c r="M90" s="188"/>
      <c r="N90" s="59"/>
      <c r="O90" s="59"/>
      <c r="P90" s="59"/>
      <c r="Q90" s="59"/>
      <c r="R90" s="59"/>
      <c r="S90" s="59"/>
      <c r="T90" s="60"/>
      <c r="AT90" s="16" t="s">
        <v>129</v>
      </c>
      <c r="AU90" s="16" t="s">
        <v>80</v>
      </c>
    </row>
    <row r="91" spans="2:65" s="1" customFormat="1" ht="16.5" customHeight="1">
      <c r="B91" s="33"/>
      <c r="C91" s="174" t="s">
        <v>143</v>
      </c>
      <c r="D91" s="174" t="s">
        <v>122</v>
      </c>
      <c r="E91" s="175" t="s">
        <v>144</v>
      </c>
      <c r="F91" s="176" t="s">
        <v>145</v>
      </c>
      <c r="G91" s="177" t="s">
        <v>125</v>
      </c>
      <c r="H91" s="178">
        <v>1</v>
      </c>
      <c r="I91" s="179"/>
      <c r="J91" s="180">
        <f>ROUND(I91*H91,2)</f>
        <v>0</v>
      </c>
      <c r="K91" s="176" t="s">
        <v>126</v>
      </c>
      <c r="L91" s="37"/>
      <c r="M91" s="181" t="s">
        <v>1</v>
      </c>
      <c r="N91" s="182" t="s">
        <v>44</v>
      </c>
      <c r="O91" s="59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16" t="s">
        <v>127</v>
      </c>
      <c r="AT91" s="16" t="s">
        <v>122</v>
      </c>
      <c r="AU91" s="16" t="s">
        <v>80</v>
      </c>
      <c r="AY91" s="16" t="s">
        <v>121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6" t="s">
        <v>80</v>
      </c>
      <c r="BK91" s="185">
        <f>ROUND(I91*H91,2)</f>
        <v>0</v>
      </c>
      <c r="BL91" s="16" t="s">
        <v>127</v>
      </c>
      <c r="BM91" s="16" t="s">
        <v>146</v>
      </c>
    </row>
    <row r="92" spans="2:65" s="1" customFormat="1" ht="19.5">
      <c r="B92" s="33"/>
      <c r="C92" s="34"/>
      <c r="D92" s="186" t="s">
        <v>129</v>
      </c>
      <c r="E92" s="34"/>
      <c r="F92" s="187" t="s">
        <v>147</v>
      </c>
      <c r="G92" s="34"/>
      <c r="H92" s="34"/>
      <c r="I92" s="111"/>
      <c r="J92" s="34"/>
      <c r="K92" s="34"/>
      <c r="L92" s="37"/>
      <c r="M92" s="188"/>
      <c r="N92" s="59"/>
      <c r="O92" s="59"/>
      <c r="P92" s="59"/>
      <c r="Q92" s="59"/>
      <c r="R92" s="59"/>
      <c r="S92" s="59"/>
      <c r="T92" s="60"/>
      <c r="AT92" s="16" t="s">
        <v>129</v>
      </c>
      <c r="AU92" s="16" t="s">
        <v>80</v>
      </c>
    </row>
    <row r="93" spans="2:65" s="1" customFormat="1" ht="16.5" customHeight="1">
      <c r="B93" s="33"/>
      <c r="C93" s="174" t="s">
        <v>148</v>
      </c>
      <c r="D93" s="174" t="s">
        <v>122</v>
      </c>
      <c r="E93" s="175" t="s">
        <v>149</v>
      </c>
      <c r="F93" s="176" t="s">
        <v>150</v>
      </c>
      <c r="G93" s="177" t="s">
        <v>125</v>
      </c>
      <c r="H93" s="178">
        <v>1</v>
      </c>
      <c r="I93" s="179"/>
      <c r="J93" s="180">
        <f>ROUND(I93*H93,2)</f>
        <v>0</v>
      </c>
      <c r="K93" s="176" t="s">
        <v>126</v>
      </c>
      <c r="L93" s="37"/>
      <c r="M93" s="181" t="s">
        <v>1</v>
      </c>
      <c r="N93" s="182" t="s">
        <v>44</v>
      </c>
      <c r="O93" s="59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16" t="s">
        <v>127</v>
      </c>
      <c r="AT93" s="16" t="s">
        <v>122</v>
      </c>
      <c r="AU93" s="16" t="s">
        <v>80</v>
      </c>
      <c r="AY93" s="16" t="s">
        <v>121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80</v>
      </c>
      <c r="BK93" s="185">
        <f>ROUND(I93*H93,2)</f>
        <v>0</v>
      </c>
      <c r="BL93" s="16" t="s">
        <v>127</v>
      </c>
      <c r="BM93" s="16" t="s">
        <v>151</v>
      </c>
    </row>
    <row r="94" spans="2:65" s="1" customFormat="1" ht="29.25">
      <c r="B94" s="33"/>
      <c r="C94" s="34"/>
      <c r="D94" s="186" t="s">
        <v>129</v>
      </c>
      <c r="E94" s="34"/>
      <c r="F94" s="187" t="s">
        <v>152</v>
      </c>
      <c r="G94" s="34"/>
      <c r="H94" s="34"/>
      <c r="I94" s="111"/>
      <c r="J94" s="34"/>
      <c r="K94" s="34"/>
      <c r="L94" s="37"/>
      <c r="M94" s="188"/>
      <c r="N94" s="59"/>
      <c r="O94" s="59"/>
      <c r="P94" s="59"/>
      <c r="Q94" s="59"/>
      <c r="R94" s="59"/>
      <c r="S94" s="59"/>
      <c r="T94" s="60"/>
      <c r="AT94" s="16" t="s">
        <v>129</v>
      </c>
      <c r="AU94" s="16" t="s">
        <v>80</v>
      </c>
    </row>
    <row r="95" spans="2:65" s="1" customFormat="1" ht="16.5" customHeight="1">
      <c r="B95" s="33"/>
      <c r="C95" s="174" t="s">
        <v>153</v>
      </c>
      <c r="D95" s="174" t="s">
        <v>122</v>
      </c>
      <c r="E95" s="175" t="s">
        <v>154</v>
      </c>
      <c r="F95" s="176" t="s">
        <v>155</v>
      </c>
      <c r="G95" s="177" t="s">
        <v>125</v>
      </c>
      <c r="H95" s="178">
        <v>1</v>
      </c>
      <c r="I95" s="179"/>
      <c r="J95" s="180">
        <f>ROUND(I95*H95,2)</f>
        <v>0</v>
      </c>
      <c r="K95" s="176" t="s">
        <v>126</v>
      </c>
      <c r="L95" s="37"/>
      <c r="M95" s="181" t="s">
        <v>1</v>
      </c>
      <c r="N95" s="182" t="s">
        <v>44</v>
      </c>
      <c r="O95" s="59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16" t="s">
        <v>127</v>
      </c>
      <c r="AT95" s="16" t="s">
        <v>122</v>
      </c>
      <c r="AU95" s="16" t="s">
        <v>80</v>
      </c>
      <c r="AY95" s="16" t="s">
        <v>121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6" t="s">
        <v>80</v>
      </c>
      <c r="BK95" s="185">
        <f>ROUND(I95*H95,2)</f>
        <v>0</v>
      </c>
      <c r="BL95" s="16" t="s">
        <v>127</v>
      </c>
      <c r="BM95" s="16" t="s">
        <v>156</v>
      </c>
    </row>
    <row r="96" spans="2:65" s="1" customFormat="1" ht="48.75">
      <c r="B96" s="33"/>
      <c r="C96" s="34"/>
      <c r="D96" s="186" t="s">
        <v>129</v>
      </c>
      <c r="E96" s="34"/>
      <c r="F96" s="187" t="s">
        <v>157</v>
      </c>
      <c r="G96" s="34"/>
      <c r="H96" s="34"/>
      <c r="I96" s="111"/>
      <c r="J96" s="34"/>
      <c r="K96" s="34"/>
      <c r="L96" s="37"/>
      <c r="M96" s="188"/>
      <c r="N96" s="59"/>
      <c r="O96" s="59"/>
      <c r="P96" s="59"/>
      <c r="Q96" s="59"/>
      <c r="R96" s="59"/>
      <c r="S96" s="59"/>
      <c r="T96" s="60"/>
      <c r="AT96" s="16" t="s">
        <v>129</v>
      </c>
      <c r="AU96" s="16" t="s">
        <v>80</v>
      </c>
    </row>
    <row r="97" spans="2:65" s="1" customFormat="1" ht="16.5" customHeight="1">
      <c r="B97" s="33"/>
      <c r="C97" s="174" t="s">
        <v>158</v>
      </c>
      <c r="D97" s="174" t="s">
        <v>122</v>
      </c>
      <c r="E97" s="175" t="s">
        <v>159</v>
      </c>
      <c r="F97" s="176" t="s">
        <v>160</v>
      </c>
      <c r="G97" s="177" t="s">
        <v>125</v>
      </c>
      <c r="H97" s="178">
        <v>1</v>
      </c>
      <c r="I97" s="179"/>
      <c r="J97" s="180">
        <f>ROUND(I97*H97,2)</f>
        <v>0</v>
      </c>
      <c r="K97" s="176" t="s">
        <v>126</v>
      </c>
      <c r="L97" s="37"/>
      <c r="M97" s="181" t="s">
        <v>1</v>
      </c>
      <c r="N97" s="182" t="s">
        <v>44</v>
      </c>
      <c r="O97" s="59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16" t="s">
        <v>127</v>
      </c>
      <c r="AT97" s="16" t="s">
        <v>122</v>
      </c>
      <c r="AU97" s="16" t="s">
        <v>80</v>
      </c>
      <c r="AY97" s="16" t="s">
        <v>121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6" t="s">
        <v>80</v>
      </c>
      <c r="BK97" s="185">
        <f>ROUND(I97*H97,2)</f>
        <v>0</v>
      </c>
      <c r="BL97" s="16" t="s">
        <v>127</v>
      </c>
      <c r="BM97" s="16" t="s">
        <v>161</v>
      </c>
    </row>
    <row r="98" spans="2:65" s="1" customFormat="1" ht="19.5">
      <c r="B98" s="33"/>
      <c r="C98" s="34"/>
      <c r="D98" s="186" t="s">
        <v>129</v>
      </c>
      <c r="E98" s="34"/>
      <c r="F98" s="187" t="s">
        <v>162</v>
      </c>
      <c r="G98" s="34"/>
      <c r="H98" s="34"/>
      <c r="I98" s="111"/>
      <c r="J98" s="34"/>
      <c r="K98" s="34"/>
      <c r="L98" s="37"/>
      <c r="M98" s="188"/>
      <c r="N98" s="59"/>
      <c r="O98" s="59"/>
      <c r="P98" s="59"/>
      <c r="Q98" s="59"/>
      <c r="R98" s="59"/>
      <c r="S98" s="59"/>
      <c r="T98" s="60"/>
      <c r="AT98" s="16" t="s">
        <v>129</v>
      </c>
      <c r="AU98" s="16" t="s">
        <v>80</v>
      </c>
    </row>
    <row r="99" spans="2:65" s="1" customFormat="1" ht="16.5" customHeight="1">
      <c r="B99" s="33"/>
      <c r="C99" s="174" t="s">
        <v>163</v>
      </c>
      <c r="D99" s="174" t="s">
        <v>122</v>
      </c>
      <c r="E99" s="175" t="s">
        <v>164</v>
      </c>
      <c r="F99" s="176" t="s">
        <v>165</v>
      </c>
      <c r="G99" s="177" t="s">
        <v>125</v>
      </c>
      <c r="H99" s="178">
        <v>1</v>
      </c>
      <c r="I99" s="179"/>
      <c r="J99" s="180">
        <f>ROUND(I99*H99,2)</f>
        <v>0</v>
      </c>
      <c r="K99" s="176" t="s">
        <v>166</v>
      </c>
      <c r="L99" s="37"/>
      <c r="M99" s="181" t="s">
        <v>1</v>
      </c>
      <c r="N99" s="182" t="s">
        <v>44</v>
      </c>
      <c r="O99" s="59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16" t="s">
        <v>127</v>
      </c>
      <c r="AT99" s="16" t="s">
        <v>122</v>
      </c>
      <c r="AU99" s="16" t="s">
        <v>80</v>
      </c>
      <c r="AY99" s="16" t="s">
        <v>121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6" t="s">
        <v>80</v>
      </c>
      <c r="BK99" s="185">
        <f>ROUND(I99*H99,2)</f>
        <v>0</v>
      </c>
      <c r="BL99" s="16" t="s">
        <v>127</v>
      </c>
      <c r="BM99" s="16" t="s">
        <v>167</v>
      </c>
    </row>
    <row r="100" spans="2:65" s="1" customFormat="1" ht="29.25">
      <c r="B100" s="33"/>
      <c r="C100" s="34"/>
      <c r="D100" s="186" t="s">
        <v>129</v>
      </c>
      <c r="E100" s="34"/>
      <c r="F100" s="187" t="s">
        <v>168</v>
      </c>
      <c r="G100" s="34"/>
      <c r="H100" s="34"/>
      <c r="I100" s="111"/>
      <c r="J100" s="34"/>
      <c r="K100" s="34"/>
      <c r="L100" s="37"/>
      <c r="M100" s="188"/>
      <c r="N100" s="59"/>
      <c r="O100" s="59"/>
      <c r="P100" s="59"/>
      <c r="Q100" s="59"/>
      <c r="R100" s="59"/>
      <c r="S100" s="59"/>
      <c r="T100" s="60"/>
      <c r="AT100" s="16" t="s">
        <v>129</v>
      </c>
      <c r="AU100" s="16" t="s">
        <v>80</v>
      </c>
    </row>
    <row r="101" spans="2:65" s="10" customFormat="1" ht="25.9" customHeight="1">
      <c r="B101" s="160"/>
      <c r="C101" s="161"/>
      <c r="D101" s="162" t="s">
        <v>72</v>
      </c>
      <c r="E101" s="163" t="s">
        <v>169</v>
      </c>
      <c r="F101" s="163" t="s">
        <v>170</v>
      </c>
      <c r="G101" s="161"/>
      <c r="H101" s="161"/>
      <c r="I101" s="164"/>
      <c r="J101" s="165">
        <f>BK101</f>
        <v>0</v>
      </c>
      <c r="K101" s="161"/>
      <c r="L101" s="166"/>
      <c r="M101" s="167"/>
      <c r="N101" s="168"/>
      <c r="O101" s="168"/>
      <c r="P101" s="169">
        <f>SUM(P102:P104)</f>
        <v>0</v>
      </c>
      <c r="Q101" s="168"/>
      <c r="R101" s="169">
        <f>SUM(R102:R104)</f>
        <v>0</v>
      </c>
      <c r="S101" s="168"/>
      <c r="T101" s="170">
        <f>SUM(T102:T104)</f>
        <v>0</v>
      </c>
      <c r="AR101" s="171" t="s">
        <v>143</v>
      </c>
      <c r="AT101" s="172" t="s">
        <v>72</v>
      </c>
      <c r="AU101" s="172" t="s">
        <v>73</v>
      </c>
      <c r="AY101" s="171" t="s">
        <v>121</v>
      </c>
      <c r="BK101" s="173">
        <f>SUM(BK102:BK104)</f>
        <v>0</v>
      </c>
    </row>
    <row r="102" spans="2:65" s="1" customFormat="1" ht="16.5" customHeight="1">
      <c r="B102" s="33"/>
      <c r="C102" s="174" t="s">
        <v>171</v>
      </c>
      <c r="D102" s="174" t="s">
        <v>122</v>
      </c>
      <c r="E102" s="175" t="s">
        <v>172</v>
      </c>
      <c r="F102" s="176" t="s">
        <v>173</v>
      </c>
      <c r="G102" s="177" t="s">
        <v>125</v>
      </c>
      <c r="H102" s="178">
        <v>1</v>
      </c>
      <c r="I102" s="179"/>
      <c r="J102" s="180">
        <f>ROUND(I102*H102,2)</f>
        <v>0</v>
      </c>
      <c r="K102" s="176" t="s">
        <v>126</v>
      </c>
      <c r="L102" s="37"/>
      <c r="M102" s="181" t="s">
        <v>1</v>
      </c>
      <c r="N102" s="182" t="s">
        <v>44</v>
      </c>
      <c r="O102" s="59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16" t="s">
        <v>127</v>
      </c>
      <c r="AT102" s="16" t="s">
        <v>122</v>
      </c>
      <c r="AU102" s="16" t="s">
        <v>80</v>
      </c>
      <c r="AY102" s="16" t="s">
        <v>121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6" t="s">
        <v>80</v>
      </c>
      <c r="BK102" s="185">
        <f>ROUND(I102*H102,2)</f>
        <v>0</v>
      </c>
      <c r="BL102" s="16" t="s">
        <v>127</v>
      </c>
      <c r="BM102" s="16" t="s">
        <v>174</v>
      </c>
    </row>
    <row r="103" spans="2:65" s="1" customFormat="1" ht="16.5" customHeight="1">
      <c r="B103" s="33"/>
      <c r="C103" s="174" t="s">
        <v>175</v>
      </c>
      <c r="D103" s="174" t="s">
        <v>122</v>
      </c>
      <c r="E103" s="175" t="s">
        <v>176</v>
      </c>
      <c r="F103" s="176" t="s">
        <v>177</v>
      </c>
      <c r="G103" s="177" t="s">
        <v>125</v>
      </c>
      <c r="H103" s="178">
        <v>1</v>
      </c>
      <c r="I103" s="179"/>
      <c r="J103" s="180">
        <f>ROUND(I103*H103,2)</f>
        <v>0</v>
      </c>
      <c r="K103" s="176" t="s">
        <v>126</v>
      </c>
      <c r="L103" s="37"/>
      <c r="M103" s="181" t="s">
        <v>1</v>
      </c>
      <c r="N103" s="182" t="s">
        <v>44</v>
      </c>
      <c r="O103" s="59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6" t="s">
        <v>127</v>
      </c>
      <c r="AT103" s="16" t="s">
        <v>122</v>
      </c>
      <c r="AU103" s="16" t="s">
        <v>80</v>
      </c>
      <c r="AY103" s="16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6" t="s">
        <v>80</v>
      </c>
      <c r="BK103" s="185">
        <f>ROUND(I103*H103,2)</f>
        <v>0</v>
      </c>
      <c r="BL103" s="16" t="s">
        <v>127</v>
      </c>
      <c r="BM103" s="16" t="s">
        <v>178</v>
      </c>
    </row>
    <row r="104" spans="2:65" s="1" customFormat="1" ht="19.5">
      <c r="B104" s="33"/>
      <c r="C104" s="34"/>
      <c r="D104" s="186" t="s">
        <v>129</v>
      </c>
      <c r="E104" s="34"/>
      <c r="F104" s="187" t="s">
        <v>179</v>
      </c>
      <c r="G104" s="34"/>
      <c r="H104" s="34"/>
      <c r="I104" s="111"/>
      <c r="J104" s="34"/>
      <c r="K104" s="34"/>
      <c r="L104" s="37"/>
      <c r="M104" s="189"/>
      <c r="N104" s="190"/>
      <c r="O104" s="190"/>
      <c r="P104" s="190"/>
      <c r="Q104" s="190"/>
      <c r="R104" s="190"/>
      <c r="S104" s="190"/>
      <c r="T104" s="191"/>
      <c r="AT104" s="16" t="s">
        <v>129</v>
      </c>
      <c r="AU104" s="16" t="s">
        <v>80</v>
      </c>
    </row>
    <row r="105" spans="2:65" s="1" customFormat="1" ht="6.95" customHeight="1">
      <c r="B105" s="45"/>
      <c r="C105" s="46"/>
      <c r="D105" s="46"/>
      <c r="E105" s="46"/>
      <c r="F105" s="46"/>
      <c r="G105" s="46"/>
      <c r="H105" s="46"/>
      <c r="I105" s="133"/>
      <c r="J105" s="46"/>
      <c r="K105" s="46"/>
      <c r="L105" s="37"/>
    </row>
  </sheetData>
  <sheetProtection algorithmName="SHA-512" hashValue="nmoiicsOeY7OxTFJ5Utqy8iDvfnkmOv59SV/HJ+bK3kjfNq39dF++b0p2Ey3pBBXhmYQ6invk3StJryZti+qWA==" saltValue="etmo/fKxEQVD3ljn0n+/8x7ciVN6usAIfiG52WiazA7Vhlmd4YqpNN2eWq1IZp6LX37zfDoTxlH83c9dtZt8lQ==" spinCount="100000" sheet="1" objects="1" scenarios="1" formatColumns="0" formatRows="0" autoFilter="0"/>
  <autoFilter ref="C80:K10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82</v>
      </c>
    </row>
    <row r="4" spans="2:46" ht="24.95" customHeight="1">
      <c r="B4" s="19"/>
      <c r="D4" s="109" t="s">
        <v>95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ZŠ Butovická - parkoviště</v>
      </c>
      <c r="F7" s="291"/>
      <c r="G7" s="291"/>
      <c r="H7" s="291"/>
      <c r="L7" s="19"/>
    </row>
    <row r="8" spans="2:46" ht="12" customHeight="1">
      <c r="B8" s="19"/>
      <c r="D8" s="110" t="s">
        <v>96</v>
      </c>
      <c r="L8" s="19"/>
    </row>
    <row r="9" spans="2:46" s="1" customFormat="1" ht="16.5" customHeight="1">
      <c r="B9" s="37"/>
      <c r="E9" s="290" t="s">
        <v>180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181</v>
      </c>
      <c r="I10" s="111"/>
      <c r="L10" s="37"/>
    </row>
    <row r="11" spans="2:46" s="1" customFormat="1" ht="36.950000000000003" customHeight="1">
      <c r="B11" s="37"/>
      <c r="E11" s="292" t="s">
        <v>182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11. 6. 2019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29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25</v>
      </c>
      <c r="J22" s="16" t="s">
        <v>33</v>
      </c>
      <c r="L22" s="37"/>
    </row>
    <row r="23" spans="2:12" s="1" customFormat="1" ht="18" customHeight="1">
      <c r="B23" s="37"/>
      <c r="E23" s="16" t="s">
        <v>35</v>
      </c>
      <c r="I23" s="112" t="s">
        <v>28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36</v>
      </c>
      <c r="I25" s="112" t="s">
        <v>25</v>
      </c>
      <c r="J25" s="16" t="str">
        <f>IF('Rekapitulace stavby'!AN19="","",'Rekapitulace stavby'!AN19)</f>
        <v/>
      </c>
      <c r="L25" s="37"/>
    </row>
    <row r="26" spans="2:12" s="1" customFormat="1" ht="18" customHeight="1">
      <c r="B26" s="37"/>
      <c r="E26" s="16" t="str">
        <f>IF('Rekapitulace stavby'!E20="","",'Rekapitulace stavby'!E20)</f>
        <v xml:space="preserve"> </v>
      </c>
      <c r="I26" s="112" t="s">
        <v>28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38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ROUND(J93,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ROUND((SUM(BE93:BE277)),  2)</f>
        <v>0</v>
      </c>
      <c r="I35" s="122">
        <v>0.21</v>
      </c>
      <c r="J35" s="121">
        <f>ROUND(((SUM(BE93:BE277))*I35),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ROUND((SUM(BF93:BF277)),  2)</f>
        <v>0</v>
      </c>
      <c r="I36" s="122">
        <v>0.15</v>
      </c>
      <c r="J36" s="121">
        <f>ROUND(((SUM(BF93:BF277))*I36),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ROUND((SUM(BG93:BG277)),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ROUND((SUM(BH93:BH277)),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ROUND((SUM(BI93:BI277)),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98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ZŠ Butovická - parkoviště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96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180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181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>101.1 - Parkoviště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Studénka</v>
      </c>
      <c r="G56" s="34"/>
      <c r="H56" s="34"/>
      <c r="I56" s="112" t="s">
        <v>22</v>
      </c>
      <c r="J56" s="54" t="str">
        <f>IF(J14="","",J14)</f>
        <v>11. 6. 2019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Studénka</v>
      </c>
      <c r="G58" s="34"/>
      <c r="H58" s="34"/>
      <c r="I58" s="112" t="s">
        <v>32</v>
      </c>
      <c r="J58" s="31" t="str">
        <f>E23</f>
        <v>Ing. Miroslav Knápek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36</v>
      </c>
      <c r="J59" s="31" t="str">
        <f>E26</f>
        <v xml:space="preserve"> 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99</v>
      </c>
      <c r="D61" s="138"/>
      <c r="E61" s="138"/>
      <c r="F61" s="138"/>
      <c r="G61" s="138"/>
      <c r="H61" s="138"/>
      <c r="I61" s="139"/>
      <c r="J61" s="140" t="s">
        <v>100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101</v>
      </c>
      <c r="D63" s="34"/>
      <c r="E63" s="34"/>
      <c r="F63" s="34"/>
      <c r="G63" s="34"/>
      <c r="H63" s="34"/>
      <c r="I63" s="111"/>
      <c r="J63" s="72">
        <f>J93</f>
        <v>0</v>
      </c>
      <c r="K63" s="34"/>
      <c r="L63" s="37"/>
      <c r="AU63" s="16" t="s">
        <v>102</v>
      </c>
    </row>
    <row r="64" spans="2:47" s="8" customFormat="1" ht="24.95" customHeight="1">
      <c r="B64" s="142"/>
      <c r="C64" s="143"/>
      <c r="D64" s="144" t="s">
        <v>183</v>
      </c>
      <c r="E64" s="145"/>
      <c r="F64" s="145"/>
      <c r="G64" s="145"/>
      <c r="H64" s="145"/>
      <c r="I64" s="146"/>
      <c r="J64" s="147">
        <f>J94</f>
        <v>0</v>
      </c>
      <c r="K64" s="143"/>
      <c r="L64" s="148"/>
    </row>
    <row r="65" spans="2:12" s="11" customFormat="1" ht="19.899999999999999" customHeight="1">
      <c r="B65" s="192"/>
      <c r="C65" s="93"/>
      <c r="D65" s="193" t="s">
        <v>184</v>
      </c>
      <c r="E65" s="194"/>
      <c r="F65" s="194"/>
      <c r="G65" s="194"/>
      <c r="H65" s="194"/>
      <c r="I65" s="195"/>
      <c r="J65" s="196">
        <f>J95</f>
        <v>0</v>
      </c>
      <c r="K65" s="93"/>
      <c r="L65" s="197"/>
    </row>
    <row r="66" spans="2:12" s="11" customFormat="1" ht="19.899999999999999" customHeight="1">
      <c r="B66" s="192"/>
      <c r="C66" s="93"/>
      <c r="D66" s="193" t="s">
        <v>185</v>
      </c>
      <c r="E66" s="194"/>
      <c r="F66" s="194"/>
      <c r="G66" s="194"/>
      <c r="H66" s="194"/>
      <c r="I66" s="195"/>
      <c r="J66" s="196">
        <f>J157</f>
        <v>0</v>
      </c>
      <c r="K66" s="93"/>
      <c r="L66" s="197"/>
    </row>
    <row r="67" spans="2:12" s="11" customFormat="1" ht="19.899999999999999" customHeight="1">
      <c r="B67" s="192"/>
      <c r="C67" s="93"/>
      <c r="D67" s="193" t="s">
        <v>186</v>
      </c>
      <c r="E67" s="194"/>
      <c r="F67" s="194"/>
      <c r="G67" s="194"/>
      <c r="H67" s="194"/>
      <c r="I67" s="195"/>
      <c r="J67" s="196">
        <f>J164</f>
        <v>0</v>
      </c>
      <c r="K67" s="93"/>
      <c r="L67" s="197"/>
    </row>
    <row r="68" spans="2:12" s="11" customFormat="1" ht="19.899999999999999" customHeight="1">
      <c r="B68" s="192"/>
      <c r="C68" s="93"/>
      <c r="D68" s="193" t="s">
        <v>187</v>
      </c>
      <c r="E68" s="194"/>
      <c r="F68" s="194"/>
      <c r="G68" s="194"/>
      <c r="H68" s="194"/>
      <c r="I68" s="195"/>
      <c r="J68" s="196">
        <f>J202</f>
        <v>0</v>
      </c>
      <c r="K68" s="93"/>
      <c r="L68" s="197"/>
    </row>
    <row r="69" spans="2:12" s="11" customFormat="1" ht="19.899999999999999" customHeight="1">
      <c r="B69" s="192"/>
      <c r="C69" s="93"/>
      <c r="D69" s="193" t="s">
        <v>188</v>
      </c>
      <c r="E69" s="194"/>
      <c r="F69" s="194"/>
      <c r="G69" s="194"/>
      <c r="H69" s="194"/>
      <c r="I69" s="195"/>
      <c r="J69" s="196">
        <f>J214</f>
        <v>0</v>
      </c>
      <c r="K69" s="93"/>
      <c r="L69" s="197"/>
    </row>
    <row r="70" spans="2:12" s="11" customFormat="1" ht="19.899999999999999" customHeight="1">
      <c r="B70" s="192"/>
      <c r="C70" s="93"/>
      <c r="D70" s="193" t="s">
        <v>189</v>
      </c>
      <c r="E70" s="194"/>
      <c r="F70" s="194"/>
      <c r="G70" s="194"/>
      <c r="H70" s="194"/>
      <c r="I70" s="195"/>
      <c r="J70" s="196">
        <f>J251</f>
        <v>0</v>
      </c>
      <c r="K70" s="93"/>
      <c r="L70" s="197"/>
    </row>
    <row r="71" spans="2:12" s="11" customFormat="1" ht="19.899999999999999" customHeight="1">
      <c r="B71" s="192"/>
      <c r="C71" s="93"/>
      <c r="D71" s="193" t="s">
        <v>190</v>
      </c>
      <c r="E71" s="194"/>
      <c r="F71" s="194"/>
      <c r="G71" s="194"/>
      <c r="H71" s="194"/>
      <c r="I71" s="195"/>
      <c r="J71" s="196">
        <f>J276</f>
        <v>0</v>
      </c>
      <c r="K71" s="93"/>
      <c r="L71" s="197"/>
    </row>
    <row r="72" spans="2:12" s="1" customFormat="1" ht="21.7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33"/>
      <c r="J73" s="46"/>
      <c r="K73" s="46"/>
      <c r="L73" s="37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36"/>
      <c r="J77" s="48"/>
      <c r="K77" s="48"/>
      <c r="L77" s="37"/>
    </row>
    <row r="78" spans="2:12" s="1" customFormat="1" ht="24.95" customHeight="1">
      <c r="B78" s="33"/>
      <c r="C78" s="22" t="s">
        <v>105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2" customHeight="1">
      <c r="B80" s="33"/>
      <c r="C80" s="28" t="s">
        <v>16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6.5" customHeight="1">
      <c r="B81" s="33"/>
      <c r="C81" s="34"/>
      <c r="D81" s="34"/>
      <c r="E81" s="297" t="str">
        <f>E7</f>
        <v>ZŠ Butovická - parkoviště</v>
      </c>
      <c r="F81" s="298"/>
      <c r="G81" s="298"/>
      <c r="H81" s="298"/>
      <c r="I81" s="111"/>
      <c r="J81" s="34"/>
      <c r="K81" s="34"/>
      <c r="L81" s="37"/>
    </row>
    <row r="82" spans="2:65" ht="12" customHeight="1">
      <c r="B82" s="20"/>
      <c r="C82" s="28" t="s">
        <v>96</v>
      </c>
      <c r="D82" s="21"/>
      <c r="E82" s="21"/>
      <c r="F82" s="21"/>
      <c r="G82" s="21"/>
      <c r="H82" s="21"/>
      <c r="J82" s="21"/>
      <c r="K82" s="21"/>
      <c r="L82" s="19"/>
    </row>
    <row r="83" spans="2:65" s="1" customFormat="1" ht="16.5" customHeight="1">
      <c r="B83" s="33"/>
      <c r="C83" s="34"/>
      <c r="D83" s="34"/>
      <c r="E83" s="297" t="s">
        <v>180</v>
      </c>
      <c r="F83" s="264"/>
      <c r="G83" s="264"/>
      <c r="H83" s="264"/>
      <c r="I83" s="111"/>
      <c r="J83" s="34"/>
      <c r="K83" s="34"/>
      <c r="L83" s="37"/>
    </row>
    <row r="84" spans="2:65" s="1" customFormat="1" ht="12" customHeight="1">
      <c r="B84" s="33"/>
      <c r="C84" s="28" t="s">
        <v>181</v>
      </c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6.5" customHeight="1">
      <c r="B85" s="33"/>
      <c r="C85" s="34"/>
      <c r="D85" s="34"/>
      <c r="E85" s="265" t="str">
        <f>E11</f>
        <v>101.1 - Parkoviště</v>
      </c>
      <c r="F85" s="264"/>
      <c r="G85" s="264"/>
      <c r="H85" s="264"/>
      <c r="I85" s="111"/>
      <c r="J85" s="34"/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" customFormat="1" ht="12" customHeight="1">
      <c r="B87" s="33"/>
      <c r="C87" s="28" t="s">
        <v>20</v>
      </c>
      <c r="D87" s="34"/>
      <c r="E87" s="34"/>
      <c r="F87" s="26" t="str">
        <f>F14</f>
        <v>Studénka</v>
      </c>
      <c r="G87" s="34"/>
      <c r="H87" s="34"/>
      <c r="I87" s="112" t="s">
        <v>22</v>
      </c>
      <c r="J87" s="54" t="str">
        <f>IF(J14="","",J14)</f>
        <v>11. 6. 2019</v>
      </c>
      <c r="K87" s="34"/>
      <c r="L87" s="37"/>
    </row>
    <row r="88" spans="2:65" s="1" customFormat="1" ht="6.9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5" s="1" customFormat="1" ht="13.7" customHeight="1">
      <c r="B89" s="33"/>
      <c r="C89" s="28" t="s">
        <v>24</v>
      </c>
      <c r="D89" s="34"/>
      <c r="E89" s="34"/>
      <c r="F89" s="26" t="str">
        <f>E17</f>
        <v>Město Studénka</v>
      </c>
      <c r="G89" s="34"/>
      <c r="H89" s="34"/>
      <c r="I89" s="112" t="s">
        <v>32</v>
      </c>
      <c r="J89" s="31" t="str">
        <f>E23</f>
        <v>Ing. Miroslav Knápek</v>
      </c>
      <c r="K89" s="34"/>
      <c r="L89" s="37"/>
    </row>
    <row r="90" spans="2:65" s="1" customFormat="1" ht="13.7" customHeight="1">
      <c r="B90" s="33"/>
      <c r="C90" s="28" t="s">
        <v>30</v>
      </c>
      <c r="D90" s="34"/>
      <c r="E90" s="34"/>
      <c r="F90" s="26" t="str">
        <f>IF(E20="","",E20)</f>
        <v>Vyplň údaj</v>
      </c>
      <c r="G90" s="34"/>
      <c r="H90" s="34"/>
      <c r="I90" s="112" t="s">
        <v>36</v>
      </c>
      <c r="J90" s="31" t="str">
        <f>E26</f>
        <v xml:space="preserve"> </v>
      </c>
      <c r="K90" s="34"/>
      <c r="L90" s="37"/>
    </row>
    <row r="91" spans="2:65" s="1" customFormat="1" ht="10.35" customHeight="1">
      <c r="B91" s="33"/>
      <c r="C91" s="34"/>
      <c r="D91" s="34"/>
      <c r="E91" s="34"/>
      <c r="F91" s="34"/>
      <c r="G91" s="34"/>
      <c r="H91" s="34"/>
      <c r="I91" s="111"/>
      <c r="J91" s="34"/>
      <c r="K91" s="34"/>
      <c r="L91" s="37"/>
    </row>
    <row r="92" spans="2:65" s="9" customFormat="1" ht="29.25" customHeight="1">
      <c r="B92" s="149"/>
      <c r="C92" s="150" t="s">
        <v>106</v>
      </c>
      <c r="D92" s="151" t="s">
        <v>58</v>
      </c>
      <c r="E92" s="151" t="s">
        <v>54</v>
      </c>
      <c r="F92" s="151" t="s">
        <v>55</v>
      </c>
      <c r="G92" s="151" t="s">
        <v>107</v>
      </c>
      <c r="H92" s="151" t="s">
        <v>108</v>
      </c>
      <c r="I92" s="152" t="s">
        <v>109</v>
      </c>
      <c r="J92" s="153" t="s">
        <v>100</v>
      </c>
      <c r="K92" s="154" t="s">
        <v>110</v>
      </c>
      <c r="L92" s="155"/>
      <c r="M92" s="63" t="s">
        <v>1</v>
      </c>
      <c r="N92" s="64" t="s">
        <v>43</v>
      </c>
      <c r="O92" s="64" t="s">
        <v>111</v>
      </c>
      <c r="P92" s="64" t="s">
        <v>112</v>
      </c>
      <c r="Q92" s="64" t="s">
        <v>113</v>
      </c>
      <c r="R92" s="64" t="s">
        <v>114</v>
      </c>
      <c r="S92" s="64" t="s">
        <v>115</v>
      </c>
      <c r="T92" s="65" t="s">
        <v>116</v>
      </c>
    </row>
    <row r="93" spans="2:65" s="1" customFormat="1" ht="22.9" customHeight="1">
      <c r="B93" s="33"/>
      <c r="C93" s="70" t="s">
        <v>117</v>
      </c>
      <c r="D93" s="34"/>
      <c r="E93" s="34"/>
      <c r="F93" s="34"/>
      <c r="G93" s="34"/>
      <c r="H93" s="34"/>
      <c r="I93" s="111"/>
      <c r="J93" s="156">
        <f>BK93</f>
        <v>0</v>
      </c>
      <c r="K93" s="34"/>
      <c r="L93" s="37"/>
      <c r="M93" s="66"/>
      <c r="N93" s="67"/>
      <c r="O93" s="67"/>
      <c r="P93" s="157">
        <f>P94</f>
        <v>0</v>
      </c>
      <c r="Q93" s="67"/>
      <c r="R93" s="157">
        <f>R94</f>
        <v>75.990090000000009</v>
      </c>
      <c r="S93" s="67"/>
      <c r="T93" s="158">
        <f>T94</f>
        <v>165.7</v>
      </c>
      <c r="AT93" s="16" t="s">
        <v>72</v>
      </c>
      <c r="AU93" s="16" t="s">
        <v>102</v>
      </c>
      <c r="BK93" s="159">
        <f>BK94</f>
        <v>0</v>
      </c>
    </row>
    <row r="94" spans="2:65" s="10" customFormat="1" ht="25.9" customHeight="1">
      <c r="B94" s="160"/>
      <c r="C94" s="161"/>
      <c r="D94" s="162" t="s">
        <v>72</v>
      </c>
      <c r="E94" s="163" t="s">
        <v>191</v>
      </c>
      <c r="F94" s="163" t="s">
        <v>192</v>
      </c>
      <c r="G94" s="161"/>
      <c r="H94" s="161"/>
      <c r="I94" s="164"/>
      <c r="J94" s="165">
        <f>BK94</f>
        <v>0</v>
      </c>
      <c r="K94" s="161"/>
      <c r="L94" s="166"/>
      <c r="M94" s="167"/>
      <c r="N94" s="168"/>
      <c r="O94" s="168"/>
      <c r="P94" s="169">
        <f>P95+P157+P164+P202+P214+P251+P276</f>
        <v>0</v>
      </c>
      <c r="Q94" s="168"/>
      <c r="R94" s="169">
        <f>R95+R157+R164+R202+R214+R251+R276</f>
        <v>75.990090000000009</v>
      </c>
      <c r="S94" s="168"/>
      <c r="T94" s="170">
        <f>T95+T157+T164+T202+T214+T251+T276</f>
        <v>165.7</v>
      </c>
      <c r="AR94" s="171" t="s">
        <v>80</v>
      </c>
      <c r="AT94" s="172" t="s">
        <v>72</v>
      </c>
      <c r="AU94" s="172" t="s">
        <v>73</v>
      </c>
      <c r="AY94" s="171" t="s">
        <v>121</v>
      </c>
      <c r="BK94" s="173">
        <f>BK95+BK157+BK164+BK202+BK214+BK251+BK276</f>
        <v>0</v>
      </c>
    </row>
    <row r="95" spans="2:65" s="10" customFormat="1" ht="22.9" customHeight="1">
      <c r="B95" s="160"/>
      <c r="C95" s="161"/>
      <c r="D95" s="162" t="s">
        <v>72</v>
      </c>
      <c r="E95" s="198" t="s">
        <v>80</v>
      </c>
      <c r="F95" s="198" t="s">
        <v>193</v>
      </c>
      <c r="G95" s="161"/>
      <c r="H95" s="161"/>
      <c r="I95" s="164"/>
      <c r="J95" s="199">
        <f>BK95</f>
        <v>0</v>
      </c>
      <c r="K95" s="161"/>
      <c r="L95" s="166"/>
      <c r="M95" s="167"/>
      <c r="N95" s="168"/>
      <c r="O95" s="168"/>
      <c r="P95" s="169">
        <f>SUM(P96:P156)</f>
        <v>0</v>
      </c>
      <c r="Q95" s="168"/>
      <c r="R95" s="169">
        <f>SUM(R96:R156)</f>
        <v>3.8500000000000001E-3</v>
      </c>
      <c r="S95" s="168"/>
      <c r="T95" s="170">
        <f>SUM(T96:T156)</f>
        <v>165.7</v>
      </c>
      <c r="AR95" s="171" t="s">
        <v>80</v>
      </c>
      <c r="AT95" s="172" t="s">
        <v>72</v>
      </c>
      <c r="AU95" s="172" t="s">
        <v>80</v>
      </c>
      <c r="AY95" s="171" t="s">
        <v>121</v>
      </c>
      <c r="BK95" s="173">
        <f>SUM(BK96:BK156)</f>
        <v>0</v>
      </c>
    </row>
    <row r="96" spans="2:65" s="1" customFormat="1" ht="16.5" customHeight="1">
      <c r="B96" s="33"/>
      <c r="C96" s="174" t="s">
        <v>80</v>
      </c>
      <c r="D96" s="174" t="s">
        <v>122</v>
      </c>
      <c r="E96" s="175" t="s">
        <v>194</v>
      </c>
      <c r="F96" s="176" t="s">
        <v>195</v>
      </c>
      <c r="G96" s="177" t="s">
        <v>196</v>
      </c>
      <c r="H96" s="178">
        <v>30</v>
      </c>
      <c r="I96" s="179"/>
      <c r="J96" s="180">
        <f>ROUND(I96*H96,2)</f>
        <v>0</v>
      </c>
      <c r="K96" s="176" t="s">
        <v>126</v>
      </c>
      <c r="L96" s="37"/>
      <c r="M96" s="181" t="s">
        <v>1</v>
      </c>
      <c r="N96" s="182" t="s">
        <v>44</v>
      </c>
      <c r="O96" s="59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16" t="s">
        <v>120</v>
      </c>
      <c r="AT96" s="16" t="s">
        <v>122</v>
      </c>
      <c r="AU96" s="16" t="s">
        <v>82</v>
      </c>
      <c r="AY96" s="16" t="s">
        <v>121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6" t="s">
        <v>80</v>
      </c>
      <c r="BK96" s="185">
        <f>ROUND(I96*H96,2)</f>
        <v>0</v>
      </c>
      <c r="BL96" s="16" t="s">
        <v>120</v>
      </c>
      <c r="BM96" s="16" t="s">
        <v>197</v>
      </c>
    </row>
    <row r="97" spans="2:65" s="12" customFormat="1" ht="11.25">
      <c r="B97" s="200"/>
      <c r="C97" s="201"/>
      <c r="D97" s="186" t="s">
        <v>198</v>
      </c>
      <c r="E97" s="202" t="s">
        <v>1</v>
      </c>
      <c r="F97" s="203" t="s">
        <v>199</v>
      </c>
      <c r="G97" s="201"/>
      <c r="H97" s="204">
        <v>30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198</v>
      </c>
      <c r="AU97" s="210" t="s">
        <v>82</v>
      </c>
      <c r="AV97" s="12" t="s">
        <v>82</v>
      </c>
      <c r="AW97" s="12" t="s">
        <v>34</v>
      </c>
      <c r="AX97" s="12" t="s">
        <v>73</v>
      </c>
      <c r="AY97" s="210" t="s">
        <v>121</v>
      </c>
    </row>
    <row r="98" spans="2:65" s="13" customFormat="1" ht="11.25">
      <c r="B98" s="211"/>
      <c r="C98" s="212"/>
      <c r="D98" s="186" t="s">
        <v>198</v>
      </c>
      <c r="E98" s="213" t="s">
        <v>1</v>
      </c>
      <c r="F98" s="214" t="s">
        <v>200</v>
      </c>
      <c r="G98" s="212"/>
      <c r="H98" s="215">
        <v>30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198</v>
      </c>
      <c r="AU98" s="221" t="s">
        <v>82</v>
      </c>
      <c r="AV98" s="13" t="s">
        <v>120</v>
      </c>
      <c r="AW98" s="13" t="s">
        <v>34</v>
      </c>
      <c r="AX98" s="13" t="s">
        <v>80</v>
      </c>
      <c r="AY98" s="221" t="s">
        <v>121</v>
      </c>
    </row>
    <row r="99" spans="2:65" s="1" customFormat="1" ht="16.5" customHeight="1">
      <c r="B99" s="33"/>
      <c r="C99" s="174" t="s">
        <v>82</v>
      </c>
      <c r="D99" s="174" t="s">
        <v>122</v>
      </c>
      <c r="E99" s="175" t="s">
        <v>201</v>
      </c>
      <c r="F99" s="176" t="s">
        <v>202</v>
      </c>
      <c r="G99" s="177" t="s">
        <v>196</v>
      </c>
      <c r="H99" s="178">
        <v>150</v>
      </c>
      <c r="I99" s="179"/>
      <c r="J99" s="180">
        <f>ROUND(I99*H99,2)</f>
        <v>0</v>
      </c>
      <c r="K99" s="176" t="s">
        <v>126</v>
      </c>
      <c r="L99" s="37"/>
      <c r="M99" s="181" t="s">
        <v>1</v>
      </c>
      <c r="N99" s="182" t="s">
        <v>44</v>
      </c>
      <c r="O99" s="59"/>
      <c r="P99" s="183">
        <f>O99*H99</f>
        <v>0</v>
      </c>
      <c r="Q99" s="183">
        <v>0</v>
      </c>
      <c r="R99" s="183">
        <f>Q99*H99</f>
        <v>0</v>
      </c>
      <c r="S99" s="183">
        <v>0.44</v>
      </c>
      <c r="T99" s="184">
        <f>S99*H99</f>
        <v>66</v>
      </c>
      <c r="AR99" s="16" t="s">
        <v>120</v>
      </c>
      <c r="AT99" s="16" t="s">
        <v>122</v>
      </c>
      <c r="AU99" s="16" t="s">
        <v>82</v>
      </c>
      <c r="AY99" s="16" t="s">
        <v>121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6" t="s">
        <v>80</v>
      </c>
      <c r="BK99" s="185">
        <f>ROUND(I99*H99,2)</f>
        <v>0</v>
      </c>
      <c r="BL99" s="16" t="s">
        <v>120</v>
      </c>
      <c r="BM99" s="16" t="s">
        <v>203</v>
      </c>
    </row>
    <row r="100" spans="2:65" s="12" customFormat="1" ht="11.25">
      <c r="B100" s="200"/>
      <c r="C100" s="201"/>
      <c r="D100" s="186" t="s">
        <v>198</v>
      </c>
      <c r="E100" s="202" t="s">
        <v>1</v>
      </c>
      <c r="F100" s="203" t="s">
        <v>204</v>
      </c>
      <c r="G100" s="201"/>
      <c r="H100" s="204">
        <v>150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198</v>
      </c>
      <c r="AU100" s="210" t="s">
        <v>82</v>
      </c>
      <c r="AV100" s="12" t="s">
        <v>82</v>
      </c>
      <c r="AW100" s="12" t="s">
        <v>34</v>
      </c>
      <c r="AX100" s="12" t="s">
        <v>73</v>
      </c>
      <c r="AY100" s="210" t="s">
        <v>121</v>
      </c>
    </row>
    <row r="101" spans="2:65" s="13" customFormat="1" ht="11.25">
      <c r="B101" s="211"/>
      <c r="C101" s="212"/>
      <c r="D101" s="186" t="s">
        <v>198</v>
      </c>
      <c r="E101" s="213" t="s">
        <v>1</v>
      </c>
      <c r="F101" s="214" t="s">
        <v>200</v>
      </c>
      <c r="G101" s="212"/>
      <c r="H101" s="215">
        <v>150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198</v>
      </c>
      <c r="AU101" s="221" t="s">
        <v>82</v>
      </c>
      <c r="AV101" s="13" t="s">
        <v>120</v>
      </c>
      <c r="AW101" s="13" t="s">
        <v>34</v>
      </c>
      <c r="AX101" s="13" t="s">
        <v>80</v>
      </c>
      <c r="AY101" s="221" t="s">
        <v>121</v>
      </c>
    </row>
    <row r="102" spans="2:65" s="1" customFormat="1" ht="16.5" customHeight="1">
      <c r="B102" s="33"/>
      <c r="C102" s="174" t="s">
        <v>135</v>
      </c>
      <c r="D102" s="174" t="s">
        <v>122</v>
      </c>
      <c r="E102" s="175" t="s">
        <v>205</v>
      </c>
      <c r="F102" s="176" t="s">
        <v>206</v>
      </c>
      <c r="G102" s="177" t="s">
        <v>196</v>
      </c>
      <c r="H102" s="178">
        <v>150</v>
      </c>
      <c r="I102" s="179"/>
      <c r="J102" s="180">
        <f>ROUND(I102*H102,2)</f>
        <v>0</v>
      </c>
      <c r="K102" s="176" t="s">
        <v>126</v>
      </c>
      <c r="L102" s="37"/>
      <c r="M102" s="181" t="s">
        <v>1</v>
      </c>
      <c r="N102" s="182" t="s">
        <v>44</v>
      </c>
      <c r="O102" s="59"/>
      <c r="P102" s="183">
        <f>O102*H102</f>
        <v>0</v>
      </c>
      <c r="Q102" s="183">
        <v>0</v>
      </c>
      <c r="R102" s="183">
        <f>Q102*H102</f>
        <v>0</v>
      </c>
      <c r="S102" s="183">
        <v>0.22</v>
      </c>
      <c r="T102" s="184">
        <f>S102*H102</f>
        <v>33</v>
      </c>
      <c r="AR102" s="16" t="s">
        <v>120</v>
      </c>
      <c r="AT102" s="16" t="s">
        <v>122</v>
      </c>
      <c r="AU102" s="16" t="s">
        <v>82</v>
      </c>
      <c r="AY102" s="16" t="s">
        <v>121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6" t="s">
        <v>80</v>
      </c>
      <c r="BK102" s="185">
        <f>ROUND(I102*H102,2)</f>
        <v>0</v>
      </c>
      <c r="BL102" s="16" t="s">
        <v>120</v>
      </c>
      <c r="BM102" s="16" t="s">
        <v>207</v>
      </c>
    </row>
    <row r="103" spans="2:65" s="12" customFormat="1" ht="11.25">
      <c r="B103" s="200"/>
      <c r="C103" s="201"/>
      <c r="D103" s="186" t="s">
        <v>198</v>
      </c>
      <c r="E103" s="202" t="s">
        <v>1</v>
      </c>
      <c r="F103" s="203" t="s">
        <v>208</v>
      </c>
      <c r="G103" s="201"/>
      <c r="H103" s="204">
        <v>150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198</v>
      </c>
      <c r="AU103" s="210" t="s">
        <v>82</v>
      </c>
      <c r="AV103" s="12" t="s">
        <v>82</v>
      </c>
      <c r="AW103" s="12" t="s">
        <v>34</v>
      </c>
      <c r="AX103" s="12" t="s">
        <v>73</v>
      </c>
      <c r="AY103" s="210" t="s">
        <v>121</v>
      </c>
    </row>
    <row r="104" spans="2:65" s="13" customFormat="1" ht="11.25">
      <c r="B104" s="211"/>
      <c r="C104" s="212"/>
      <c r="D104" s="186" t="s">
        <v>198</v>
      </c>
      <c r="E104" s="213" t="s">
        <v>1</v>
      </c>
      <c r="F104" s="214" t="s">
        <v>200</v>
      </c>
      <c r="G104" s="212"/>
      <c r="H104" s="215">
        <v>150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198</v>
      </c>
      <c r="AU104" s="221" t="s">
        <v>82</v>
      </c>
      <c r="AV104" s="13" t="s">
        <v>120</v>
      </c>
      <c r="AW104" s="13" t="s">
        <v>34</v>
      </c>
      <c r="AX104" s="13" t="s">
        <v>80</v>
      </c>
      <c r="AY104" s="221" t="s">
        <v>121</v>
      </c>
    </row>
    <row r="105" spans="2:65" s="1" customFormat="1" ht="16.5" customHeight="1">
      <c r="B105" s="33"/>
      <c r="C105" s="174" t="s">
        <v>120</v>
      </c>
      <c r="D105" s="174" t="s">
        <v>122</v>
      </c>
      <c r="E105" s="175" t="s">
        <v>209</v>
      </c>
      <c r="F105" s="176" t="s">
        <v>210</v>
      </c>
      <c r="G105" s="177" t="s">
        <v>196</v>
      </c>
      <c r="H105" s="178">
        <v>230</v>
      </c>
      <c r="I105" s="179"/>
      <c r="J105" s="180">
        <f>ROUND(I105*H105,2)</f>
        <v>0</v>
      </c>
      <c r="K105" s="176" t="s">
        <v>126</v>
      </c>
      <c r="L105" s="37"/>
      <c r="M105" s="181" t="s">
        <v>1</v>
      </c>
      <c r="N105" s="182" t="s">
        <v>44</v>
      </c>
      <c r="O105" s="59"/>
      <c r="P105" s="183">
        <f>O105*H105</f>
        <v>0</v>
      </c>
      <c r="Q105" s="183">
        <v>0</v>
      </c>
      <c r="R105" s="183">
        <f>Q105*H105</f>
        <v>0</v>
      </c>
      <c r="S105" s="183">
        <v>0.28999999999999998</v>
      </c>
      <c r="T105" s="184">
        <f>S105*H105</f>
        <v>66.699999999999989</v>
      </c>
      <c r="AR105" s="16" t="s">
        <v>120</v>
      </c>
      <c r="AT105" s="16" t="s">
        <v>122</v>
      </c>
      <c r="AU105" s="16" t="s">
        <v>82</v>
      </c>
      <c r="AY105" s="16" t="s">
        <v>121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6" t="s">
        <v>80</v>
      </c>
      <c r="BK105" s="185">
        <f>ROUND(I105*H105,2)</f>
        <v>0</v>
      </c>
      <c r="BL105" s="16" t="s">
        <v>120</v>
      </c>
      <c r="BM105" s="16" t="s">
        <v>211</v>
      </c>
    </row>
    <row r="106" spans="2:65" s="12" customFormat="1" ht="11.25">
      <c r="B106" s="200"/>
      <c r="C106" s="201"/>
      <c r="D106" s="186" t="s">
        <v>198</v>
      </c>
      <c r="E106" s="202" t="s">
        <v>1</v>
      </c>
      <c r="F106" s="203" t="s">
        <v>212</v>
      </c>
      <c r="G106" s="201"/>
      <c r="H106" s="204">
        <v>230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198</v>
      </c>
      <c r="AU106" s="210" t="s">
        <v>82</v>
      </c>
      <c r="AV106" s="12" t="s">
        <v>82</v>
      </c>
      <c r="AW106" s="12" t="s">
        <v>34</v>
      </c>
      <c r="AX106" s="12" t="s">
        <v>73</v>
      </c>
      <c r="AY106" s="210" t="s">
        <v>121</v>
      </c>
    </row>
    <row r="107" spans="2:65" s="13" customFormat="1" ht="11.25">
      <c r="B107" s="211"/>
      <c r="C107" s="212"/>
      <c r="D107" s="186" t="s">
        <v>198</v>
      </c>
      <c r="E107" s="213" t="s">
        <v>1</v>
      </c>
      <c r="F107" s="214" t="s">
        <v>200</v>
      </c>
      <c r="G107" s="212"/>
      <c r="H107" s="215">
        <v>230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198</v>
      </c>
      <c r="AU107" s="221" t="s">
        <v>82</v>
      </c>
      <c r="AV107" s="13" t="s">
        <v>120</v>
      </c>
      <c r="AW107" s="13" t="s">
        <v>34</v>
      </c>
      <c r="AX107" s="13" t="s">
        <v>80</v>
      </c>
      <c r="AY107" s="221" t="s">
        <v>121</v>
      </c>
    </row>
    <row r="108" spans="2:65" s="1" customFormat="1" ht="16.5" customHeight="1">
      <c r="B108" s="33"/>
      <c r="C108" s="174" t="s">
        <v>143</v>
      </c>
      <c r="D108" s="174" t="s">
        <v>122</v>
      </c>
      <c r="E108" s="175" t="s">
        <v>213</v>
      </c>
      <c r="F108" s="176" t="s">
        <v>214</v>
      </c>
      <c r="G108" s="177" t="s">
        <v>215</v>
      </c>
      <c r="H108" s="178">
        <v>90</v>
      </c>
      <c r="I108" s="179"/>
      <c r="J108" s="180">
        <f>ROUND(I108*H108,2)</f>
        <v>0</v>
      </c>
      <c r="K108" s="176" t="s">
        <v>126</v>
      </c>
      <c r="L108" s="37"/>
      <c r="M108" s="181" t="s">
        <v>1</v>
      </c>
      <c r="N108" s="182" t="s">
        <v>44</v>
      </c>
      <c r="O108" s="59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16" t="s">
        <v>120</v>
      </c>
      <c r="AT108" s="16" t="s">
        <v>122</v>
      </c>
      <c r="AU108" s="16" t="s">
        <v>82</v>
      </c>
      <c r="AY108" s="16" t="s">
        <v>121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6" t="s">
        <v>80</v>
      </c>
      <c r="BK108" s="185">
        <f>ROUND(I108*H108,2)</f>
        <v>0</v>
      </c>
      <c r="BL108" s="16" t="s">
        <v>120</v>
      </c>
      <c r="BM108" s="16" t="s">
        <v>216</v>
      </c>
    </row>
    <row r="109" spans="2:65" s="12" customFormat="1" ht="11.25">
      <c r="B109" s="200"/>
      <c r="C109" s="201"/>
      <c r="D109" s="186" t="s">
        <v>198</v>
      </c>
      <c r="E109" s="202" t="s">
        <v>1</v>
      </c>
      <c r="F109" s="203" t="s">
        <v>217</v>
      </c>
      <c r="G109" s="201"/>
      <c r="H109" s="204">
        <v>90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198</v>
      </c>
      <c r="AU109" s="210" t="s">
        <v>82</v>
      </c>
      <c r="AV109" s="12" t="s">
        <v>82</v>
      </c>
      <c r="AW109" s="12" t="s">
        <v>34</v>
      </c>
      <c r="AX109" s="12" t="s">
        <v>73</v>
      </c>
      <c r="AY109" s="210" t="s">
        <v>121</v>
      </c>
    </row>
    <row r="110" spans="2:65" s="13" customFormat="1" ht="11.25">
      <c r="B110" s="211"/>
      <c r="C110" s="212"/>
      <c r="D110" s="186" t="s">
        <v>198</v>
      </c>
      <c r="E110" s="213" t="s">
        <v>1</v>
      </c>
      <c r="F110" s="214" t="s">
        <v>200</v>
      </c>
      <c r="G110" s="212"/>
      <c r="H110" s="215">
        <v>90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198</v>
      </c>
      <c r="AU110" s="221" t="s">
        <v>82</v>
      </c>
      <c r="AV110" s="13" t="s">
        <v>120</v>
      </c>
      <c r="AW110" s="13" t="s">
        <v>34</v>
      </c>
      <c r="AX110" s="13" t="s">
        <v>80</v>
      </c>
      <c r="AY110" s="221" t="s">
        <v>121</v>
      </c>
    </row>
    <row r="111" spans="2:65" s="1" customFormat="1" ht="16.5" customHeight="1">
      <c r="B111" s="33"/>
      <c r="C111" s="174" t="s">
        <v>148</v>
      </c>
      <c r="D111" s="174" t="s">
        <v>122</v>
      </c>
      <c r="E111" s="175" t="s">
        <v>218</v>
      </c>
      <c r="F111" s="176" t="s">
        <v>219</v>
      </c>
      <c r="G111" s="177" t="s">
        <v>215</v>
      </c>
      <c r="H111" s="178">
        <v>24.6</v>
      </c>
      <c r="I111" s="179"/>
      <c r="J111" s="180">
        <f>ROUND(I111*H111,2)</f>
        <v>0</v>
      </c>
      <c r="K111" s="176" t="s">
        <v>126</v>
      </c>
      <c r="L111" s="37"/>
      <c r="M111" s="181" t="s">
        <v>1</v>
      </c>
      <c r="N111" s="182" t="s">
        <v>44</v>
      </c>
      <c r="O111" s="59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AR111" s="16" t="s">
        <v>120</v>
      </c>
      <c r="AT111" s="16" t="s">
        <v>122</v>
      </c>
      <c r="AU111" s="16" t="s">
        <v>82</v>
      </c>
      <c r="AY111" s="16" t="s">
        <v>121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6" t="s">
        <v>80</v>
      </c>
      <c r="BK111" s="185">
        <f>ROUND(I111*H111,2)</f>
        <v>0</v>
      </c>
      <c r="BL111" s="16" t="s">
        <v>120</v>
      </c>
      <c r="BM111" s="16" t="s">
        <v>220</v>
      </c>
    </row>
    <row r="112" spans="2:65" s="12" customFormat="1" ht="11.25">
      <c r="B112" s="200"/>
      <c r="C112" s="201"/>
      <c r="D112" s="186" t="s">
        <v>198</v>
      </c>
      <c r="E112" s="202" t="s">
        <v>1</v>
      </c>
      <c r="F112" s="203" t="s">
        <v>221</v>
      </c>
      <c r="G112" s="201"/>
      <c r="H112" s="204">
        <v>24.6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198</v>
      </c>
      <c r="AU112" s="210" t="s">
        <v>82</v>
      </c>
      <c r="AV112" s="12" t="s">
        <v>82</v>
      </c>
      <c r="AW112" s="12" t="s">
        <v>34</v>
      </c>
      <c r="AX112" s="12" t="s">
        <v>73</v>
      </c>
      <c r="AY112" s="210" t="s">
        <v>121</v>
      </c>
    </row>
    <row r="113" spans="2:65" s="13" customFormat="1" ht="11.25">
      <c r="B113" s="211"/>
      <c r="C113" s="212"/>
      <c r="D113" s="186" t="s">
        <v>198</v>
      </c>
      <c r="E113" s="213" t="s">
        <v>1</v>
      </c>
      <c r="F113" s="214" t="s">
        <v>200</v>
      </c>
      <c r="G113" s="212"/>
      <c r="H113" s="215">
        <v>24.6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198</v>
      </c>
      <c r="AU113" s="221" t="s">
        <v>82</v>
      </c>
      <c r="AV113" s="13" t="s">
        <v>120</v>
      </c>
      <c r="AW113" s="13" t="s">
        <v>34</v>
      </c>
      <c r="AX113" s="13" t="s">
        <v>80</v>
      </c>
      <c r="AY113" s="221" t="s">
        <v>121</v>
      </c>
    </row>
    <row r="114" spans="2:65" s="1" customFormat="1" ht="16.5" customHeight="1">
      <c r="B114" s="33"/>
      <c r="C114" s="174" t="s">
        <v>153</v>
      </c>
      <c r="D114" s="174" t="s">
        <v>122</v>
      </c>
      <c r="E114" s="175" t="s">
        <v>222</v>
      </c>
      <c r="F114" s="176" t="s">
        <v>223</v>
      </c>
      <c r="G114" s="177" t="s">
        <v>215</v>
      </c>
      <c r="H114" s="178">
        <v>24.6</v>
      </c>
      <c r="I114" s="179"/>
      <c r="J114" s="180">
        <f>ROUND(I114*H114,2)</f>
        <v>0</v>
      </c>
      <c r="K114" s="176" t="s">
        <v>126</v>
      </c>
      <c r="L114" s="37"/>
      <c r="M114" s="181" t="s">
        <v>1</v>
      </c>
      <c r="N114" s="182" t="s">
        <v>44</v>
      </c>
      <c r="O114" s="59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AR114" s="16" t="s">
        <v>120</v>
      </c>
      <c r="AT114" s="16" t="s">
        <v>122</v>
      </c>
      <c r="AU114" s="16" t="s">
        <v>82</v>
      </c>
      <c r="AY114" s="16" t="s">
        <v>121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6" t="s">
        <v>80</v>
      </c>
      <c r="BK114" s="185">
        <f>ROUND(I114*H114,2)</f>
        <v>0</v>
      </c>
      <c r="BL114" s="16" t="s">
        <v>120</v>
      </c>
      <c r="BM114" s="16" t="s">
        <v>224</v>
      </c>
    </row>
    <row r="115" spans="2:65" s="14" customFormat="1" ht="11.25">
      <c r="B115" s="222"/>
      <c r="C115" s="223"/>
      <c r="D115" s="186" t="s">
        <v>198</v>
      </c>
      <c r="E115" s="224" t="s">
        <v>1</v>
      </c>
      <c r="F115" s="225" t="s">
        <v>225</v>
      </c>
      <c r="G115" s="223"/>
      <c r="H115" s="224" t="s">
        <v>1</v>
      </c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198</v>
      </c>
      <c r="AU115" s="231" t="s">
        <v>82</v>
      </c>
      <c r="AV115" s="14" t="s">
        <v>80</v>
      </c>
      <c r="AW115" s="14" t="s">
        <v>34</v>
      </c>
      <c r="AX115" s="14" t="s">
        <v>73</v>
      </c>
      <c r="AY115" s="231" t="s">
        <v>121</v>
      </c>
    </row>
    <row r="116" spans="2:65" s="12" customFormat="1" ht="11.25">
      <c r="B116" s="200"/>
      <c r="C116" s="201"/>
      <c r="D116" s="186" t="s">
        <v>198</v>
      </c>
      <c r="E116" s="202" t="s">
        <v>1</v>
      </c>
      <c r="F116" s="203" t="s">
        <v>226</v>
      </c>
      <c r="G116" s="201"/>
      <c r="H116" s="204">
        <v>7.2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198</v>
      </c>
      <c r="AU116" s="210" t="s">
        <v>82</v>
      </c>
      <c r="AV116" s="12" t="s">
        <v>82</v>
      </c>
      <c r="AW116" s="12" t="s">
        <v>34</v>
      </c>
      <c r="AX116" s="12" t="s">
        <v>73</v>
      </c>
      <c r="AY116" s="210" t="s">
        <v>121</v>
      </c>
    </row>
    <row r="117" spans="2:65" s="12" customFormat="1" ht="11.25">
      <c r="B117" s="200"/>
      <c r="C117" s="201"/>
      <c r="D117" s="186" t="s">
        <v>198</v>
      </c>
      <c r="E117" s="202" t="s">
        <v>1</v>
      </c>
      <c r="F117" s="203" t="s">
        <v>227</v>
      </c>
      <c r="G117" s="201"/>
      <c r="H117" s="204">
        <v>6.6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198</v>
      </c>
      <c r="AU117" s="210" t="s">
        <v>82</v>
      </c>
      <c r="AV117" s="12" t="s">
        <v>82</v>
      </c>
      <c r="AW117" s="12" t="s">
        <v>34</v>
      </c>
      <c r="AX117" s="12" t="s">
        <v>73</v>
      </c>
      <c r="AY117" s="210" t="s">
        <v>121</v>
      </c>
    </row>
    <row r="118" spans="2:65" s="12" customFormat="1" ht="11.25">
      <c r="B118" s="200"/>
      <c r="C118" s="201"/>
      <c r="D118" s="186" t="s">
        <v>198</v>
      </c>
      <c r="E118" s="202" t="s">
        <v>1</v>
      </c>
      <c r="F118" s="203" t="s">
        <v>228</v>
      </c>
      <c r="G118" s="201"/>
      <c r="H118" s="204">
        <v>10.8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198</v>
      </c>
      <c r="AU118" s="210" t="s">
        <v>82</v>
      </c>
      <c r="AV118" s="12" t="s">
        <v>82</v>
      </c>
      <c r="AW118" s="12" t="s">
        <v>34</v>
      </c>
      <c r="AX118" s="12" t="s">
        <v>73</v>
      </c>
      <c r="AY118" s="210" t="s">
        <v>121</v>
      </c>
    </row>
    <row r="119" spans="2:65" s="13" customFormat="1" ht="11.25">
      <c r="B119" s="211"/>
      <c r="C119" s="212"/>
      <c r="D119" s="186" t="s">
        <v>198</v>
      </c>
      <c r="E119" s="213" t="s">
        <v>1</v>
      </c>
      <c r="F119" s="214" t="s">
        <v>200</v>
      </c>
      <c r="G119" s="212"/>
      <c r="H119" s="215">
        <v>24.6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198</v>
      </c>
      <c r="AU119" s="221" t="s">
        <v>82</v>
      </c>
      <c r="AV119" s="13" t="s">
        <v>120</v>
      </c>
      <c r="AW119" s="13" t="s">
        <v>34</v>
      </c>
      <c r="AX119" s="13" t="s">
        <v>80</v>
      </c>
      <c r="AY119" s="221" t="s">
        <v>121</v>
      </c>
    </row>
    <row r="120" spans="2:65" s="1" customFormat="1" ht="16.5" customHeight="1">
      <c r="B120" s="33"/>
      <c r="C120" s="174" t="s">
        <v>158</v>
      </c>
      <c r="D120" s="174" t="s">
        <v>122</v>
      </c>
      <c r="E120" s="175" t="s">
        <v>229</v>
      </c>
      <c r="F120" s="176" t="s">
        <v>230</v>
      </c>
      <c r="G120" s="177" t="s">
        <v>196</v>
      </c>
      <c r="H120" s="178">
        <v>30</v>
      </c>
      <c r="I120" s="179"/>
      <c r="J120" s="180">
        <f>ROUND(I120*H120,2)</f>
        <v>0</v>
      </c>
      <c r="K120" s="176" t="s">
        <v>126</v>
      </c>
      <c r="L120" s="37"/>
      <c r="M120" s="181" t="s">
        <v>1</v>
      </c>
      <c r="N120" s="182" t="s">
        <v>44</v>
      </c>
      <c r="O120" s="59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AR120" s="16" t="s">
        <v>120</v>
      </c>
      <c r="AT120" s="16" t="s">
        <v>122</v>
      </c>
      <c r="AU120" s="16" t="s">
        <v>82</v>
      </c>
      <c r="AY120" s="16" t="s">
        <v>121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6" t="s">
        <v>80</v>
      </c>
      <c r="BK120" s="185">
        <f>ROUND(I120*H120,2)</f>
        <v>0</v>
      </c>
      <c r="BL120" s="16" t="s">
        <v>120</v>
      </c>
      <c r="BM120" s="16" t="s">
        <v>231</v>
      </c>
    </row>
    <row r="121" spans="2:65" s="1" customFormat="1" ht="16.5" customHeight="1">
      <c r="B121" s="33"/>
      <c r="C121" s="174" t="s">
        <v>163</v>
      </c>
      <c r="D121" s="174" t="s">
        <v>122</v>
      </c>
      <c r="E121" s="175" t="s">
        <v>232</v>
      </c>
      <c r="F121" s="176" t="s">
        <v>233</v>
      </c>
      <c r="G121" s="177" t="s">
        <v>215</v>
      </c>
      <c r="H121" s="178">
        <v>97.174999999999997</v>
      </c>
      <c r="I121" s="179"/>
      <c r="J121" s="180">
        <f>ROUND(I121*H121,2)</f>
        <v>0</v>
      </c>
      <c r="K121" s="176" t="s">
        <v>126</v>
      </c>
      <c r="L121" s="37"/>
      <c r="M121" s="181" t="s">
        <v>1</v>
      </c>
      <c r="N121" s="182" t="s">
        <v>44</v>
      </c>
      <c r="O121" s="59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16" t="s">
        <v>120</v>
      </c>
      <c r="AT121" s="16" t="s">
        <v>122</v>
      </c>
      <c r="AU121" s="16" t="s">
        <v>82</v>
      </c>
      <c r="AY121" s="16" t="s">
        <v>121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6" t="s">
        <v>80</v>
      </c>
      <c r="BK121" s="185">
        <f>ROUND(I121*H121,2)</f>
        <v>0</v>
      </c>
      <c r="BL121" s="16" t="s">
        <v>120</v>
      </c>
      <c r="BM121" s="16" t="s">
        <v>234</v>
      </c>
    </row>
    <row r="122" spans="2:65" s="12" customFormat="1" ht="11.25">
      <c r="B122" s="200"/>
      <c r="C122" s="201"/>
      <c r="D122" s="186" t="s">
        <v>198</v>
      </c>
      <c r="E122" s="202" t="s">
        <v>1</v>
      </c>
      <c r="F122" s="203" t="s">
        <v>235</v>
      </c>
      <c r="G122" s="201"/>
      <c r="H122" s="204">
        <v>90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198</v>
      </c>
      <c r="AU122" s="210" t="s">
        <v>82</v>
      </c>
      <c r="AV122" s="12" t="s">
        <v>82</v>
      </c>
      <c r="AW122" s="12" t="s">
        <v>34</v>
      </c>
      <c r="AX122" s="12" t="s">
        <v>73</v>
      </c>
      <c r="AY122" s="210" t="s">
        <v>121</v>
      </c>
    </row>
    <row r="123" spans="2:65" s="12" customFormat="1" ht="11.25">
      <c r="B123" s="200"/>
      <c r="C123" s="201"/>
      <c r="D123" s="186" t="s">
        <v>198</v>
      </c>
      <c r="E123" s="202" t="s">
        <v>1</v>
      </c>
      <c r="F123" s="203" t="s">
        <v>236</v>
      </c>
      <c r="G123" s="201"/>
      <c r="H123" s="204">
        <v>7.1749999999999998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198</v>
      </c>
      <c r="AU123" s="210" t="s">
        <v>82</v>
      </c>
      <c r="AV123" s="12" t="s">
        <v>82</v>
      </c>
      <c r="AW123" s="12" t="s">
        <v>34</v>
      </c>
      <c r="AX123" s="12" t="s">
        <v>73</v>
      </c>
      <c r="AY123" s="210" t="s">
        <v>121</v>
      </c>
    </row>
    <row r="124" spans="2:65" s="13" customFormat="1" ht="11.25">
      <c r="B124" s="211"/>
      <c r="C124" s="212"/>
      <c r="D124" s="186" t="s">
        <v>198</v>
      </c>
      <c r="E124" s="213" t="s">
        <v>1</v>
      </c>
      <c r="F124" s="214" t="s">
        <v>200</v>
      </c>
      <c r="G124" s="212"/>
      <c r="H124" s="215">
        <v>97.174999999999997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198</v>
      </c>
      <c r="AU124" s="221" t="s">
        <v>82</v>
      </c>
      <c r="AV124" s="13" t="s">
        <v>120</v>
      </c>
      <c r="AW124" s="13" t="s">
        <v>34</v>
      </c>
      <c r="AX124" s="13" t="s">
        <v>80</v>
      </c>
      <c r="AY124" s="221" t="s">
        <v>121</v>
      </c>
    </row>
    <row r="125" spans="2:65" s="1" customFormat="1" ht="16.5" customHeight="1">
      <c r="B125" s="33"/>
      <c r="C125" s="174" t="s">
        <v>171</v>
      </c>
      <c r="D125" s="174" t="s">
        <v>122</v>
      </c>
      <c r="E125" s="175" t="s">
        <v>237</v>
      </c>
      <c r="F125" s="176" t="s">
        <v>238</v>
      </c>
      <c r="G125" s="177" t="s">
        <v>215</v>
      </c>
      <c r="H125" s="178">
        <v>1457.625</v>
      </c>
      <c r="I125" s="179"/>
      <c r="J125" s="180">
        <f>ROUND(I125*H125,2)</f>
        <v>0</v>
      </c>
      <c r="K125" s="176" t="s">
        <v>126</v>
      </c>
      <c r="L125" s="37"/>
      <c r="M125" s="181" t="s">
        <v>1</v>
      </c>
      <c r="N125" s="182" t="s">
        <v>44</v>
      </c>
      <c r="O125" s="59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16" t="s">
        <v>120</v>
      </c>
      <c r="AT125" s="16" t="s">
        <v>122</v>
      </c>
      <c r="AU125" s="16" t="s">
        <v>82</v>
      </c>
      <c r="AY125" s="16" t="s">
        <v>121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6" t="s">
        <v>80</v>
      </c>
      <c r="BK125" s="185">
        <f>ROUND(I125*H125,2)</f>
        <v>0</v>
      </c>
      <c r="BL125" s="16" t="s">
        <v>120</v>
      </c>
      <c r="BM125" s="16" t="s">
        <v>239</v>
      </c>
    </row>
    <row r="126" spans="2:65" s="14" customFormat="1" ht="11.25">
      <c r="B126" s="222"/>
      <c r="C126" s="223"/>
      <c r="D126" s="186" t="s">
        <v>198</v>
      </c>
      <c r="E126" s="224" t="s">
        <v>1</v>
      </c>
      <c r="F126" s="225" t="s">
        <v>240</v>
      </c>
      <c r="G126" s="223"/>
      <c r="H126" s="224" t="s">
        <v>1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198</v>
      </c>
      <c r="AU126" s="231" t="s">
        <v>82</v>
      </c>
      <c r="AV126" s="14" t="s">
        <v>80</v>
      </c>
      <c r="AW126" s="14" t="s">
        <v>34</v>
      </c>
      <c r="AX126" s="14" t="s">
        <v>73</v>
      </c>
      <c r="AY126" s="231" t="s">
        <v>121</v>
      </c>
    </row>
    <row r="127" spans="2:65" s="12" customFormat="1" ht="11.25">
      <c r="B127" s="200"/>
      <c r="C127" s="201"/>
      <c r="D127" s="186" t="s">
        <v>198</v>
      </c>
      <c r="E127" s="202" t="s">
        <v>1</v>
      </c>
      <c r="F127" s="203" t="s">
        <v>241</v>
      </c>
      <c r="G127" s="201"/>
      <c r="H127" s="204">
        <v>1350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198</v>
      </c>
      <c r="AU127" s="210" t="s">
        <v>82</v>
      </c>
      <c r="AV127" s="12" t="s">
        <v>82</v>
      </c>
      <c r="AW127" s="12" t="s">
        <v>34</v>
      </c>
      <c r="AX127" s="12" t="s">
        <v>73</v>
      </c>
      <c r="AY127" s="210" t="s">
        <v>121</v>
      </c>
    </row>
    <row r="128" spans="2:65" s="12" customFormat="1" ht="11.25">
      <c r="B128" s="200"/>
      <c r="C128" s="201"/>
      <c r="D128" s="186" t="s">
        <v>198</v>
      </c>
      <c r="E128" s="202" t="s">
        <v>1</v>
      </c>
      <c r="F128" s="203" t="s">
        <v>242</v>
      </c>
      <c r="G128" s="201"/>
      <c r="H128" s="204">
        <v>107.625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198</v>
      </c>
      <c r="AU128" s="210" t="s">
        <v>82</v>
      </c>
      <c r="AV128" s="12" t="s">
        <v>82</v>
      </c>
      <c r="AW128" s="12" t="s">
        <v>34</v>
      </c>
      <c r="AX128" s="12" t="s">
        <v>73</v>
      </c>
      <c r="AY128" s="210" t="s">
        <v>121</v>
      </c>
    </row>
    <row r="129" spans="2:65" s="13" customFormat="1" ht="11.25">
      <c r="B129" s="211"/>
      <c r="C129" s="212"/>
      <c r="D129" s="186" t="s">
        <v>198</v>
      </c>
      <c r="E129" s="213" t="s">
        <v>1</v>
      </c>
      <c r="F129" s="214" t="s">
        <v>200</v>
      </c>
      <c r="G129" s="212"/>
      <c r="H129" s="215">
        <v>1457.625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198</v>
      </c>
      <c r="AU129" s="221" t="s">
        <v>82</v>
      </c>
      <c r="AV129" s="13" t="s">
        <v>120</v>
      </c>
      <c r="AW129" s="13" t="s">
        <v>34</v>
      </c>
      <c r="AX129" s="13" t="s">
        <v>80</v>
      </c>
      <c r="AY129" s="221" t="s">
        <v>121</v>
      </c>
    </row>
    <row r="130" spans="2:65" s="1" customFormat="1" ht="16.5" customHeight="1">
      <c r="B130" s="33"/>
      <c r="C130" s="174" t="s">
        <v>175</v>
      </c>
      <c r="D130" s="174" t="s">
        <v>122</v>
      </c>
      <c r="E130" s="175" t="s">
        <v>243</v>
      </c>
      <c r="F130" s="176" t="s">
        <v>244</v>
      </c>
      <c r="G130" s="177" t="s">
        <v>245</v>
      </c>
      <c r="H130" s="178">
        <v>160.339</v>
      </c>
      <c r="I130" s="179"/>
      <c r="J130" s="180">
        <f>ROUND(I130*H130,2)</f>
        <v>0</v>
      </c>
      <c r="K130" s="176" t="s">
        <v>126</v>
      </c>
      <c r="L130" s="37"/>
      <c r="M130" s="181" t="s">
        <v>1</v>
      </c>
      <c r="N130" s="182" t="s">
        <v>44</v>
      </c>
      <c r="O130" s="59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16" t="s">
        <v>120</v>
      </c>
      <c r="AT130" s="16" t="s">
        <v>122</v>
      </c>
      <c r="AU130" s="16" t="s">
        <v>82</v>
      </c>
      <c r="AY130" s="16" t="s">
        <v>121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80</v>
      </c>
      <c r="BK130" s="185">
        <f>ROUND(I130*H130,2)</f>
        <v>0</v>
      </c>
      <c r="BL130" s="16" t="s">
        <v>120</v>
      </c>
      <c r="BM130" s="16" t="s">
        <v>246</v>
      </c>
    </row>
    <row r="131" spans="2:65" s="1" customFormat="1" ht="19.5">
      <c r="B131" s="33"/>
      <c r="C131" s="34"/>
      <c r="D131" s="186" t="s">
        <v>129</v>
      </c>
      <c r="E131" s="34"/>
      <c r="F131" s="187" t="s">
        <v>247</v>
      </c>
      <c r="G131" s="34"/>
      <c r="H131" s="34"/>
      <c r="I131" s="111"/>
      <c r="J131" s="34"/>
      <c r="K131" s="34"/>
      <c r="L131" s="37"/>
      <c r="M131" s="188"/>
      <c r="N131" s="59"/>
      <c r="O131" s="59"/>
      <c r="P131" s="59"/>
      <c r="Q131" s="59"/>
      <c r="R131" s="59"/>
      <c r="S131" s="59"/>
      <c r="T131" s="60"/>
      <c r="AT131" s="16" t="s">
        <v>129</v>
      </c>
      <c r="AU131" s="16" t="s">
        <v>82</v>
      </c>
    </row>
    <row r="132" spans="2:65" s="12" customFormat="1" ht="11.25">
      <c r="B132" s="200"/>
      <c r="C132" s="201"/>
      <c r="D132" s="186" t="s">
        <v>198</v>
      </c>
      <c r="E132" s="202" t="s">
        <v>1</v>
      </c>
      <c r="F132" s="203" t="s">
        <v>248</v>
      </c>
      <c r="G132" s="201"/>
      <c r="H132" s="204">
        <v>148.5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198</v>
      </c>
      <c r="AU132" s="210" t="s">
        <v>82</v>
      </c>
      <c r="AV132" s="12" t="s">
        <v>82</v>
      </c>
      <c r="AW132" s="12" t="s">
        <v>34</v>
      </c>
      <c r="AX132" s="12" t="s">
        <v>73</v>
      </c>
      <c r="AY132" s="210" t="s">
        <v>121</v>
      </c>
    </row>
    <row r="133" spans="2:65" s="12" customFormat="1" ht="11.25">
      <c r="B133" s="200"/>
      <c r="C133" s="201"/>
      <c r="D133" s="186" t="s">
        <v>198</v>
      </c>
      <c r="E133" s="202" t="s">
        <v>1</v>
      </c>
      <c r="F133" s="203" t="s">
        <v>249</v>
      </c>
      <c r="G133" s="201"/>
      <c r="H133" s="204">
        <v>11.839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198</v>
      </c>
      <c r="AU133" s="210" t="s">
        <v>82</v>
      </c>
      <c r="AV133" s="12" t="s">
        <v>82</v>
      </c>
      <c r="AW133" s="12" t="s">
        <v>34</v>
      </c>
      <c r="AX133" s="12" t="s">
        <v>73</v>
      </c>
      <c r="AY133" s="210" t="s">
        <v>121</v>
      </c>
    </row>
    <row r="134" spans="2:65" s="13" customFormat="1" ht="11.25">
      <c r="B134" s="211"/>
      <c r="C134" s="212"/>
      <c r="D134" s="186" t="s">
        <v>198</v>
      </c>
      <c r="E134" s="213" t="s">
        <v>1</v>
      </c>
      <c r="F134" s="214" t="s">
        <v>200</v>
      </c>
      <c r="G134" s="212"/>
      <c r="H134" s="215">
        <v>160.339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198</v>
      </c>
      <c r="AU134" s="221" t="s">
        <v>82</v>
      </c>
      <c r="AV134" s="13" t="s">
        <v>120</v>
      </c>
      <c r="AW134" s="13" t="s">
        <v>34</v>
      </c>
      <c r="AX134" s="13" t="s">
        <v>80</v>
      </c>
      <c r="AY134" s="221" t="s">
        <v>121</v>
      </c>
    </row>
    <row r="135" spans="2:65" s="1" customFormat="1" ht="16.5" customHeight="1">
      <c r="B135" s="33"/>
      <c r="C135" s="174" t="s">
        <v>250</v>
      </c>
      <c r="D135" s="174" t="s">
        <v>122</v>
      </c>
      <c r="E135" s="175" t="s">
        <v>251</v>
      </c>
      <c r="F135" s="176" t="s">
        <v>252</v>
      </c>
      <c r="G135" s="177" t="s">
        <v>215</v>
      </c>
      <c r="H135" s="178">
        <v>16.885000000000002</v>
      </c>
      <c r="I135" s="179"/>
      <c r="J135" s="180">
        <f>ROUND(I135*H135,2)</f>
        <v>0</v>
      </c>
      <c r="K135" s="176" t="s">
        <v>126</v>
      </c>
      <c r="L135" s="37"/>
      <c r="M135" s="181" t="s">
        <v>1</v>
      </c>
      <c r="N135" s="182" t="s">
        <v>44</v>
      </c>
      <c r="O135" s="59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16" t="s">
        <v>120</v>
      </c>
      <c r="AT135" s="16" t="s">
        <v>122</v>
      </c>
      <c r="AU135" s="16" t="s">
        <v>82</v>
      </c>
      <c r="AY135" s="16" t="s">
        <v>121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6" t="s">
        <v>80</v>
      </c>
      <c r="BK135" s="185">
        <f>ROUND(I135*H135,2)</f>
        <v>0</v>
      </c>
      <c r="BL135" s="16" t="s">
        <v>120</v>
      </c>
      <c r="BM135" s="16" t="s">
        <v>253</v>
      </c>
    </row>
    <row r="136" spans="2:65" s="12" customFormat="1" ht="11.25">
      <c r="B136" s="200"/>
      <c r="C136" s="201"/>
      <c r="D136" s="186" t="s">
        <v>198</v>
      </c>
      <c r="E136" s="202" t="s">
        <v>1</v>
      </c>
      <c r="F136" s="203" t="s">
        <v>254</v>
      </c>
      <c r="G136" s="201"/>
      <c r="H136" s="204">
        <v>16.885000000000002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198</v>
      </c>
      <c r="AU136" s="210" t="s">
        <v>82</v>
      </c>
      <c r="AV136" s="12" t="s">
        <v>82</v>
      </c>
      <c r="AW136" s="12" t="s">
        <v>34</v>
      </c>
      <c r="AX136" s="12" t="s">
        <v>73</v>
      </c>
      <c r="AY136" s="210" t="s">
        <v>121</v>
      </c>
    </row>
    <row r="137" spans="2:65" s="13" customFormat="1" ht="11.25">
      <c r="B137" s="211"/>
      <c r="C137" s="212"/>
      <c r="D137" s="186" t="s">
        <v>198</v>
      </c>
      <c r="E137" s="213" t="s">
        <v>1</v>
      </c>
      <c r="F137" s="214" t="s">
        <v>200</v>
      </c>
      <c r="G137" s="212"/>
      <c r="H137" s="215">
        <v>16.885000000000002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198</v>
      </c>
      <c r="AU137" s="221" t="s">
        <v>82</v>
      </c>
      <c r="AV137" s="13" t="s">
        <v>120</v>
      </c>
      <c r="AW137" s="13" t="s">
        <v>34</v>
      </c>
      <c r="AX137" s="13" t="s">
        <v>80</v>
      </c>
      <c r="AY137" s="221" t="s">
        <v>121</v>
      </c>
    </row>
    <row r="138" spans="2:65" s="1" customFormat="1" ht="16.5" customHeight="1">
      <c r="B138" s="33"/>
      <c r="C138" s="174" t="s">
        <v>255</v>
      </c>
      <c r="D138" s="174" t="s">
        <v>122</v>
      </c>
      <c r="E138" s="175" t="s">
        <v>256</v>
      </c>
      <c r="F138" s="176" t="s">
        <v>257</v>
      </c>
      <c r="G138" s="177" t="s">
        <v>196</v>
      </c>
      <c r="H138" s="178">
        <v>110</v>
      </c>
      <c r="I138" s="179"/>
      <c r="J138" s="180">
        <f>ROUND(I138*H138,2)</f>
        <v>0</v>
      </c>
      <c r="K138" s="176" t="s">
        <v>126</v>
      </c>
      <c r="L138" s="37"/>
      <c r="M138" s="181" t="s">
        <v>1</v>
      </c>
      <c r="N138" s="182" t="s">
        <v>44</v>
      </c>
      <c r="O138" s="59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AR138" s="16" t="s">
        <v>120</v>
      </c>
      <c r="AT138" s="16" t="s">
        <v>122</v>
      </c>
      <c r="AU138" s="16" t="s">
        <v>82</v>
      </c>
      <c r="AY138" s="16" t="s">
        <v>121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80</v>
      </c>
      <c r="BK138" s="185">
        <f>ROUND(I138*H138,2)</f>
        <v>0</v>
      </c>
      <c r="BL138" s="16" t="s">
        <v>120</v>
      </c>
      <c r="BM138" s="16" t="s">
        <v>258</v>
      </c>
    </row>
    <row r="139" spans="2:65" s="12" customFormat="1" ht="11.25">
      <c r="B139" s="200"/>
      <c r="C139" s="201"/>
      <c r="D139" s="186" t="s">
        <v>198</v>
      </c>
      <c r="E139" s="202" t="s">
        <v>1</v>
      </c>
      <c r="F139" s="203" t="s">
        <v>259</v>
      </c>
      <c r="G139" s="201"/>
      <c r="H139" s="204">
        <v>110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198</v>
      </c>
      <c r="AU139" s="210" t="s">
        <v>82</v>
      </c>
      <c r="AV139" s="12" t="s">
        <v>82</v>
      </c>
      <c r="AW139" s="12" t="s">
        <v>34</v>
      </c>
      <c r="AX139" s="12" t="s">
        <v>73</v>
      </c>
      <c r="AY139" s="210" t="s">
        <v>121</v>
      </c>
    </row>
    <row r="140" spans="2:65" s="13" customFormat="1" ht="11.25">
      <c r="B140" s="211"/>
      <c r="C140" s="212"/>
      <c r="D140" s="186" t="s">
        <v>198</v>
      </c>
      <c r="E140" s="213" t="s">
        <v>1</v>
      </c>
      <c r="F140" s="214" t="s">
        <v>200</v>
      </c>
      <c r="G140" s="212"/>
      <c r="H140" s="215">
        <v>110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198</v>
      </c>
      <c r="AU140" s="221" t="s">
        <v>82</v>
      </c>
      <c r="AV140" s="13" t="s">
        <v>120</v>
      </c>
      <c r="AW140" s="13" t="s">
        <v>34</v>
      </c>
      <c r="AX140" s="13" t="s">
        <v>80</v>
      </c>
      <c r="AY140" s="221" t="s">
        <v>121</v>
      </c>
    </row>
    <row r="141" spans="2:65" s="1" customFormat="1" ht="16.5" customHeight="1">
      <c r="B141" s="33"/>
      <c r="C141" s="232" t="s">
        <v>260</v>
      </c>
      <c r="D141" s="232" t="s">
        <v>261</v>
      </c>
      <c r="E141" s="233" t="s">
        <v>262</v>
      </c>
      <c r="F141" s="234" t="s">
        <v>263</v>
      </c>
      <c r="G141" s="235" t="s">
        <v>215</v>
      </c>
      <c r="H141" s="236">
        <v>16.5</v>
      </c>
      <c r="I141" s="237"/>
      <c r="J141" s="238">
        <f>ROUND(I141*H141,2)</f>
        <v>0</v>
      </c>
      <c r="K141" s="234" t="s">
        <v>166</v>
      </c>
      <c r="L141" s="239"/>
      <c r="M141" s="240" t="s">
        <v>1</v>
      </c>
      <c r="N141" s="241" t="s">
        <v>44</v>
      </c>
      <c r="O141" s="59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16" t="s">
        <v>158</v>
      </c>
      <c r="AT141" s="16" t="s">
        <v>261</v>
      </c>
      <c r="AU141" s="16" t="s">
        <v>82</v>
      </c>
      <c r="AY141" s="16" t="s">
        <v>121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80</v>
      </c>
      <c r="BK141" s="185">
        <f>ROUND(I141*H141,2)</f>
        <v>0</v>
      </c>
      <c r="BL141" s="16" t="s">
        <v>120</v>
      </c>
      <c r="BM141" s="16" t="s">
        <v>264</v>
      </c>
    </row>
    <row r="142" spans="2:65" s="12" customFormat="1" ht="11.25">
      <c r="B142" s="200"/>
      <c r="C142" s="201"/>
      <c r="D142" s="186" t="s">
        <v>198</v>
      </c>
      <c r="E142" s="202" t="s">
        <v>1</v>
      </c>
      <c r="F142" s="203" t="s">
        <v>265</v>
      </c>
      <c r="G142" s="201"/>
      <c r="H142" s="204">
        <v>16.5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198</v>
      </c>
      <c r="AU142" s="210" t="s">
        <v>82</v>
      </c>
      <c r="AV142" s="12" t="s">
        <v>82</v>
      </c>
      <c r="AW142" s="12" t="s">
        <v>34</v>
      </c>
      <c r="AX142" s="12" t="s">
        <v>73</v>
      </c>
      <c r="AY142" s="210" t="s">
        <v>121</v>
      </c>
    </row>
    <row r="143" spans="2:65" s="13" customFormat="1" ht="11.25">
      <c r="B143" s="211"/>
      <c r="C143" s="212"/>
      <c r="D143" s="186" t="s">
        <v>198</v>
      </c>
      <c r="E143" s="213" t="s">
        <v>1</v>
      </c>
      <c r="F143" s="214" t="s">
        <v>200</v>
      </c>
      <c r="G143" s="212"/>
      <c r="H143" s="215">
        <v>16.5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198</v>
      </c>
      <c r="AU143" s="221" t="s">
        <v>82</v>
      </c>
      <c r="AV143" s="13" t="s">
        <v>120</v>
      </c>
      <c r="AW143" s="13" t="s">
        <v>34</v>
      </c>
      <c r="AX143" s="13" t="s">
        <v>80</v>
      </c>
      <c r="AY143" s="221" t="s">
        <v>121</v>
      </c>
    </row>
    <row r="144" spans="2:65" s="1" customFormat="1" ht="16.5" customHeight="1">
      <c r="B144" s="33"/>
      <c r="C144" s="174" t="s">
        <v>8</v>
      </c>
      <c r="D144" s="174" t="s">
        <v>122</v>
      </c>
      <c r="E144" s="175" t="s">
        <v>266</v>
      </c>
      <c r="F144" s="176" t="s">
        <v>267</v>
      </c>
      <c r="G144" s="177" t="s">
        <v>196</v>
      </c>
      <c r="H144" s="178">
        <v>110</v>
      </c>
      <c r="I144" s="179"/>
      <c r="J144" s="180">
        <f>ROUND(I144*H144,2)</f>
        <v>0</v>
      </c>
      <c r="K144" s="176" t="s">
        <v>126</v>
      </c>
      <c r="L144" s="37"/>
      <c r="M144" s="181" t="s">
        <v>1</v>
      </c>
      <c r="N144" s="182" t="s">
        <v>44</v>
      </c>
      <c r="O144" s="59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16" t="s">
        <v>120</v>
      </c>
      <c r="AT144" s="16" t="s">
        <v>122</v>
      </c>
      <c r="AU144" s="16" t="s">
        <v>82</v>
      </c>
      <c r="AY144" s="16" t="s">
        <v>121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6" t="s">
        <v>80</v>
      </c>
      <c r="BK144" s="185">
        <f>ROUND(I144*H144,2)</f>
        <v>0</v>
      </c>
      <c r="BL144" s="16" t="s">
        <v>120</v>
      </c>
      <c r="BM144" s="16" t="s">
        <v>268</v>
      </c>
    </row>
    <row r="145" spans="2:65" s="12" customFormat="1" ht="11.25">
      <c r="B145" s="200"/>
      <c r="C145" s="201"/>
      <c r="D145" s="186" t="s">
        <v>198</v>
      </c>
      <c r="E145" s="202" t="s">
        <v>1</v>
      </c>
      <c r="F145" s="203" t="s">
        <v>269</v>
      </c>
      <c r="G145" s="201"/>
      <c r="H145" s="204">
        <v>110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198</v>
      </c>
      <c r="AU145" s="210" t="s">
        <v>82</v>
      </c>
      <c r="AV145" s="12" t="s">
        <v>82</v>
      </c>
      <c r="AW145" s="12" t="s">
        <v>34</v>
      </c>
      <c r="AX145" s="12" t="s">
        <v>73</v>
      </c>
      <c r="AY145" s="210" t="s">
        <v>121</v>
      </c>
    </row>
    <row r="146" spans="2:65" s="13" customFormat="1" ht="11.25">
      <c r="B146" s="211"/>
      <c r="C146" s="212"/>
      <c r="D146" s="186" t="s">
        <v>198</v>
      </c>
      <c r="E146" s="213" t="s">
        <v>1</v>
      </c>
      <c r="F146" s="214" t="s">
        <v>200</v>
      </c>
      <c r="G146" s="212"/>
      <c r="H146" s="215">
        <v>110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198</v>
      </c>
      <c r="AU146" s="221" t="s">
        <v>82</v>
      </c>
      <c r="AV146" s="13" t="s">
        <v>120</v>
      </c>
      <c r="AW146" s="13" t="s">
        <v>34</v>
      </c>
      <c r="AX146" s="13" t="s">
        <v>80</v>
      </c>
      <c r="AY146" s="221" t="s">
        <v>121</v>
      </c>
    </row>
    <row r="147" spans="2:65" s="1" customFormat="1" ht="16.5" customHeight="1">
      <c r="B147" s="33"/>
      <c r="C147" s="232" t="s">
        <v>270</v>
      </c>
      <c r="D147" s="232" t="s">
        <v>261</v>
      </c>
      <c r="E147" s="233" t="s">
        <v>271</v>
      </c>
      <c r="F147" s="234" t="s">
        <v>272</v>
      </c>
      <c r="G147" s="235" t="s">
        <v>273</v>
      </c>
      <c r="H147" s="236">
        <v>3.85</v>
      </c>
      <c r="I147" s="237"/>
      <c r="J147" s="238">
        <f>ROUND(I147*H147,2)</f>
        <v>0</v>
      </c>
      <c r="K147" s="234" t="s">
        <v>126</v>
      </c>
      <c r="L147" s="239"/>
      <c r="M147" s="240" t="s">
        <v>1</v>
      </c>
      <c r="N147" s="241" t="s">
        <v>44</v>
      </c>
      <c r="O147" s="59"/>
      <c r="P147" s="183">
        <f>O147*H147</f>
        <v>0</v>
      </c>
      <c r="Q147" s="183">
        <v>1E-3</v>
      </c>
      <c r="R147" s="183">
        <f>Q147*H147</f>
        <v>3.8500000000000001E-3</v>
      </c>
      <c r="S147" s="183">
        <v>0</v>
      </c>
      <c r="T147" s="184">
        <f>S147*H147</f>
        <v>0</v>
      </c>
      <c r="AR147" s="16" t="s">
        <v>158</v>
      </c>
      <c r="AT147" s="16" t="s">
        <v>261</v>
      </c>
      <c r="AU147" s="16" t="s">
        <v>82</v>
      </c>
      <c r="AY147" s="16" t="s">
        <v>121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6" t="s">
        <v>80</v>
      </c>
      <c r="BK147" s="185">
        <f>ROUND(I147*H147,2)</f>
        <v>0</v>
      </c>
      <c r="BL147" s="16" t="s">
        <v>120</v>
      </c>
      <c r="BM147" s="16" t="s">
        <v>274</v>
      </c>
    </row>
    <row r="148" spans="2:65" s="12" customFormat="1" ht="11.25">
      <c r="B148" s="200"/>
      <c r="C148" s="201"/>
      <c r="D148" s="186" t="s">
        <v>198</v>
      </c>
      <c r="E148" s="202" t="s">
        <v>1</v>
      </c>
      <c r="F148" s="203" t="s">
        <v>275</v>
      </c>
      <c r="G148" s="201"/>
      <c r="H148" s="204">
        <v>3.85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198</v>
      </c>
      <c r="AU148" s="210" t="s">
        <v>82</v>
      </c>
      <c r="AV148" s="12" t="s">
        <v>82</v>
      </c>
      <c r="AW148" s="12" t="s">
        <v>34</v>
      </c>
      <c r="AX148" s="12" t="s">
        <v>73</v>
      </c>
      <c r="AY148" s="210" t="s">
        <v>121</v>
      </c>
    </row>
    <row r="149" spans="2:65" s="13" customFormat="1" ht="11.25">
      <c r="B149" s="211"/>
      <c r="C149" s="212"/>
      <c r="D149" s="186" t="s">
        <v>198</v>
      </c>
      <c r="E149" s="213" t="s">
        <v>1</v>
      </c>
      <c r="F149" s="214" t="s">
        <v>200</v>
      </c>
      <c r="G149" s="212"/>
      <c r="H149" s="215">
        <v>3.85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198</v>
      </c>
      <c r="AU149" s="221" t="s">
        <v>82</v>
      </c>
      <c r="AV149" s="13" t="s">
        <v>120</v>
      </c>
      <c r="AW149" s="13" t="s">
        <v>34</v>
      </c>
      <c r="AX149" s="13" t="s">
        <v>80</v>
      </c>
      <c r="AY149" s="221" t="s">
        <v>121</v>
      </c>
    </row>
    <row r="150" spans="2:65" s="1" customFormat="1" ht="16.5" customHeight="1">
      <c r="B150" s="33"/>
      <c r="C150" s="174" t="s">
        <v>276</v>
      </c>
      <c r="D150" s="174" t="s">
        <v>122</v>
      </c>
      <c r="E150" s="175" t="s">
        <v>277</v>
      </c>
      <c r="F150" s="176" t="s">
        <v>278</v>
      </c>
      <c r="G150" s="177" t="s">
        <v>196</v>
      </c>
      <c r="H150" s="178">
        <v>410</v>
      </c>
      <c r="I150" s="179"/>
      <c r="J150" s="180">
        <f>ROUND(I150*H150,2)</f>
        <v>0</v>
      </c>
      <c r="K150" s="176" t="s">
        <v>126</v>
      </c>
      <c r="L150" s="37"/>
      <c r="M150" s="181" t="s">
        <v>1</v>
      </c>
      <c r="N150" s="182" t="s">
        <v>44</v>
      </c>
      <c r="O150" s="59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AR150" s="16" t="s">
        <v>120</v>
      </c>
      <c r="AT150" s="16" t="s">
        <v>122</v>
      </c>
      <c r="AU150" s="16" t="s">
        <v>82</v>
      </c>
      <c r="AY150" s="16" t="s">
        <v>121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80</v>
      </c>
      <c r="BK150" s="185">
        <f>ROUND(I150*H150,2)</f>
        <v>0</v>
      </c>
      <c r="BL150" s="16" t="s">
        <v>120</v>
      </c>
      <c r="BM150" s="16" t="s">
        <v>279</v>
      </c>
    </row>
    <row r="151" spans="2:65" s="12" customFormat="1" ht="11.25">
      <c r="B151" s="200"/>
      <c r="C151" s="201"/>
      <c r="D151" s="186" t="s">
        <v>198</v>
      </c>
      <c r="E151" s="202" t="s">
        <v>1</v>
      </c>
      <c r="F151" s="203" t="s">
        <v>280</v>
      </c>
      <c r="G151" s="201"/>
      <c r="H151" s="204">
        <v>220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198</v>
      </c>
      <c r="AU151" s="210" t="s">
        <v>82</v>
      </c>
      <c r="AV151" s="12" t="s">
        <v>82</v>
      </c>
      <c r="AW151" s="12" t="s">
        <v>34</v>
      </c>
      <c r="AX151" s="12" t="s">
        <v>73</v>
      </c>
      <c r="AY151" s="210" t="s">
        <v>121</v>
      </c>
    </row>
    <row r="152" spans="2:65" s="12" customFormat="1" ht="11.25">
      <c r="B152" s="200"/>
      <c r="C152" s="201"/>
      <c r="D152" s="186" t="s">
        <v>198</v>
      </c>
      <c r="E152" s="202" t="s">
        <v>1</v>
      </c>
      <c r="F152" s="203" t="s">
        <v>281</v>
      </c>
      <c r="G152" s="201"/>
      <c r="H152" s="204">
        <v>190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198</v>
      </c>
      <c r="AU152" s="210" t="s">
        <v>82</v>
      </c>
      <c r="AV152" s="12" t="s">
        <v>82</v>
      </c>
      <c r="AW152" s="12" t="s">
        <v>34</v>
      </c>
      <c r="AX152" s="12" t="s">
        <v>73</v>
      </c>
      <c r="AY152" s="210" t="s">
        <v>121</v>
      </c>
    </row>
    <row r="153" spans="2:65" s="13" customFormat="1" ht="11.25">
      <c r="B153" s="211"/>
      <c r="C153" s="212"/>
      <c r="D153" s="186" t="s">
        <v>198</v>
      </c>
      <c r="E153" s="213" t="s">
        <v>1</v>
      </c>
      <c r="F153" s="214" t="s">
        <v>200</v>
      </c>
      <c r="G153" s="212"/>
      <c r="H153" s="215">
        <v>410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198</v>
      </c>
      <c r="AU153" s="221" t="s">
        <v>82</v>
      </c>
      <c r="AV153" s="13" t="s">
        <v>120</v>
      </c>
      <c r="AW153" s="13" t="s">
        <v>34</v>
      </c>
      <c r="AX153" s="13" t="s">
        <v>80</v>
      </c>
      <c r="AY153" s="221" t="s">
        <v>121</v>
      </c>
    </row>
    <row r="154" spans="2:65" s="1" customFormat="1" ht="16.5" customHeight="1">
      <c r="B154" s="33"/>
      <c r="C154" s="174" t="s">
        <v>282</v>
      </c>
      <c r="D154" s="174" t="s">
        <v>122</v>
      </c>
      <c r="E154" s="175" t="s">
        <v>283</v>
      </c>
      <c r="F154" s="176" t="s">
        <v>284</v>
      </c>
      <c r="G154" s="177" t="s">
        <v>196</v>
      </c>
      <c r="H154" s="178">
        <v>110</v>
      </c>
      <c r="I154" s="179"/>
      <c r="J154" s="180">
        <f>ROUND(I154*H154,2)</f>
        <v>0</v>
      </c>
      <c r="K154" s="176" t="s">
        <v>126</v>
      </c>
      <c r="L154" s="37"/>
      <c r="M154" s="181" t="s">
        <v>1</v>
      </c>
      <c r="N154" s="182" t="s">
        <v>44</v>
      </c>
      <c r="O154" s="59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AR154" s="16" t="s">
        <v>120</v>
      </c>
      <c r="AT154" s="16" t="s">
        <v>122</v>
      </c>
      <c r="AU154" s="16" t="s">
        <v>82</v>
      </c>
      <c r="AY154" s="16" t="s">
        <v>121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6" t="s">
        <v>80</v>
      </c>
      <c r="BK154" s="185">
        <f>ROUND(I154*H154,2)</f>
        <v>0</v>
      </c>
      <c r="BL154" s="16" t="s">
        <v>120</v>
      </c>
      <c r="BM154" s="16" t="s">
        <v>285</v>
      </c>
    </row>
    <row r="155" spans="2:65" s="1" customFormat="1" ht="16.5" customHeight="1">
      <c r="B155" s="33"/>
      <c r="C155" s="174" t="s">
        <v>286</v>
      </c>
      <c r="D155" s="174" t="s">
        <v>122</v>
      </c>
      <c r="E155" s="175" t="s">
        <v>287</v>
      </c>
      <c r="F155" s="176" t="s">
        <v>288</v>
      </c>
      <c r="G155" s="177" t="s">
        <v>196</v>
      </c>
      <c r="H155" s="178">
        <v>110</v>
      </c>
      <c r="I155" s="179"/>
      <c r="J155" s="180">
        <f>ROUND(I155*H155,2)</f>
        <v>0</v>
      </c>
      <c r="K155" s="176" t="s">
        <v>126</v>
      </c>
      <c r="L155" s="37"/>
      <c r="M155" s="181" t="s">
        <v>1</v>
      </c>
      <c r="N155" s="182" t="s">
        <v>44</v>
      </c>
      <c r="O155" s="59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AR155" s="16" t="s">
        <v>120</v>
      </c>
      <c r="AT155" s="16" t="s">
        <v>122</v>
      </c>
      <c r="AU155" s="16" t="s">
        <v>82</v>
      </c>
      <c r="AY155" s="16" t="s">
        <v>121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80</v>
      </c>
      <c r="BK155" s="185">
        <f>ROUND(I155*H155,2)</f>
        <v>0</v>
      </c>
      <c r="BL155" s="16" t="s">
        <v>120</v>
      </c>
      <c r="BM155" s="16" t="s">
        <v>289</v>
      </c>
    </row>
    <row r="156" spans="2:65" s="1" customFormat="1" ht="16.5" customHeight="1">
      <c r="B156" s="33"/>
      <c r="C156" s="174" t="s">
        <v>290</v>
      </c>
      <c r="D156" s="174" t="s">
        <v>122</v>
      </c>
      <c r="E156" s="175" t="s">
        <v>291</v>
      </c>
      <c r="F156" s="176" t="s">
        <v>292</v>
      </c>
      <c r="G156" s="177" t="s">
        <v>196</v>
      </c>
      <c r="H156" s="178">
        <v>110</v>
      </c>
      <c r="I156" s="179"/>
      <c r="J156" s="180">
        <f>ROUND(I156*H156,2)</f>
        <v>0</v>
      </c>
      <c r="K156" s="176" t="s">
        <v>126</v>
      </c>
      <c r="L156" s="37"/>
      <c r="M156" s="181" t="s">
        <v>1</v>
      </c>
      <c r="N156" s="182" t="s">
        <v>44</v>
      </c>
      <c r="O156" s="59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16" t="s">
        <v>120</v>
      </c>
      <c r="AT156" s="16" t="s">
        <v>122</v>
      </c>
      <c r="AU156" s="16" t="s">
        <v>82</v>
      </c>
      <c r="AY156" s="16" t="s">
        <v>121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80</v>
      </c>
      <c r="BK156" s="185">
        <f>ROUND(I156*H156,2)</f>
        <v>0</v>
      </c>
      <c r="BL156" s="16" t="s">
        <v>120</v>
      </c>
      <c r="BM156" s="16" t="s">
        <v>293</v>
      </c>
    </row>
    <row r="157" spans="2:65" s="10" customFormat="1" ht="22.9" customHeight="1">
      <c r="B157" s="160"/>
      <c r="C157" s="161"/>
      <c r="D157" s="162" t="s">
        <v>72</v>
      </c>
      <c r="E157" s="198" t="s">
        <v>120</v>
      </c>
      <c r="F157" s="198" t="s">
        <v>294</v>
      </c>
      <c r="G157" s="161"/>
      <c r="H157" s="161"/>
      <c r="I157" s="164"/>
      <c r="J157" s="199">
        <f>BK157</f>
        <v>0</v>
      </c>
      <c r="K157" s="161"/>
      <c r="L157" s="166"/>
      <c r="M157" s="167"/>
      <c r="N157" s="168"/>
      <c r="O157" s="168"/>
      <c r="P157" s="169">
        <f>SUM(P158:P163)</f>
        <v>0</v>
      </c>
      <c r="Q157" s="168"/>
      <c r="R157" s="169">
        <f>SUM(R158:R163)</f>
        <v>0</v>
      </c>
      <c r="S157" s="168"/>
      <c r="T157" s="170">
        <f>SUM(T158:T163)</f>
        <v>0</v>
      </c>
      <c r="AR157" s="171" t="s">
        <v>80</v>
      </c>
      <c r="AT157" s="172" t="s">
        <v>72</v>
      </c>
      <c r="AU157" s="172" t="s">
        <v>80</v>
      </c>
      <c r="AY157" s="171" t="s">
        <v>121</v>
      </c>
      <c r="BK157" s="173">
        <f>SUM(BK158:BK163)</f>
        <v>0</v>
      </c>
    </row>
    <row r="158" spans="2:65" s="1" customFormat="1" ht="16.5" customHeight="1">
      <c r="B158" s="33"/>
      <c r="C158" s="174" t="s">
        <v>7</v>
      </c>
      <c r="D158" s="174" t="s">
        <v>122</v>
      </c>
      <c r="E158" s="175" t="s">
        <v>295</v>
      </c>
      <c r="F158" s="176" t="s">
        <v>296</v>
      </c>
      <c r="G158" s="177" t="s">
        <v>215</v>
      </c>
      <c r="H158" s="178">
        <v>2.0499999999999998</v>
      </c>
      <c r="I158" s="179"/>
      <c r="J158" s="180">
        <f>ROUND(I158*H158,2)</f>
        <v>0</v>
      </c>
      <c r="K158" s="176" t="s">
        <v>126</v>
      </c>
      <c r="L158" s="37"/>
      <c r="M158" s="181" t="s">
        <v>1</v>
      </c>
      <c r="N158" s="182" t="s">
        <v>44</v>
      </c>
      <c r="O158" s="59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16" t="s">
        <v>120</v>
      </c>
      <c r="AT158" s="16" t="s">
        <v>122</v>
      </c>
      <c r="AU158" s="16" t="s">
        <v>82</v>
      </c>
      <c r="AY158" s="16" t="s">
        <v>121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6" t="s">
        <v>80</v>
      </c>
      <c r="BK158" s="185">
        <f>ROUND(I158*H158,2)</f>
        <v>0</v>
      </c>
      <c r="BL158" s="16" t="s">
        <v>120</v>
      </c>
      <c r="BM158" s="16" t="s">
        <v>297</v>
      </c>
    </row>
    <row r="159" spans="2:65" s="14" customFormat="1" ht="11.25">
      <c r="B159" s="222"/>
      <c r="C159" s="223"/>
      <c r="D159" s="186" t="s">
        <v>198</v>
      </c>
      <c r="E159" s="224" t="s">
        <v>1</v>
      </c>
      <c r="F159" s="225" t="s">
        <v>298</v>
      </c>
      <c r="G159" s="223"/>
      <c r="H159" s="224" t="s">
        <v>1</v>
      </c>
      <c r="I159" s="226"/>
      <c r="J159" s="223"/>
      <c r="K159" s="223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198</v>
      </c>
      <c r="AU159" s="231" t="s">
        <v>82</v>
      </c>
      <c r="AV159" s="14" t="s">
        <v>80</v>
      </c>
      <c r="AW159" s="14" t="s">
        <v>34</v>
      </c>
      <c r="AX159" s="14" t="s">
        <v>73</v>
      </c>
      <c r="AY159" s="231" t="s">
        <v>121</v>
      </c>
    </row>
    <row r="160" spans="2:65" s="12" customFormat="1" ht="11.25">
      <c r="B160" s="200"/>
      <c r="C160" s="201"/>
      <c r="D160" s="186" t="s">
        <v>198</v>
      </c>
      <c r="E160" s="202" t="s">
        <v>1</v>
      </c>
      <c r="F160" s="203" t="s">
        <v>299</v>
      </c>
      <c r="G160" s="201"/>
      <c r="H160" s="204">
        <v>0.6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198</v>
      </c>
      <c r="AU160" s="210" t="s">
        <v>82</v>
      </c>
      <c r="AV160" s="12" t="s">
        <v>82</v>
      </c>
      <c r="AW160" s="12" t="s">
        <v>34</v>
      </c>
      <c r="AX160" s="12" t="s">
        <v>73</v>
      </c>
      <c r="AY160" s="210" t="s">
        <v>121</v>
      </c>
    </row>
    <row r="161" spans="2:65" s="12" customFormat="1" ht="11.25">
      <c r="B161" s="200"/>
      <c r="C161" s="201"/>
      <c r="D161" s="186" t="s">
        <v>198</v>
      </c>
      <c r="E161" s="202" t="s">
        <v>1</v>
      </c>
      <c r="F161" s="203" t="s">
        <v>300</v>
      </c>
      <c r="G161" s="201"/>
      <c r="H161" s="204">
        <v>0.55000000000000004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198</v>
      </c>
      <c r="AU161" s="210" t="s">
        <v>82</v>
      </c>
      <c r="AV161" s="12" t="s">
        <v>82</v>
      </c>
      <c r="AW161" s="12" t="s">
        <v>34</v>
      </c>
      <c r="AX161" s="12" t="s">
        <v>73</v>
      </c>
      <c r="AY161" s="210" t="s">
        <v>121</v>
      </c>
    </row>
    <row r="162" spans="2:65" s="12" customFormat="1" ht="11.25">
      <c r="B162" s="200"/>
      <c r="C162" s="201"/>
      <c r="D162" s="186" t="s">
        <v>198</v>
      </c>
      <c r="E162" s="202" t="s">
        <v>1</v>
      </c>
      <c r="F162" s="203" t="s">
        <v>301</v>
      </c>
      <c r="G162" s="201"/>
      <c r="H162" s="204">
        <v>0.9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198</v>
      </c>
      <c r="AU162" s="210" t="s">
        <v>82</v>
      </c>
      <c r="AV162" s="12" t="s">
        <v>82</v>
      </c>
      <c r="AW162" s="12" t="s">
        <v>34</v>
      </c>
      <c r="AX162" s="12" t="s">
        <v>73</v>
      </c>
      <c r="AY162" s="210" t="s">
        <v>121</v>
      </c>
    </row>
    <row r="163" spans="2:65" s="13" customFormat="1" ht="11.25">
      <c r="B163" s="211"/>
      <c r="C163" s="212"/>
      <c r="D163" s="186" t="s">
        <v>198</v>
      </c>
      <c r="E163" s="213" t="s">
        <v>1</v>
      </c>
      <c r="F163" s="214" t="s">
        <v>200</v>
      </c>
      <c r="G163" s="212"/>
      <c r="H163" s="215">
        <v>2.0499999999999998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198</v>
      </c>
      <c r="AU163" s="221" t="s">
        <v>82</v>
      </c>
      <c r="AV163" s="13" t="s">
        <v>120</v>
      </c>
      <c r="AW163" s="13" t="s">
        <v>34</v>
      </c>
      <c r="AX163" s="13" t="s">
        <v>80</v>
      </c>
      <c r="AY163" s="221" t="s">
        <v>121</v>
      </c>
    </row>
    <row r="164" spans="2:65" s="10" customFormat="1" ht="22.9" customHeight="1">
      <c r="B164" s="160"/>
      <c r="C164" s="161"/>
      <c r="D164" s="162" t="s">
        <v>72</v>
      </c>
      <c r="E164" s="198" t="s">
        <v>143</v>
      </c>
      <c r="F164" s="198" t="s">
        <v>302</v>
      </c>
      <c r="G164" s="161"/>
      <c r="H164" s="161"/>
      <c r="I164" s="164"/>
      <c r="J164" s="199">
        <f>BK164</f>
        <v>0</v>
      </c>
      <c r="K164" s="161"/>
      <c r="L164" s="166"/>
      <c r="M164" s="167"/>
      <c r="N164" s="168"/>
      <c r="O164" s="168"/>
      <c r="P164" s="169">
        <f>SUM(P165:P201)</f>
        <v>0</v>
      </c>
      <c r="Q164" s="168"/>
      <c r="R164" s="169">
        <f>SUM(R165:R201)</f>
        <v>47.606200000000001</v>
      </c>
      <c r="S164" s="168"/>
      <c r="T164" s="170">
        <f>SUM(T165:T201)</f>
        <v>0</v>
      </c>
      <c r="AR164" s="171" t="s">
        <v>80</v>
      </c>
      <c r="AT164" s="172" t="s">
        <v>72</v>
      </c>
      <c r="AU164" s="172" t="s">
        <v>80</v>
      </c>
      <c r="AY164" s="171" t="s">
        <v>121</v>
      </c>
      <c r="BK164" s="173">
        <f>SUM(BK165:BK201)</f>
        <v>0</v>
      </c>
    </row>
    <row r="165" spans="2:65" s="1" customFormat="1" ht="16.5" customHeight="1">
      <c r="B165" s="33"/>
      <c r="C165" s="174" t="s">
        <v>303</v>
      </c>
      <c r="D165" s="174" t="s">
        <v>122</v>
      </c>
      <c r="E165" s="175" t="s">
        <v>304</v>
      </c>
      <c r="F165" s="176" t="s">
        <v>305</v>
      </c>
      <c r="G165" s="177" t="s">
        <v>196</v>
      </c>
      <c r="H165" s="178">
        <v>440</v>
      </c>
      <c r="I165" s="179"/>
      <c r="J165" s="180">
        <f>ROUND(I165*H165,2)</f>
        <v>0</v>
      </c>
      <c r="K165" s="176" t="s">
        <v>126</v>
      </c>
      <c r="L165" s="37"/>
      <c r="M165" s="181" t="s">
        <v>1</v>
      </c>
      <c r="N165" s="182" t="s">
        <v>44</v>
      </c>
      <c r="O165" s="59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16" t="s">
        <v>120</v>
      </c>
      <c r="AT165" s="16" t="s">
        <v>122</v>
      </c>
      <c r="AU165" s="16" t="s">
        <v>82</v>
      </c>
      <c r="AY165" s="16" t="s">
        <v>121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6" t="s">
        <v>80</v>
      </c>
      <c r="BK165" s="185">
        <f>ROUND(I165*H165,2)</f>
        <v>0</v>
      </c>
      <c r="BL165" s="16" t="s">
        <v>120</v>
      </c>
      <c r="BM165" s="16" t="s">
        <v>306</v>
      </c>
    </row>
    <row r="166" spans="2:65" s="12" customFormat="1" ht="11.25">
      <c r="B166" s="200"/>
      <c r="C166" s="201"/>
      <c r="D166" s="186" t="s">
        <v>198</v>
      </c>
      <c r="E166" s="202" t="s">
        <v>1</v>
      </c>
      <c r="F166" s="203" t="s">
        <v>307</v>
      </c>
      <c r="G166" s="201"/>
      <c r="H166" s="204">
        <v>220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198</v>
      </c>
      <c r="AU166" s="210" t="s">
        <v>82</v>
      </c>
      <c r="AV166" s="12" t="s">
        <v>82</v>
      </c>
      <c r="AW166" s="12" t="s">
        <v>34</v>
      </c>
      <c r="AX166" s="12" t="s">
        <v>73</v>
      </c>
      <c r="AY166" s="210" t="s">
        <v>121</v>
      </c>
    </row>
    <row r="167" spans="2:65" s="12" customFormat="1" ht="11.25">
      <c r="B167" s="200"/>
      <c r="C167" s="201"/>
      <c r="D167" s="186" t="s">
        <v>198</v>
      </c>
      <c r="E167" s="202" t="s">
        <v>1</v>
      </c>
      <c r="F167" s="203" t="s">
        <v>308</v>
      </c>
      <c r="G167" s="201"/>
      <c r="H167" s="204">
        <v>220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198</v>
      </c>
      <c r="AU167" s="210" t="s">
        <v>82</v>
      </c>
      <c r="AV167" s="12" t="s">
        <v>82</v>
      </c>
      <c r="AW167" s="12" t="s">
        <v>34</v>
      </c>
      <c r="AX167" s="12" t="s">
        <v>73</v>
      </c>
      <c r="AY167" s="210" t="s">
        <v>121</v>
      </c>
    </row>
    <row r="168" spans="2:65" s="13" customFormat="1" ht="11.25">
      <c r="B168" s="211"/>
      <c r="C168" s="212"/>
      <c r="D168" s="186" t="s">
        <v>198</v>
      </c>
      <c r="E168" s="213" t="s">
        <v>1</v>
      </c>
      <c r="F168" s="214" t="s">
        <v>200</v>
      </c>
      <c r="G168" s="212"/>
      <c r="H168" s="215">
        <v>440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198</v>
      </c>
      <c r="AU168" s="221" t="s">
        <v>82</v>
      </c>
      <c r="AV168" s="13" t="s">
        <v>120</v>
      </c>
      <c r="AW168" s="13" t="s">
        <v>34</v>
      </c>
      <c r="AX168" s="13" t="s">
        <v>80</v>
      </c>
      <c r="AY168" s="221" t="s">
        <v>121</v>
      </c>
    </row>
    <row r="169" spans="2:65" s="1" customFormat="1" ht="16.5" customHeight="1">
      <c r="B169" s="33"/>
      <c r="C169" s="174" t="s">
        <v>309</v>
      </c>
      <c r="D169" s="174" t="s">
        <v>122</v>
      </c>
      <c r="E169" s="175" t="s">
        <v>310</v>
      </c>
      <c r="F169" s="176" t="s">
        <v>311</v>
      </c>
      <c r="G169" s="177" t="s">
        <v>196</v>
      </c>
      <c r="H169" s="178">
        <v>190</v>
      </c>
      <c r="I169" s="179"/>
      <c r="J169" s="180">
        <f>ROUND(I169*H169,2)</f>
        <v>0</v>
      </c>
      <c r="K169" s="176" t="s">
        <v>126</v>
      </c>
      <c r="L169" s="37"/>
      <c r="M169" s="181" t="s">
        <v>1</v>
      </c>
      <c r="N169" s="182" t="s">
        <v>44</v>
      </c>
      <c r="O169" s="59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AR169" s="16" t="s">
        <v>120</v>
      </c>
      <c r="AT169" s="16" t="s">
        <v>122</v>
      </c>
      <c r="AU169" s="16" t="s">
        <v>82</v>
      </c>
      <c r="AY169" s="16" t="s">
        <v>121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6" t="s">
        <v>80</v>
      </c>
      <c r="BK169" s="185">
        <f>ROUND(I169*H169,2)</f>
        <v>0</v>
      </c>
      <c r="BL169" s="16" t="s">
        <v>120</v>
      </c>
      <c r="BM169" s="16" t="s">
        <v>312</v>
      </c>
    </row>
    <row r="170" spans="2:65" s="12" customFormat="1" ht="11.25">
      <c r="B170" s="200"/>
      <c r="C170" s="201"/>
      <c r="D170" s="186" t="s">
        <v>198</v>
      </c>
      <c r="E170" s="202" t="s">
        <v>1</v>
      </c>
      <c r="F170" s="203" t="s">
        <v>313</v>
      </c>
      <c r="G170" s="201"/>
      <c r="H170" s="204">
        <v>190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198</v>
      </c>
      <c r="AU170" s="210" t="s">
        <v>82</v>
      </c>
      <c r="AV170" s="12" t="s">
        <v>82</v>
      </c>
      <c r="AW170" s="12" t="s">
        <v>34</v>
      </c>
      <c r="AX170" s="12" t="s">
        <v>73</v>
      </c>
      <c r="AY170" s="210" t="s">
        <v>121</v>
      </c>
    </row>
    <row r="171" spans="2:65" s="13" customFormat="1" ht="11.25">
      <c r="B171" s="211"/>
      <c r="C171" s="212"/>
      <c r="D171" s="186" t="s">
        <v>198</v>
      </c>
      <c r="E171" s="213" t="s">
        <v>1</v>
      </c>
      <c r="F171" s="214" t="s">
        <v>200</v>
      </c>
      <c r="G171" s="212"/>
      <c r="H171" s="215">
        <v>190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198</v>
      </c>
      <c r="AU171" s="221" t="s">
        <v>82</v>
      </c>
      <c r="AV171" s="13" t="s">
        <v>120</v>
      </c>
      <c r="AW171" s="13" t="s">
        <v>34</v>
      </c>
      <c r="AX171" s="13" t="s">
        <v>80</v>
      </c>
      <c r="AY171" s="221" t="s">
        <v>121</v>
      </c>
    </row>
    <row r="172" spans="2:65" s="1" customFormat="1" ht="16.5" customHeight="1">
      <c r="B172" s="33"/>
      <c r="C172" s="174" t="s">
        <v>314</v>
      </c>
      <c r="D172" s="174" t="s">
        <v>122</v>
      </c>
      <c r="E172" s="175" t="s">
        <v>315</v>
      </c>
      <c r="F172" s="176" t="s">
        <v>316</v>
      </c>
      <c r="G172" s="177" t="s">
        <v>196</v>
      </c>
      <c r="H172" s="178">
        <v>220</v>
      </c>
      <c r="I172" s="179"/>
      <c r="J172" s="180">
        <f>ROUND(I172*H172,2)</f>
        <v>0</v>
      </c>
      <c r="K172" s="176" t="s">
        <v>126</v>
      </c>
      <c r="L172" s="37"/>
      <c r="M172" s="181" t="s">
        <v>1</v>
      </c>
      <c r="N172" s="182" t="s">
        <v>44</v>
      </c>
      <c r="O172" s="59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AR172" s="16" t="s">
        <v>120</v>
      </c>
      <c r="AT172" s="16" t="s">
        <v>122</v>
      </c>
      <c r="AU172" s="16" t="s">
        <v>82</v>
      </c>
      <c r="AY172" s="16" t="s">
        <v>121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6" t="s">
        <v>80</v>
      </c>
      <c r="BK172" s="185">
        <f>ROUND(I172*H172,2)</f>
        <v>0</v>
      </c>
      <c r="BL172" s="16" t="s">
        <v>120</v>
      </c>
      <c r="BM172" s="16" t="s">
        <v>317</v>
      </c>
    </row>
    <row r="173" spans="2:65" s="12" customFormat="1" ht="11.25">
      <c r="B173" s="200"/>
      <c r="C173" s="201"/>
      <c r="D173" s="186" t="s">
        <v>198</v>
      </c>
      <c r="E173" s="202" t="s">
        <v>1</v>
      </c>
      <c r="F173" s="203" t="s">
        <v>318</v>
      </c>
      <c r="G173" s="201"/>
      <c r="H173" s="204">
        <v>220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198</v>
      </c>
      <c r="AU173" s="210" t="s">
        <v>82</v>
      </c>
      <c r="AV173" s="12" t="s">
        <v>82</v>
      </c>
      <c r="AW173" s="12" t="s">
        <v>34</v>
      </c>
      <c r="AX173" s="12" t="s">
        <v>73</v>
      </c>
      <c r="AY173" s="210" t="s">
        <v>121</v>
      </c>
    </row>
    <row r="174" spans="2:65" s="13" customFormat="1" ht="11.25">
      <c r="B174" s="211"/>
      <c r="C174" s="212"/>
      <c r="D174" s="186" t="s">
        <v>198</v>
      </c>
      <c r="E174" s="213" t="s">
        <v>1</v>
      </c>
      <c r="F174" s="214" t="s">
        <v>200</v>
      </c>
      <c r="G174" s="212"/>
      <c r="H174" s="215">
        <v>220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198</v>
      </c>
      <c r="AU174" s="221" t="s">
        <v>82</v>
      </c>
      <c r="AV174" s="13" t="s">
        <v>120</v>
      </c>
      <c r="AW174" s="13" t="s">
        <v>34</v>
      </c>
      <c r="AX174" s="13" t="s">
        <v>80</v>
      </c>
      <c r="AY174" s="221" t="s">
        <v>121</v>
      </c>
    </row>
    <row r="175" spans="2:65" s="1" customFormat="1" ht="16.5" customHeight="1">
      <c r="B175" s="33"/>
      <c r="C175" s="174" t="s">
        <v>319</v>
      </c>
      <c r="D175" s="174" t="s">
        <v>122</v>
      </c>
      <c r="E175" s="175" t="s">
        <v>320</v>
      </c>
      <c r="F175" s="176" t="s">
        <v>321</v>
      </c>
      <c r="G175" s="177" t="s">
        <v>196</v>
      </c>
      <c r="H175" s="178">
        <v>220</v>
      </c>
      <c r="I175" s="179"/>
      <c r="J175" s="180">
        <f>ROUND(I175*H175,2)</f>
        <v>0</v>
      </c>
      <c r="K175" s="176" t="s">
        <v>126</v>
      </c>
      <c r="L175" s="37"/>
      <c r="M175" s="181" t="s">
        <v>1</v>
      </c>
      <c r="N175" s="182" t="s">
        <v>44</v>
      </c>
      <c r="O175" s="59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AR175" s="16" t="s">
        <v>120</v>
      </c>
      <c r="AT175" s="16" t="s">
        <v>122</v>
      </c>
      <c r="AU175" s="16" t="s">
        <v>82</v>
      </c>
      <c r="AY175" s="16" t="s">
        <v>121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6" t="s">
        <v>80</v>
      </c>
      <c r="BK175" s="185">
        <f>ROUND(I175*H175,2)</f>
        <v>0</v>
      </c>
      <c r="BL175" s="16" t="s">
        <v>120</v>
      </c>
      <c r="BM175" s="16" t="s">
        <v>322</v>
      </c>
    </row>
    <row r="176" spans="2:65" s="12" customFormat="1" ht="11.25">
      <c r="B176" s="200"/>
      <c r="C176" s="201"/>
      <c r="D176" s="186" t="s">
        <v>198</v>
      </c>
      <c r="E176" s="202" t="s">
        <v>1</v>
      </c>
      <c r="F176" s="203" t="s">
        <v>323</v>
      </c>
      <c r="G176" s="201"/>
      <c r="H176" s="204">
        <v>220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198</v>
      </c>
      <c r="AU176" s="210" t="s">
        <v>82</v>
      </c>
      <c r="AV176" s="12" t="s">
        <v>82</v>
      </c>
      <c r="AW176" s="12" t="s">
        <v>34</v>
      </c>
      <c r="AX176" s="12" t="s">
        <v>73</v>
      </c>
      <c r="AY176" s="210" t="s">
        <v>121</v>
      </c>
    </row>
    <row r="177" spans="2:65" s="13" customFormat="1" ht="11.25">
      <c r="B177" s="211"/>
      <c r="C177" s="212"/>
      <c r="D177" s="186" t="s">
        <v>198</v>
      </c>
      <c r="E177" s="213" t="s">
        <v>1</v>
      </c>
      <c r="F177" s="214" t="s">
        <v>200</v>
      </c>
      <c r="G177" s="212"/>
      <c r="H177" s="215">
        <v>220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198</v>
      </c>
      <c r="AU177" s="221" t="s">
        <v>82</v>
      </c>
      <c r="AV177" s="13" t="s">
        <v>120</v>
      </c>
      <c r="AW177" s="13" t="s">
        <v>34</v>
      </c>
      <c r="AX177" s="13" t="s">
        <v>80</v>
      </c>
      <c r="AY177" s="221" t="s">
        <v>121</v>
      </c>
    </row>
    <row r="178" spans="2:65" s="1" customFormat="1" ht="16.5" customHeight="1">
      <c r="B178" s="33"/>
      <c r="C178" s="174" t="s">
        <v>324</v>
      </c>
      <c r="D178" s="174" t="s">
        <v>122</v>
      </c>
      <c r="E178" s="175" t="s">
        <v>325</v>
      </c>
      <c r="F178" s="176" t="s">
        <v>326</v>
      </c>
      <c r="G178" s="177" t="s">
        <v>196</v>
      </c>
      <c r="H178" s="178">
        <v>220</v>
      </c>
      <c r="I178" s="179"/>
      <c r="J178" s="180">
        <f>ROUND(I178*H178,2)</f>
        <v>0</v>
      </c>
      <c r="K178" s="176" t="s">
        <v>126</v>
      </c>
      <c r="L178" s="37"/>
      <c r="M178" s="181" t="s">
        <v>1</v>
      </c>
      <c r="N178" s="182" t="s">
        <v>44</v>
      </c>
      <c r="O178" s="59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AR178" s="16" t="s">
        <v>120</v>
      </c>
      <c r="AT178" s="16" t="s">
        <v>122</v>
      </c>
      <c r="AU178" s="16" t="s">
        <v>82</v>
      </c>
      <c r="AY178" s="16" t="s">
        <v>121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6" t="s">
        <v>80</v>
      </c>
      <c r="BK178" s="185">
        <f>ROUND(I178*H178,2)</f>
        <v>0</v>
      </c>
      <c r="BL178" s="16" t="s">
        <v>120</v>
      </c>
      <c r="BM178" s="16" t="s">
        <v>327</v>
      </c>
    </row>
    <row r="179" spans="2:65" s="12" customFormat="1" ht="11.25">
      <c r="B179" s="200"/>
      <c r="C179" s="201"/>
      <c r="D179" s="186" t="s">
        <v>198</v>
      </c>
      <c r="E179" s="202" t="s">
        <v>1</v>
      </c>
      <c r="F179" s="203" t="s">
        <v>328</v>
      </c>
      <c r="G179" s="201"/>
      <c r="H179" s="204">
        <v>220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198</v>
      </c>
      <c r="AU179" s="210" t="s">
        <v>82</v>
      </c>
      <c r="AV179" s="12" t="s">
        <v>82</v>
      </c>
      <c r="AW179" s="12" t="s">
        <v>34</v>
      </c>
      <c r="AX179" s="12" t="s">
        <v>73</v>
      </c>
      <c r="AY179" s="210" t="s">
        <v>121</v>
      </c>
    </row>
    <row r="180" spans="2:65" s="13" customFormat="1" ht="11.25">
      <c r="B180" s="211"/>
      <c r="C180" s="212"/>
      <c r="D180" s="186" t="s">
        <v>198</v>
      </c>
      <c r="E180" s="213" t="s">
        <v>1</v>
      </c>
      <c r="F180" s="214" t="s">
        <v>200</v>
      </c>
      <c r="G180" s="212"/>
      <c r="H180" s="215">
        <v>220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198</v>
      </c>
      <c r="AU180" s="221" t="s">
        <v>82</v>
      </c>
      <c r="AV180" s="13" t="s">
        <v>120</v>
      </c>
      <c r="AW180" s="13" t="s">
        <v>34</v>
      </c>
      <c r="AX180" s="13" t="s">
        <v>80</v>
      </c>
      <c r="AY180" s="221" t="s">
        <v>121</v>
      </c>
    </row>
    <row r="181" spans="2:65" s="1" customFormat="1" ht="16.5" customHeight="1">
      <c r="B181" s="33"/>
      <c r="C181" s="174" t="s">
        <v>329</v>
      </c>
      <c r="D181" s="174" t="s">
        <v>122</v>
      </c>
      <c r="E181" s="175" t="s">
        <v>330</v>
      </c>
      <c r="F181" s="176" t="s">
        <v>331</v>
      </c>
      <c r="G181" s="177" t="s">
        <v>196</v>
      </c>
      <c r="H181" s="178">
        <v>190</v>
      </c>
      <c r="I181" s="179"/>
      <c r="J181" s="180">
        <f>ROUND(I181*H181,2)</f>
        <v>0</v>
      </c>
      <c r="K181" s="176" t="s">
        <v>126</v>
      </c>
      <c r="L181" s="37"/>
      <c r="M181" s="181" t="s">
        <v>1</v>
      </c>
      <c r="N181" s="182" t="s">
        <v>44</v>
      </c>
      <c r="O181" s="59"/>
      <c r="P181" s="183">
        <f>O181*H181</f>
        <v>0</v>
      </c>
      <c r="Q181" s="183">
        <v>0.10362</v>
      </c>
      <c r="R181" s="183">
        <f>Q181*H181</f>
        <v>19.687799999999999</v>
      </c>
      <c r="S181" s="183">
        <v>0</v>
      </c>
      <c r="T181" s="184">
        <f>S181*H181</f>
        <v>0</v>
      </c>
      <c r="AR181" s="16" t="s">
        <v>120</v>
      </c>
      <c r="AT181" s="16" t="s">
        <v>122</v>
      </c>
      <c r="AU181" s="16" t="s">
        <v>82</v>
      </c>
      <c r="AY181" s="16" t="s">
        <v>121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6" t="s">
        <v>80</v>
      </c>
      <c r="BK181" s="185">
        <f>ROUND(I181*H181,2)</f>
        <v>0</v>
      </c>
      <c r="BL181" s="16" t="s">
        <v>120</v>
      </c>
      <c r="BM181" s="16" t="s">
        <v>332</v>
      </c>
    </row>
    <row r="182" spans="2:65" s="12" customFormat="1" ht="11.25">
      <c r="B182" s="200"/>
      <c r="C182" s="201"/>
      <c r="D182" s="186" t="s">
        <v>198</v>
      </c>
      <c r="E182" s="202" t="s">
        <v>1</v>
      </c>
      <c r="F182" s="203" t="s">
        <v>333</v>
      </c>
      <c r="G182" s="201"/>
      <c r="H182" s="204">
        <v>158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198</v>
      </c>
      <c r="AU182" s="210" t="s">
        <v>82</v>
      </c>
      <c r="AV182" s="12" t="s">
        <v>82</v>
      </c>
      <c r="AW182" s="12" t="s">
        <v>34</v>
      </c>
      <c r="AX182" s="12" t="s">
        <v>73</v>
      </c>
      <c r="AY182" s="210" t="s">
        <v>121</v>
      </c>
    </row>
    <row r="183" spans="2:65" s="12" customFormat="1" ht="11.25">
      <c r="B183" s="200"/>
      <c r="C183" s="201"/>
      <c r="D183" s="186" t="s">
        <v>198</v>
      </c>
      <c r="E183" s="202" t="s">
        <v>1</v>
      </c>
      <c r="F183" s="203" t="s">
        <v>334</v>
      </c>
      <c r="G183" s="201"/>
      <c r="H183" s="204">
        <v>12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198</v>
      </c>
      <c r="AU183" s="210" t="s">
        <v>82</v>
      </c>
      <c r="AV183" s="12" t="s">
        <v>82</v>
      </c>
      <c r="AW183" s="12" t="s">
        <v>34</v>
      </c>
      <c r="AX183" s="12" t="s">
        <v>73</v>
      </c>
      <c r="AY183" s="210" t="s">
        <v>121</v>
      </c>
    </row>
    <row r="184" spans="2:65" s="12" customFormat="1" ht="11.25">
      <c r="B184" s="200"/>
      <c r="C184" s="201"/>
      <c r="D184" s="186" t="s">
        <v>198</v>
      </c>
      <c r="E184" s="202" t="s">
        <v>1</v>
      </c>
      <c r="F184" s="203" t="s">
        <v>335</v>
      </c>
      <c r="G184" s="201"/>
      <c r="H184" s="204">
        <v>16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198</v>
      </c>
      <c r="AU184" s="210" t="s">
        <v>82</v>
      </c>
      <c r="AV184" s="12" t="s">
        <v>82</v>
      </c>
      <c r="AW184" s="12" t="s">
        <v>34</v>
      </c>
      <c r="AX184" s="12" t="s">
        <v>73</v>
      </c>
      <c r="AY184" s="210" t="s">
        <v>121</v>
      </c>
    </row>
    <row r="185" spans="2:65" s="12" customFormat="1" ht="11.25">
      <c r="B185" s="200"/>
      <c r="C185" s="201"/>
      <c r="D185" s="186" t="s">
        <v>198</v>
      </c>
      <c r="E185" s="202" t="s">
        <v>1</v>
      </c>
      <c r="F185" s="203" t="s">
        <v>336</v>
      </c>
      <c r="G185" s="201"/>
      <c r="H185" s="204">
        <v>4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198</v>
      </c>
      <c r="AU185" s="210" t="s">
        <v>82</v>
      </c>
      <c r="AV185" s="12" t="s">
        <v>82</v>
      </c>
      <c r="AW185" s="12" t="s">
        <v>34</v>
      </c>
      <c r="AX185" s="12" t="s">
        <v>73</v>
      </c>
      <c r="AY185" s="210" t="s">
        <v>121</v>
      </c>
    </row>
    <row r="186" spans="2:65" s="13" customFormat="1" ht="11.25">
      <c r="B186" s="211"/>
      <c r="C186" s="212"/>
      <c r="D186" s="186" t="s">
        <v>198</v>
      </c>
      <c r="E186" s="213" t="s">
        <v>1</v>
      </c>
      <c r="F186" s="214" t="s">
        <v>200</v>
      </c>
      <c r="G186" s="212"/>
      <c r="H186" s="215">
        <v>190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198</v>
      </c>
      <c r="AU186" s="221" t="s">
        <v>82</v>
      </c>
      <c r="AV186" s="13" t="s">
        <v>120</v>
      </c>
      <c r="AW186" s="13" t="s">
        <v>34</v>
      </c>
      <c r="AX186" s="13" t="s">
        <v>80</v>
      </c>
      <c r="AY186" s="221" t="s">
        <v>121</v>
      </c>
    </row>
    <row r="187" spans="2:65" s="1" customFormat="1" ht="16.5" customHeight="1">
      <c r="B187" s="33"/>
      <c r="C187" s="232" t="s">
        <v>337</v>
      </c>
      <c r="D187" s="232" t="s">
        <v>261</v>
      </c>
      <c r="E187" s="233" t="s">
        <v>338</v>
      </c>
      <c r="F187" s="234" t="s">
        <v>339</v>
      </c>
      <c r="G187" s="235" t="s">
        <v>196</v>
      </c>
      <c r="H187" s="236">
        <v>161.16</v>
      </c>
      <c r="I187" s="237"/>
      <c r="J187" s="238">
        <f>ROUND(I187*H187,2)</f>
        <v>0</v>
      </c>
      <c r="K187" s="234" t="s">
        <v>166</v>
      </c>
      <c r="L187" s="239"/>
      <c r="M187" s="240" t="s">
        <v>1</v>
      </c>
      <c r="N187" s="241" t="s">
        <v>44</v>
      </c>
      <c r="O187" s="59"/>
      <c r="P187" s="183">
        <f>O187*H187</f>
        <v>0</v>
      </c>
      <c r="Q187" s="183">
        <v>0.14000000000000001</v>
      </c>
      <c r="R187" s="183">
        <f>Q187*H187</f>
        <v>22.5624</v>
      </c>
      <c r="S187" s="183">
        <v>0</v>
      </c>
      <c r="T187" s="184">
        <f>S187*H187</f>
        <v>0</v>
      </c>
      <c r="AR187" s="16" t="s">
        <v>158</v>
      </c>
      <c r="AT187" s="16" t="s">
        <v>261</v>
      </c>
      <c r="AU187" s="16" t="s">
        <v>82</v>
      </c>
      <c r="AY187" s="16" t="s">
        <v>121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6" t="s">
        <v>80</v>
      </c>
      <c r="BK187" s="185">
        <f>ROUND(I187*H187,2)</f>
        <v>0</v>
      </c>
      <c r="BL187" s="16" t="s">
        <v>120</v>
      </c>
      <c r="BM187" s="16" t="s">
        <v>340</v>
      </c>
    </row>
    <row r="188" spans="2:65" s="12" customFormat="1" ht="11.25">
      <c r="B188" s="200"/>
      <c r="C188" s="201"/>
      <c r="D188" s="186" t="s">
        <v>198</v>
      </c>
      <c r="E188" s="202" t="s">
        <v>1</v>
      </c>
      <c r="F188" s="203" t="s">
        <v>341</v>
      </c>
      <c r="G188" s="201"/>
      <c r="H188" s="204">
        <v>161.16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198</v>
      </c>
      <c r="AU188" s="210" t="s">
        <v>82</v>
      </c>
      <c r="AV188" s="12" t="s">
        <v>82</v>
      </c>
      <c r="AW188" s="12" t="s">
        <v>34</v>
      </c>
      <c r="AX188" s="12" t="s">
        <v>73</v>
      </c>
      <c r="AY188" s="210" t="s">
        <v>121</v>
      </c>
    </row>
    <row r="189" spans="2:65" s="13" customFormat="1" ht="11.25">
      <c r="B189" s="211"/>
      <c r="C189" s="212"/>
      <c r="D189" s="186" t="s">
        <v>198</v>
      </c>
      <c r="E189" s="213" t="s">
        <v>1</v>
      </c>
      <c r="F189" s="214" t="s">
        <v>200</v>
      </c>
      <c r="G189" s="212"/>
      <c r="H189" s="215">
        <v>161.16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198</v>
      </c>
      <c r="AU189" s="221" t="s">
        <v>82</v>
      </c>
      <c r="AV189" s="13" t="s">
        <v>120</v>
      </c>
      <c r="AW189" s="13" t="s">
        <v>34</v>
      </c>
      <c r="AX189" s="13" t="s">
        <v>80</v>
      </c>
      <c r="AY189" s="221" t="s">
        <v>121</v>
      </c>
    </row>
    <row r="190" spans="2:65" s="1" customFormat="1" ht="16.5" customHeight="1">
      <c r="B190" s="33"/>
      <c r="C190" s="232" t="s">
        <v>342</v>
      </c>
      <c r="D190" s="232" t="s">
        <v>261</v>
      </c>
      <c r="E190" s="233" t="s">
        <v>343</v>
      </c>
      <c r="F190" s="234" t="s">
        <v>344</v>
      </c>
      <c r="G190" s="235" t="s">
        <v>196</v>
      </c>
      <c r="H190" s="236">
        <v>12.36</v>
      </c>
      <c r="I190" s="237"/>
      <c r="J190" s="238">
        <f>ROUND(I190*H190,2)</f>
        <v>0</v>
      </c>
      <c r="K190" s="234" t="s">
        <v>166</v>
      </c>
      <c r="L190" s="239"/>
      <c r="M190" s="240" t="s">
        <v>1</v>
      </c>
      <c r="N190" s="241" t="s">
        <v>44</v>
      </c>
      <c r="O190" s="59"/>
      <c r="P190" s="183">
        <f>O190*H190</f>
        <v>0</v>
      </c>
      <c r="Q190" s="183">
        <v>0.14000000000000001</v>
      </c>
      <c r="R190" s="183">
        <f>Q190*H190</f>
        <v>1.7304000000000002</v>
      </c>
      <c r="S190" s="183">
        <v>0</v>
      </c>
      <c r="T190" s="184">
        <f>S190*H190</f>
        <v>0</v>
      </c>
      <c r="AR190" s="16" t="s">
        <v>158</v>
      </c>
      <c r="AT190" s="16" t="s">
        <v>261</v>
      </c>
      <c r="AU190" s="16" t="s">
        <v>82</v>
      </c>
      <c r="AY190" s="16" t="s">
        <v>121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6" t="s">
        <v>80</v>
      </c>
      <c r="BK190" s="185">
        <f>ROUND(I190*H190,2)</f>
        <v>0</v>
      </c>
      <c r="BL190" s="16" t="s">
        <v>120</v>
      </c>
      <c r="BM190" s="16" t="s">
        <v>345</v>
      </c>
    </row>
    <row r="191" spans="2:65" s="12" customFormat="1" ht="11.25">
      <c r="B191" s="200"/>
      <c r="C191" s="201"/>
      <c r="D191" s="186" t="s">
        <v>198</v>
      </c>
      <c r="E191" s="202" t="s">
        <v>1</v>
      </c>
      <c r="F191" s="203" t="s">
        <v>346</v>
      </c>
      <c r="G191" s="201"/>
      <c r="H191" s="204">
        <v>12.36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198</v>
      </c>
      <c r="AU191" s="210" t="s">
        <v>82</v>
      </c>
      <c r="AV191" s="12" t="s">
        <v>82</v>
      </c>
      <c r="AW191" s="12" t="s">
        <v>34</v>
      </c>
      <c r="AX191" s="12" t="s">
        <v>73</v>
      </c>
      <c r="AY191" s="210" t="s">
        <v>121</v>
      </c>
    </row>
    <row r="192" spans="2:65" s="13" customFormat="1" ht="11.25">
      <c r="B192" s="211"/>
      <c r="C192" s="212"/>
      <c r="D192" s="186" t="s">
        <v>198</v>
      </c>
      <c r="E192" s="213" t="s">
        <v>1</v>
      </c>
      <c r="F192" s="214" t="s">
        <v>200</v>
      </c>
      <c r="G192" s="212"/>
      <c r="H192" s="215">
        <v>12.36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198</v>
      </c>
      <c r="AU192" s="221" t="s">
        <v>82</v>
      </c>
      <c r="AV192" s="13" t="s">
        <v>120</v>
      </c>
      <c r="AW192" s="13" t="s">
        <v>34</v>
      </c>
      <c r="AX192" s="13" t="s">
        <v>80</v>
      </c>
      <c r="AY192" s="221" t="s">
        <v>121</v>
      </c>
    </row>
    <row r="193" spans="2:65" s="1" customFormat="1" ht="16.5" customHeight="1">
      <c r="B193" s="33"/>
      <c r="C193" s="232" t="s">
        <v>347</v>
      </c>
      <c r="D193" s="232" t="s">
        <v>261</v>
      </c>
      <c r="E193" s="233" t="s">
        <v>348</v>
      </c>
      <c r="F193" s="234" t="s">
        <v>349</v>
      </c>
      <c r="G193" s="235" t="s">
        <v>196</v>
      </c>
      <c r="H193" s="236">
        <v>16.48</v>
      </c>
      <c r="I193" s="237"/>
      <c r="J193" s="238">
        <f>ROUND(I193*H193,2)</f>
        <v>0</v>
      </c>
      <c r="K193" s="234" t="s">
        <v>126</v>
      </c>
      <c r="L193" s="239"/>
      <c r="M193" s="240" t="s">
        <v>1</v>
      </c>
      <c r="N193" s="241" t="s">
        <v>44</v>
      </c>
      <c r="O193" s="59"/>
      <c r="P193" s="183">
        <f>O193*H193</f>
        <v>0</v>
      </c>
      <c r="Q193" s="183">
        <v>0.17599999999999999</v>
      </c>
      <c r="R193" s="183">
        <f>Q193*H193</f>
        <v>2.9004799999999999</v>
      </c>
      <c r="S193" s="183">
        <v>0</v>
      </c>
      <c r="T193" s="184">
        <f>S193*H193</f>
        <v>0</v>
      </c>
      <c r="AR193" s="16" t="s">
        <v>158</v>
      </c>
      <c r="AT193" s="16" t="s">
        <v>261</v>
      </c>
      <c r="AU193" s="16" t="s">
        <v>82</v>
      </c>
      <c r="AY193" s="16" t="s">
        <v>121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6" t="s">
        <v>80</v>
      </c>
      <c r="BK193" s="185">
        <f>ROUND(I193*H193,2)</f>
        <v>0</v>
      </c>
      <c r="BL193" s="16" t="s">
        <v>120</v>
      </c>
      <c r="BM193" s="16" t="s">
        <v>350</v>
      </c>
    </row>
    <row r="194" spans="2:65" s="12" customFormat="1" ht="11.25">
      <c r="B194" s="200"/>
      <c r="C194" s="201"/>
      <c r="D194" s="186" t="s">
        <v>198</v>
      </c>
      <c r="E194" s="202" t="s">
        <v>1</v>
      </c>
      <c r="F194" s="203" t="s">
        <v>351</v>
      </c>
      <c r="G194" s="201"/>
      <c r="H194" s="204">
        <v>16.48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198</v>
      </c>
      <c r="AU194" s="210" t="s">
        <v>82</v>
      </c>
      <c r="AV194" s="12" t="s">
        <v>82</v>
      </c>
      <c r="AW194" s="12" t="s">
        <v>34</v>
      </c>
      <c r="AX194" s="12" t="s">
        <v>73</v>
      </c>
      <c r="AY194" s="210" t="s">
        <v>121</v>
      </c>
    </row>
    <row r="195" spans="2:65" s="13" customFormat="1" ht="11.25">
      <c r="B195" s="211"/>
      <c r="C195" s="212"/>
      <c r="D195" s="186" t="s">
        <v>198</v>
      </c>
      <c r="E195" s="213" t="s">
        <v>1</v>
      </c>
      <c r="F195" s="214" t="s">
        <v>200</v>
      </c>
      <c r="G195" s="212"/>
      <c r="H195" s="215">
        <v>16.48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198</v>
      </c>
      <c r="AU195" s="221" t="s">
        <v>82</v>
      </c>
      <c r="AV195" s="13" t="s">
        <v>120</v>
      </c>
      <c r="AW195" s="13" t="s">
        <v>34</v>
      </c>
      <c r="AX195" s="13" t="s">
        <v>80</v>
      </c>
      <c r="AY195" s="221" t="s">
        <v>121</v>
      </c>
    </row>
    <row r="196" spans="2:65" s="1" customFormat="1" ht="16.5" customHeight="1">
      <c r="B196" s="33"/>
      <c r="C196" s="232" t="s">
        <v>352</v>
      </c>
      <c r="D196" s="232" t="s">
        <v>261</v>
      </c>
      <c r="E196" s="233" t="s">
        <v>353</v>
      </c>
      <c r="F196" s="234" t="s">
        <v>354</v>
      </c>
      <c r="G196" s="235" t="s">
        <v>196</v>
      </c>
      <c r="H196" s="236">
        <v>4.12</v>
      </c>
      <c r="I196" s="237"/>
      <c r="J196" s="238">
        <f>ROUND(I196*H196,2)</f>
        <v>0</v>
      </c>
      <c r="K196" s="234" t="s">
        <v>126</v>
      </c>
      <c r="L196" s="239"/>
      <c r="M196" s="240" t="s">
        <v>1</v>
      </c>
      <c r="N196" s="241" t="s">
        <v>44</v>
      </c>
      <c r="O196" s="59"/>
      <c r="P196" s="183">
        <f>O196*H196</f>
        <v>0</v>
      </c>
      <c r="Q196" s="183">
        <v>0.17599999999999999</v>
      </c>
      <c r="R196" s="183">
        <f>Q196*H196</f>
        <v>0.72511999999999999</v>
      </c>
      <c r="S196" s="183">
        <v>0</v>
      </c>
      <c r="T196" s="184">
        <f>S196*H196</f>
        <v>0</v>
      </c>
      <c r="AR196" s="16" t="s">
        <v>158</v>
      </c>
      <c r="AT196" s="16" t="s">
        <v>261</v>
      </c>
      <c r="AU196" s="16" t="s">
        <v>82</v>
      </c>
      <c r="AY196" s="16" t="s">
        <v>121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6" t="s">
        <v>80</v>
      </c>
      <c r="BK196" s="185">
        <f>ROUND(I196*H196,2)</f>
        <v>0</v>
      </c>
      <c r="BL196" s="16" t="s">
        <v>120</v>
      </c>
      <c r="BM196" s="16" t="s">
        <v>355</v>
      </c>
    </row>
    <row r="197" spans="2:65" s="12" customFormat="1" ht="11.25">
      <c r="B197" s="200"/>
      <c r="C197" s="201"/>
      <c r="D197" s="186" t="s">
        <v>198</v>
      </c>
      <c r="E197" s="202" t="s">
        <v>1</v>
      </c>
      <c r="F197" s="203" t="s">
        <v>356</v>
      </c>
      <c r="G197" s="201"/>
      <c r="H197" s="204">
        <v>4.12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198</v>
      </c>
      <c r="AU197" s="210" t="s">
        <v>82</v>
      </c>
      <c r="AV197" s="12" t="s">
        <v>82</v>
      </c>
      <c r="AW197" s="12" t="s">
        <v>34</v>
      </c>
      <c r="AX197" s="12" t="s">
        <v>73</v>
      </c>
      <c r="AY197" s="210" t="s">
        <v>121</v>
      </c>
    </row>
    <row r="198" spans="2:65" s="13" customFormat="1" ht="11.25">
      <c r="B198" s="211"/>
      <c r="C198" s="212"/>
      <c r="D198" s="186" t="s">
        <v>198</v>
      </c>
      <c r="E198" s="213" t="s">
        <v>1</v>
      </c>
      <c r="F198" s="214" t="s">
        <v>200</v>
      </c>
      <c r="G198" s="212"/>
      <c r="H198" s="215">
        <v>4.12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198</v>
      </c>
      <c r="AU198" s="221" t="s">
        <v>82</v>
      </c>
      <c r="AV198" s="13" t="s">
        <v>120</v>
      </c>
      <c r="AW198" s="13" t="s">
        <v>34</v>
      </c>
      <c r="AX198" s="13" t="s">
        <v>80</v>
      </c>
      <c r="AY198" s="221" t="s">
        <v>121</v>
      </c>
    </row>
    <row r="199" spans="2:65" s="1" customFormat="1" ht="16.5" customHeight="1">
      <c r="B199" s="33"/>
      <c r="C199" s="174" t="s">
        <v>357</v>
      </c>
      <c r="D199" s="174" t="s">
        <v>122</v>
      </c>
      <c r="E199" s="175" t="s">
        <v>358</v>
      </c>
      <c r="F199" s="176" t="s">
        <v>359</v>
      </c>
      <c r="G199" s="177" t="s">
        <v>196</v>
      </c>
      <c r="H199" s="178">
        <v>32</v>
      </c>
      <c r="I199" s="179"/>
      <c r="J199" s="180">
        <f>ROUND(I199*H199,2)</f>
        <v>0</v>
      </c>
      <c r="K199" s="176" t="s">
        <v>126</v>
      </c>
      <c r="L199" s="37"/>
      <c r="M199" s="181" t="s">
        <v>1</v>
      </c>
      <c r="N199" s="182" t="s">
        <v>44</v>
      </c>
      <c r="O199" s="59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16" t="s">
        <v>120</v>
      </c>
      <c r="AT199" s="16" t="s">
        <v>122</v>
      </c>
      <c r="AU199" s="16" t="s">
        <v>82</v>
      </c>
      <c r="AY199" s="16" t="s">
        <v>121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6" t="s">
        <v>80</v>
      </c>
      <c r="BK199" s="185">
        <f>ROUND(I199*H199,2)</f>
        <v>0</v>
      </c>
      <c r="BL199" s="16" t="s">
        <v>120</v>
      </c>
      <c r="BM199" s="16" t="s">
        <v>360</v>
      </c>
    </row>
    <row r="200" spans="2:65" s="12" customFormat="1" ht="11.25">
      <c r="B200" s="200"/>
      <c r="C200" s="201"/>
      <c r="D200" s="186" t="s">
        <v>198</v>
      </c>
      <c r="E200" s="202" t="s">
        <v>1</v>
      </c>
      <c r="F200" s="203" t="s">
        <v>361</v>
      </c>
      <c r="G200" s="201"/>
      <c r="H200" s="204">
        <v>32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198</v>
      </c>
      <c r="AU200" s="210" t="s">
        <v>82</v>
      </c>
      <c r="AV200" s="12" t="s">
        <v>82</v>
      </c>
      <c r="AW200" s="12" t="s">
        <v>34</v>
      </c>
      <c r="AX200" s="12" t="s">
        <v>73</v>
      </c>
      <c r="AY200" s="210" t="s">
        <v>121</v>
      </c>
    </row>
    <row r="201" spans="2:65" s="13" customFormat="1" ht="11.25">
      <c r="B201" s="211"/>
      <c r="C201" s="212"/>
      <c r="D201" s="186" t="s">
        <v>198</v>
      </c>
      <c r="E201" s="213" t="s">
        <v>1</v>
      </c>
      <c r="F201" s="214" t="s">
        <v>200</v>
      </c>
      <c r="G201" s="212"/>
      <c r="H201" s="215">
        <v>32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198</v>
      </c>
      <c r="AU201" s="221" t="s">
        <v>82</v>
      </c>
      <c r="AV201" s="13" t="s">
        <v>120</v>
      </c>
      <c r="AW201" s="13" t="s">
        <v>34</v>
      </c>
      <c r="AX201" s="13" t="s">
        <v>80</v>
      </c>
      <c r="AY201" s="221" t="s">
        <v>121</v>
      </c>
    </row>
    <row r="202" spans="2:65" s="10" customFormat="1" ht="22.9" customHeight="1">
      <c r="B202" s="160"/>
      <c r="C202" s="161"/>
      <c r="D202" s="162" t="s">
        <v>72</v>
      </c>
      <c r="E202" s="198" t="s">
        <v>158</v>
      </c>
      <c r="F202" s="198" t="s">
        <v>362</v>
      </c>
      <c r="G202" s="161"/>
      <c r="H202" s="161"/>
      <c r="I202" s="164"/>
      <c r="J202" s="199">
        <f>BK202</f>
        <v>0</v>
      </c>
      <c r="K202" s="161"/>
      <c r="L202" s="166"/>
      <c r="M202" s="167"/>
      <c r="N202" s="168"/>
      <c r="O202" s="168"/>
      <c r="P202" s="169">
        <f>SUM(P203:P213)</f>
        <v>0</v>
      </c>
      <c r="Q202" s="168"/>
      <c r="R202" s="169">
        <f>SUM(R203:R213)</f>
        <v>3.6900000000000001E-3</v>
      </c>
      <c r="S202" s="168"/>
      <c r="T202" s="170">
        <f>SUM(T203:T213)</f>
        <v>0</v>
      </c>
      <c r="AR202" s="171" t="s">
        <v>80</v>
      </c>
      <c r="AT202" s="172" t="s">
        <v>72</v>
      </c>
      <c r="AU202" s="172" t="s">
        <v>80</v>
      </c>
      <c r="AY202" s="171" t="s">
        <v>121</v>
      </c>
      <c r="BK202" s="173">
        <f>SUM(BK203:BK213)</f>
        <v>0</v>
      </c>
    </row>
    <row r="203" spans="2:65" s="1" customFormat="1" ht="16.5" customHeight="1">
      <c r="B203" s="33"/>
      <c r="C203" s="174" t="s">
        <v>363</v>
      </c>
      <c r="D203" s="174" t="s">
        <v>122</v>
      </c>
      <c r="E203" s="175" t="s">
        <v>364</v>
      </c>
      <c r="F203" s="176" t="s">
        <v>365</v>
      </c>
      <c r="G203" s="177" t="s">
        <v>215</v>
      </c>
      <c r="H203" s="178">
        <v>5.125</v>
      </c>
      <c r="I203" s="179"/>
      <c r="J203" s="180">
        <f>ROUND(I203*H203,2)</f>
        <v>0</v>
      </c>
      <c r="K203" s="176" t="s">
        <v>126</v>
      </c>
      <c r="L203" s="37"/>
      <c r="M203" s="181" t="s">
        <v>1</v>
      </c>
      <c r="N203" s="182" t="s">
        <v>44</v>
      </c>
      <c r="O203" s="59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16" t="s">
        <v>120</v>
      </c>
      <c r="AT203" s="16" t="s">
        <v>122</v>
      </c>
      <c r="AU203" s="16" t="s">
        <v>82</v>
      </c>
      <c r="AY203" s="16" t="s">
        <v>121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6" t="s">
        <v>80</v>
      </c>
      <c r="BK203" s="185">
        <f>ROUND(I203*H203,2)</f>
        <v>0</v>
      </c>
      <c r="BL203" s="16" t="s">
        <v>120</v>
      </c>
      <c r="BM203" s="16" t="s">
        <v>366</v>
      </c>
    </row>
    <row r="204" spans="2:65" s="14" customFormat="1" ht="11.25">
      <c r="B204" s="222"/>
      <c r="C204" s="223"/>
      <c r="D204" s="186" t="s">
        <v>198</v>
      </c>
      <c r="E204" s="224" t="s">
        <v>1</v>
      </c>
      <c r="F204" s="225" t="s">
        <v>367</v>
      </c>
      <c r="G204" s="223"/>
      <c r="H204" s="224" t="s">
        <v>1</v>
      </c>
      <c r="I204" s="226"/>
      <c r="J204" s="223"/>
      <c r="K204" s="223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198</v>
      </c>
      <c r="AU204" s="231" t="s">
        <v>82</v>
      </c>
      <c r="AV204" s="14" t="s">
        <v>80</v>
      </c>
      <c r="AW204" s="14" t="s">
        <v>34</v>
      </c>
      <c r="AX204" s="14" t="s">
        <v>73</v>
      </c>
      <c r="AY204" s="231" t="s">
        <v>121</v>
      </c>
    </row>
    <row r="205" spans="2:65" s="12" customFormat="1" ht="11.25">
      <c r="B205" s="200"/>
      <c r="C205" s="201"/>
      <c r="D205" s="186" t="s">
        <v>198</v>
      </c>
      <c r="E205" s="202" t="s">
        <v>1</v>
      </c>
      <c r="F205" s="203" t="s">
        <v>368</v>
      </c>
      <c r="G205" s="201"/>
      <c r="H205" s="204">
        <v>1.5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198</v>
      </c>
      <c r="AU205" s="210" t="s">
        <v>82</v>
      </c>
      <c r="AV205" s="12" t="s">
        <v>82</v>
      </c>
      <c r="AW205" s="12" t="s">
        <v>34</v>
      </c>
      <c r="AX205" s="12" t="s">
        <v>73</v>
      </c>
      <c r="AY205" s="210" t="s">
        <v>121</v>
      </c>
    </row>
    <row r="206" spans="2:65" s="12" customFormat="1" ht="11.25">
      <c r="B206" s="200"/>
      <c r="C206" s="201"/>
      <c r="D206" s="186" t="s">
        <v>198</v>
      </c>
      <c r="E206" s="202" t="s">
        <v>1</v>
      </c>
      <c r="F206" s="203" t="s">
        <v>369</v>
      </c>
      <c r="G206" s="201"/>
      <c r="H206" s="204">
        <v>1.375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198</v>
      </c>
      <c r="AU206" s="210" t="s">
        <v>82</v>
      </c>
      <c r="AV206" s="12" t="s">
        <v>82</v>
      </c>
      <c r="AW206" s="12" t="s">
        <v>34</v>
      </c>
      <c r="AX206" s="12" t="s">
        <v>73</v>
      </c>
      <c r="AY206" s="210" t="s">
        <v>121</v>
      </c>
    </row>
    <row r="207" spans="2:65" s="12" customFormat="1" ht="11.25">
      <c r="B207" s="200"/>
      <c r="C207" s="201"/>
      <c r="D207" s="186" t="s">
        <v>198</v>
      </c>
      <c r="E207" s="202" t="s">
        <v>1</v>
      </c>
      <c r="F207" s="203" t="s">
        <v>370</v>
      </c>
      <c r="G207" s="201"/>
      <c r="H207" s="204">
        <v>2.25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198</v>
      </c>
      <c r="AU207" s="210" t="s">
        <v>82</v>
      </c>
      <c r="AV207" s="12" t="s">
        <v>82</v>
      </c>
      <c r="AW207" s="12" t="s">
        <v>34</v>
      </c>
      <c r="AX207" s="12" t="s">
        <v>73</v>
      </c>
      <c r="AY207" s="210" t="s">
        <v>121</v>
      </c>
    </row>
    <row r="208" spans="2:65" s="13" customFormat="1" ht="11.25">
      <c r="B208" s="211"/>
      <c r="C208" s="212"/>
      <c r="D208" s="186" t="s">
        <v>198</v>
      </c>
      <c r="E208" s="213" t="s">
        <v>1</v>
      </c>
      <c r="F208" s="214" t="s">
        <v>200</v>
      </c>
      <c r="G208" s="212"/>
      <c r="H208" s="215">
        <v>5.125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198</v>
      </c>
      <c r="AU208" s="221" t="s">
        <v>82</v>
      </c>
      <c r="AV208" s="13" t="s">
        <v>120</v>
      </c>
      <c r="AW208" s="13" t="s">
        <v>34</v>
      </c>
      <c r="AX208" s="13" t="s">
        <v>80</v>
      </c>
      <c r="AY208" s="221" t="s">
        <v>121</v>
      </c>
    </row>
    <row r="209" spans="2:65" s="1" customFormat="1" ht="16.5" customHeight="1">
      <c r="B209" s="33"/>
      <c r="C209" s="174" t="s">
        <v>371</v>
      </c>
      <c r="D209" s="174" t="s">
        <v>122</v>
      </c>
      <c r="E209" s="175" t="s">
        <v>372</v>
      </c>
      <c r="F209" s="176" t="s">
        <v>373</v>
      </c>
      <c r="G209" s="177" t="s">
        <v>374</v>
      </c>
      <c r="H209" s="178">
        <v>41</v>
      </c>
      <c r="I209" s="179"/>
      <c r="J209" s="180">
        <f>ROUND(I209*H209,2)</f>
        <v>0</v>
      </c>
      <c r="K209" s="176" t="s">
        <v>126</v>
      </c>
      <c r="L209" s="37"/>
      <c r="M209" s="181" t="s">
        <v>1</v>
      </c>
      <c r="N209" s="182" t="s">
        <v>44</v>
      </c>
      <c r="O209" s="59"/>
      <c r="P209" s="183">
        <f>O209*H209</f>
        <v>0</v>
      </c>
      <c r="Q209" s="183">
        <v>9.0000000000000006E-5</v>
      </c>
      <c r="R209" s="183">
        <f>Q209*H209</f>
        <v>3.6900000000000001E-3</v>
      </c>
      <c r="S209" s="183">
        <v>0</v>
      </c>
      <c r="T209" s="184">
        <f>S209*H209</f>
        <v>0</v>
      </c>
      <c r="AR209" s="16" t="s">
        <v>120</v>
      </c>
      <c r="AT209" s="16" t="s">
        <v>122</v>
      </c>
      <c r="AU209" s="16" t="s">
        <v>82</v>
      </c>
      <c r="AY209" s="16" t="s">
        <v>121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6" t="s">
        <v>80</v>
      </c>
      <c r="BK209" s="185">
        <f>ROUND(I209*H209,2)</f>
        <v>0</v>
      </c>
      <c r="BL209" s="16" t="s">
        <v>120</v>
      </c>
      <c r="BM209" s="16" t="s">
        <v>375</v>
      </c>
    </row>
    <row r="210" spans="2:65" s="12" customFormat="1" ht="11.25">
      <c r="B210" s="200"/>
      <c r="C210" s="201"/>
      <c r="D210" s="186" t="s">
        <v>198</v>
      </c>
      <c r="E210" s="202" t="s">
        <v>1</v>
      </c>
      <c r="F210" s="203" t="s">
        <v>376</v>
      </c>
      <c r="G210" s="201"/>
      <c r="H210" s="204">
        <v>12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198</v>
      </c>
      <c r="AU210" s="210" t="s">
        <v>82</v>
      </c>
      <c r="AV210" s="12" t="s">
        <v>82</v>
      </c>
      <c r="AW210" s="12" t="s">
        <v>34</v>
      </c>
      <c r="AX210" s="12" t="s">
        <v>73</v>
      </c>
      <c r="AY210" s="210" t="s">
        <v>121</v>
      </c>
    </row>
    <row r="211" spans="2:65" s="12" customFormat="1" ht="11.25">
      <c r="B211" s="200"/>
      <c r="C211" s="201"/>
      <c r="D211" s="186" t="s">
        <v>198</v>
      </c>
      <c r="E211" s="202" t="s">
        <v>1</v>
      </c>
      <c r="F211" s="203" t="s">
        <v>377</v>
      </c>
      <c r="G211" s="201"/>
      <c r="H211" s="204">
        <v>11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198</v>
      </c>
      <c r="AU211" s="210" t="s">
        <v>82</v>
      </c>
      <c r="AV211" s="12" t="s">
        <v>82</v>
      </c>
      <c r="AW211" s="12" t="s">
        <v>34</v>
      </c>
      <c r="AX211" s="12" t="s">
        <v>73</v>
      </c>
      <c r="AY211" s="210" t="s">
        <v>121</v>
      </c>
    </row>
    <row r="212" spans="2:65" s="12" customFormat="1" ht="11.25">
      <c r="B212" s="200"/>
      <c r="C212" s="201"/>
      <c r="D212" s="186" t="s">
        <v>198</v>
      </c>
      <c r="E212" s="202" t="s">
        <v>1</v>
      </c>
      <c r="F212" s="203" t="s">
        <v>378</v>
      </c>
      <c r="G212" s="201"/>
      <c r="H212" s="204">
        <v>18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198</v>
      </c>
      <c r="AU212" s="210" t="s">
        <v>82</v>
      </c>
      <c r="AV212" s="12" t="s">
        <v>82</v>
      </c>
      <c r="AW212" s="12" t="s">
        <v>34</v>
      </c>
      <c r="AX212" s="12" t="s">
        <v>73</v>
      </c>
      <c r="AY212" s="210" t="s">
        <v>121</v>
      </c>
    </row>
    <row r="213" spans="2:65" s="13" customFormat="1" ht="11.25">
      <c r="B213" s="211"/>
      <c r="C213" s="212"/>
      <c r="D213" s="186" t="s">
        <v>198</v>
      </c>
      <c r="E213" s="213" t="s">
        <v>1</v>
      </c>
      <c r="F213" s="214" t="s">
        <v>200</v>
      </c>
      <c r="G213" s="212"/>
      <c r="H213" s="215">
        <v>41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198</v>
      </c>
      <c r="AU213" s="221" t="s">
        <v>82</v>
      </c>
      <c r="AV213" s="13" t="s">
        <v>120</v>
      </c>
      <c r="AW213" s="13" t="s">
        <v>34</v>
      </c>
      <c r="AX213" s="13" t="s">
        <v>80</v>
      </c>
      <c r="AY213" s="221" t="s">
        <v>121</v>
      </c>
    </row>
    <row r="214" spans="2:65" s="10" customFormat="1" ht="22.9" customHeight="1">
      <c r="B214" s="160"/>
      <c r="C214" s="161"/>
      <c r="D214" s="162" t="s">
        <v>72</v>
      </c>
      <c r="E214" s="198" t="s">
        <v>163</v>
      </c>
      <c r="F214" s="198" t="s">
        <v>379</v>
      </c>
      <c r="G214" s="161"/>
      <c r="H214" s="161"/>
      <c r="I214" s="164"/>
      <c r="J214" s="199">
        <f>BK214</f>
        <v>0</v>
      </c>
      <c r="K214" s="161"/>
      <c r="L214" s="166"/>
      <c r="M214" s="167"/>
      <c r="N214" s="168"/>
      <c r="O214" s="168"/>
      <c r="P214" s="169">
        <f>SUM(P215:P250)</f>
        <v>0</v>
      </c>
      <c r="Q214" s="168"/>
      <c r="R214" s="169">
        <f>SUM(R215:R250)</f>
        <v>28.376350000000002</v>
      </c>
      <c r="S214" s="168"/>
      <c r="T214" s="170">
        <f>SUM(T215:T250)</f>
        <v>0</v>
      </c>
      <c r="AR214" s="171" t="s">
        <v>80</v>
      </c>
      <c r="AT214" s="172" t="s">
        <v>72</v>
      </c>
      <c r="AU214" s="172" t="s">
        <v>80</v>
      </c>
      <c r="AY214" s="171" t="s">
        <v>121</v>
      </c>
      <c r="BK214" s="173">
        <f>SUM(BK215:BK250)</f>
        <v>0</v>
      </c>
    </row>
    <row r="215" spans="2:65" s="1" customFormat="1" ht="16.5" customHeight="1">
      <c r="B215" s="33"/>
      <c r="C215" s="174" t="s">
        <v>380</v>
      </c>
      <c r="D215" s="174" t="s">
        <v>122</v>
      </c>
      <c r="E215" s="175" t="s">
        <v>381</v>
      </c>
      <c r="F215" s="176" t="s">
        <v>382</v>
      </c>
      <c r="G215" s="177" t="s">
        <v>383</v>
      </c>
      <c r="H215" s="178">
        <v>2</v>
      </c>
      <c r="I215" s="179"/>
      <c r="J215" s="180">
        <f>ROUND(I215*H215,2)</f>
        <v>0</v>
      </c>
      <c r="K215" s="176" t="s">
        <v>126</v>
      </c>
      <c r="L215" s="37"/>
      <c r="M215" s="181" t="s">
        <v>1</v>
      </c>
      <c r="N215" s="182" t="s">
        <v>44</v>
      </c>
      <c r="O215" s="59"/>
      <c r="P215" s="183">
        <f>O215*H215</f>
        <v>0</v>
      </c>
      <c r="Q215" s="183">
        <v>6.9999999999999999E-4</v>
      </c>
      <c r="R215" s="183">
        <f>Q215*H215</f>
        <v>1.4E-3</v>
      </c>
      <c r="S215" s="183">
        <v>0</v>
      </c>
      <c r="T215" s="184">
        <f>S215*H215</f>
        <v>0</v>
      </c>
      <c r="AR215" s="16" t="s">
        <v>120</v>
      </c>
      <c r="AT215" s="16" t="s">
        <v>122</v>
      </c>
      <c r="AU215" s="16" t="s">
        <v>82</v>
      </c>
      <c r="AY215" s="16" t="s">
        <v>121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6" t="s">
        <v>80</v>
      </c>
      <c r="BK215" s="185">
        <f>ROUND(I215*H215,2)</f>
        <v>0</v>
      </c>
      <c r="BL215" s="16" t="s">
        <v>120</v>
      </c>
      <c r="BM215" s="16" t="s">
        <v>384</v>
      </c>
    </row>
    <row r="216" spans="2:65" s="12" customFormat="1" ht="11.25">
      <c r="B216" s="200"/>
      <c r="C216" s="201"/>
      <c r="D216" s="186" t="s">
        <v>198</v>
      </c>
      <c r="E216" s="202" t="s">
        <v>1</v>
      </c>
      <c r="F216" s="203" t="s">
        <v>385</v>
      </c>
      <c r="G216" s="201"/>
      <c r="H216" s="204">
        <v>1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198</v>
      </c>
      <c r="AU216" s="210" t="s">
        <v>82</v>
      </c>
      <c r="AV216" s="12" t="s">
        <v>82</v>
      </c>
      <c r="AW216" s="12" t="s">
        <v>34</v>
      </c>
      <c r="AX216" s="12" t="s">
        <v>73</v>
      </c>
      <c r="AY216" s="210" t="s">
        <v>121</v>
      </c>
    </row>
    <row r="217" spans="2:65" s="12" customFormat="1" ht="11.25">
      <c r="B217" s="200"/>
      <c r="C217" s="201"/>
      <c r="D217" s="186" t="s">
        <v>198</v>
      </c>
      <c r="E217" s="202" t="s">
        <v>1</v>
      </c>
      <c r="F217" s="203" t="s">
        <v>386</v>
      </c>
      <c r="G217" s="201"/>
      <c r="H217" s="204">
        <v>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198</v>
      </c>
      <c r="AU217" s="210" t="s">
        <v>82</v>
      </c>
      <c r="AV217" s="12" t="s">
        <v>82</v>
      </c>
      <c r="AW217" s="12" t="s">
        <v>34</v>
      </c>
      <c r="AX217" s="12" t="s">
        <v>73</v>
      </c>
      <c r="AY217" s="210" t="s">
        <v>121</v>
      </c>
    </row>
    <row r="218" spans="2:65" s="13" customFormat="1" ht="11.25">
      <c r="B218" s="211"/>
      <c r="C218" s="212"/>
      <c r="D218" s="186" t="s">
        <v>198</v>
      </c>
      <c r="E218" s="213" t="s">
        <v>1</v>
      </c>
      <c r="F218" s="214" t="s">
        <v>200</v>
      </c>
      <c r="G218" s="212"/>
      <c r="H218" s="215">
        <v>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198</v>
      </c>
      <c r="AU218" s="221" t="s">
        <v>82</v>
      </c>
      <c r="AV218" s="13" t="s">
        <v>120</v>
      </c>
      <c r="AW218" s="13" t="s">
        <v>34</v>
      </c>
      <c r="AX218" s="13" t="s">
        <v>80</v>
      </c>
      <c r="AY218" s="221" t="s">
        <v>121</v>
      </c>
    </row>
    <row r="219" spans="2:65" s="1" customFormat="1" ht="16.5" customHeight="1">
      <c r="B219" s="33"/>
      <c r="C219" s="232" t="s">
        <v>387</v>
      </c>
      <c r="D219" s="232" t="s">
        <v>261</v>
      </c>
      <c r="E219" s="233" t="s">
        <v>388</v>
      </c>
      <c r="F219" s="234" t="s">
        <v>389</v>
      </c>
      <c r="G219" s="235" t="s">
        <v>383</v>
      </c>
      <c r="H219" s="236">
        <v>2</v>
      </c>
      <c r="I219" s="237"/>
      <c r="J219" s="238">
        <f>ROUND(I219*H219,2)</f>
        <v>0</v>
      </c>
      <c r="K219" s="234" t="s">
        <v>126</v>
      </c>
      <c r="L219" s="239"/>
      <c r="M219" s="240" t="s">
        <v>1</v>
      </c>
      <c r="N219" s="241" t="s">
        <v>44</v>
      </c>
      <c r="O219" s="59"/>
      <c r="P219" s="183">
        <f>O219*H219</f>
        <v>0</v>
      </c>
      <c r="Q219" s="183">
        <v>2.5000000000000001E-3</v>
      </c>
      <c r="R219" s="183">
        <f>Q219*H219</f>
        <v>5.0000000000000001E-3</v>
      </c>
      <c r="S219" s="183">
        <v>0</v>
      </c>
      <c r="T219" s="184">
        <f>S219*H219</f>
        <v>0</v>
      </c>
      <c r="AR219" s="16" t="s">
        <v>158</v>
      </c>
      <c r="AT219" s="16" t="s">
        <v>261</v>
      </c>
      <c r="AU219" s="16" t="s">
        <v>82</v>
      </c>
      <c r="AY219" s="16" t="s">
        <v>121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6" t="s">
        <v>80</v>
      </c>
      <c r="BK219" s="185">
        <f>ROUND(I219*H219,2)</f>
        <v>0</v>
      </c>
      <c r="BL219" s="16" t="s">
        <v>120</v>
      </c>
      <c r="BM219" s="16" t="s">
        <v>390</v>
      </c>
    </row>
    <row r="220" spans="2:65" s="12" customFormat="1" ht="11.25">
      <c r="B220" s="200"/>
      <c r="C220" s="201"/>
      <c r="D220" s="186" t="s">
        <v>198</v>
      </c>
      <c r="E220" s="202" t="s">
        <v>1</v>
      </c>
      <c r="F220" s="203" t="s">
        <v>385</v>
      </c>
      <c r="G220" s="201"/>
      <c r="H220" s="204">
        <v>1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198</v>
      </c>
      <c r="AU220" s="210" t="s">
        <v>82</v>
      </c>
      <c r="AV220" s="12" t="s">
        <v>82</v>
      </c>
      <c r="AW220" s="12" t="s">
        <v>34</v>
      </c>
      <c r="AX220" s="12" t="s">
        <v>73</v>
      </c>
      <c r="AY220" s="210" t="s">
        <v>121</v>
      </c>
    </row>
    <row r="221" spans="2:65" s="12" customFormat="1" ht="11.25">
      <c r="B221" s="200"/>
      <c r="C221" s="201"/>
      <c r="D221" s="186" t="s">
        <v>198</v>
      </c>
      <c r="E221" s="202" t="s">
        <v>1</v>
      </c>
      <c r="F221" s="203" t="s">
        <v>386</v>
      </c>
      <c r="G221" s="201"/>
      <c r="H221" s="204">
        <v>1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198</v>
      </c>
      <c r="AU221" s="210" t="s">
        <v>82</v>
      </c>
      <c r="AV221" s="12" t="s">
        <v>82</v>
      </c>
      <c r="AW221" s="12" t="s">
        <v>34</v>
      </c>
      <c r="AX221" s="12" t="s">
        <v>73</v>
      </c>
      <c r="AY221" s="210" t="s">
        <v>121</v>
      </c>
    </row>
    <row r="222" spans="2:65" s="13" customFormat="1" ht="11.25">
      <c r="B222" s="211"/>
      <c r="C222" s="212"/>
      <c r="D222" s="186" t="s">
        <v>198</v>
      </c>
      <c r="E222" s="213" t="s">
        <v>1</v>
      </c>
      <c r="F222" s="214" t="s">
        <v>200</v>
      </c>
      <c r="G222" s="212"/>
      <c r="H222" s="215">
        <v>2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198</v>
      </c>
      <c r="AU222" s="221" t="s">
        <v>82</v>
      </c>
      <c r="AV222" s="13" t="s">
        <v>120</v>
      </c>
      <c r="AW222" s="13" t="s">
        <v>34</v>
      </c>
      <c r="AX222" s="13" t="s">
        <v>80</v>
      </c>
      <c r="AY222" s="221" t="s">
        <v>121</v>
      </c>
    </row>
    <row r="223" spans="2:65" s="1" customFormat="1" ht="16.5" customHeight="1">
      <c r="B223" s="33"/>
      <c r="C223" s="174" t="s">
        <v>391</v>
      </c>
      <c r="D223" s="174" t="s">
        <v>122</v>
      </c>
      <c r="E223" s="175" t="s">
        <v>392</v>
      </c>
      <c r="F223" s="176" t="s">
        <v>393</v>
      </c>
      <c r="G223" s="177" t="s">
        <v>383</v>
      </c>
      <c r="H223" s="178">
        <v>2</v>
      </c>
      <c r="I223" s="179"/>
      <c r="J223" s="180">
        <f>ROUND(I223*H223,2)</f>
        <v>0</v>
      </c>
      <c r="K223" s="176" t="s">
        <v>126</v>
      </c>
      <c r="L223" s="37"/>
      <c r="M223" s="181" t="s">
        <v>1</v>
      </c>
      <c r="N223" s="182" t="s">
        <v>44</v>
      </c>
      <c r="O223" s="59"/>
      <c r="P223" s="183">
        <f>O223*H223</f>
        <v>0</v>
      </c>
      <c r="Q223" s="183">
        <v>0.11241</v>
      </c>
      <c r="R223" s="183">
        <f>Q223*H223</f>
        <v>0.22481999999999999</v>
      </c>
      <c r="S223" s="183">
        <v>0</v>
      </c>
      <c r="T223" s="184">
        <f>S223*H223</f>
        <v>0</v>
      </c>
      <c r="AR223" s="16" t="s">
        <v>120</v>
      </c>
      <c r="AT223" s="16" t="s">
        <v>122</v>
      </c>
      <c r="AU223" s="16" t="s">
        <v>82</v>
      </c>
      <c r="AY223" s="16" t="s">
        <v>121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6" t="s">
        <v>80</v>
      </c>
      <c r="BK223" s="185">
        <f>ROUND(I223*H223,2)</f>
        <v>0</v>
      </c>
      <c r="BL223" s="16" t="s">
        <v>120</v>
      </c>
      <c r="BM223" s="16" t="s">
        <v>394</v>
      </c>
    </row>
    <row r="224" spans="2:65" s="12" customFormat="1" ht="11.25">
      <c r="B224" s="200"/>
      <c r="C224" s="201"/>
      <c r="D224" s="186" t="s">
        <v>198</v>
      </c>
      <c r="E224" s="202" t="s">
        <v>1</v>
      </c>
      <c r="F224" s="203" t="s">
        <v>385</v>
      </c>
      <c r="G224" s="201"/>
      <c r="H224" s="204">
        <v>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198</v>
      </c>
      <c r="AU224" s="210" t="s">
        <v>82</v>
      </c>
      <c r="AV224" s="12" t="s">
        <v>82</v>
      </c>
      <c r="AW224" s="12" t="s">
        <v>34</v>
      </c>
      <c r="AX224" s="12" t="s">
        <v>73</v>
      </c>
      <c r="AY224" s="210" t="s">
        <v>121</v>
      </c>
    </row>
    <row r="225" spans="2:65" s="12" customFormat="1" ht="11.25">
      <c r="B225" s="200"/>
      <c r="C225" s="201"/>
      <c r="D225" s="186" t="s">
        <v>198</v>
      </c>
      <c r="E225" s="202" t="s">
        <v>1</v>
      </c>
      <c r="F225" s="203" t="s">
        <v>386</v>
      </c>
      <c r="G225" s="201"/>
      <c r="H225" s="204">
        <v>1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198</v>
      </c>
      <c r="AU225" s="210" t="s">
        <v>82</v>
      </c>
      <c r="AV225" s="12" t="s">
        <v>82</v>
      </c>
      <c r="AW225" s="12" t="s">
        <v>34</v>
      </c>
      <c r="AX225" s="12" t="s">
        <v>73</v>
      </c>
      <c r="AY225" s="210" t="s">
        <v>121</v>
      </c>
    </row>
    <row r="226" spans="2:65" s="13" customFormat="1" ht="11.25">
      <c r="B226" s="211"/>
      <c r="C226" s="212"/>
      <c r="D226" s="186" t="s">
        <v>198</v>
      </c>
      <c r="E226" s="213" t="s">
        <v>1</v>
      </c>
      <c r="F226" s="214" t="s">
        <v>200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198</v>
      </c>
      <c r="AU226" s="221" t="s">
        <v>82</v>
      </c>
      <c r="AV226" s="13" t="s">
        <v>120</v>
      </c>
      <c r="AW226" s="13" t="s">
        <v>34</v>
      </c>
      <c r="AX226" s="13" t="s">
        <v>80</v>
      </c>
      <c r="AY226" s="221" t="s">
        <v>121</v>
      </c>
    </row>
    <row r="227" spans="2:65" s="1" customFormat="1" ht="16.5" customHeight="1">
      <c r="B227" s="33"/>
      <c r="C227" s="232" t="s">
        <v>395</v>
      </c>
      <c r="D227" s="232" t="s">
        <v>261</v>
      </c>
      <c r="E227" s="233" t="s">
        <v>396</v>
      </c>
      <c r="F227" s="234" t="s">
        <v>397</v>
      </c>
      <c r="G227" s="235" t="s">
        <v>383</v>
      </c>
      <c r="H227" s="236">
        <v>2</v>
      </c>
      <c r="I227" s="237"/>
      <c r="J227" s="238">
        <f>ROUND(I227*H227,2)</f>
        <v>0</v>
      </c>
      <c r="K227" s="234" t="s">
        <v>126</v>
      </c>
      <c r="L227" s="239"/>
      <c r="M227" s="240" t="s">
        <v>1</v>
      </c>
      <c r="N227" s="241" t="s">
        <v>44</v>
      </c>
      <c r="O227" s="59"/>
      <c r="P227" s="183">
        <f>O227*H227</f>
        <v>0</v>
      </c>
      <c r="Q227" s="183">
        <v>6.1000000000000004E-3</v>
      </c>
      <c r="R227" s="183">
        <f>Q227*H227</f>
        <v>1.2200000000000001E-2</v>
      </c>
      <c r="S227" s="183">
        <v>0</v>
      </c>
      <c r="T227" s="184">
        <f>S227*H227</f>
        <v>0</v>
      </c>
      <c r="AR227" s="16" t="s">
        <v>158</v>
      </c>
      <c r="AT227" s="16" t="s">
        <v>261</v>
      </c>
      <c r="AU227" s="16" t="s">
        <v>82</v>
      </c>
      <c r="AY227" s="16" t="s">
        <v>121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6" t="s">
        <v>80</v>
      </c>
      <c r="BK227" s="185">
        <f>ROUND(I227*H227,2)</f>
        <v>0</v>
      </c>
      <c r="BL227" s="16" t="s">
        <v>120</v>
      </c>
      <c r="BM227" s="16" t="s">
        <v>398</v>
      </c>
    </row>
    <row r="228" spans="2:65" s="1" customFormat="1" ht="16.5" customHeight="1">
      <c r="B228" s="33"/>
      <c r="C228" s="174" t="s">
        <v>399</v>
      </c>
      <c r="D228" s="174" t="s">
        <v>122</v>
      </c>
      <c r="E228" s="175" t="s">
        <v>400</v>
      </c>
      <c r="F228" s="176" t="s">
        <v>401</v>
      </c>
      <c r="G228" s="177" t="s">
        <v>374</v>
      </c>
      <c r="H228" s="178">
        <v>150</v>
      </c>
      <c r="I228" s="179"/>
      <c r="J228" s="180">
        <f>ROUND(I228*H228,2)</f>
        <v>0</v>
      </c>
      <c r="K228" s="176" t="s">
        <v>166</v>
      </c>
      <c r="L228" s="37"/>
      <c r="M228" s="181" t="s">
        <v>1</v>
      </c>
      <c r="N228" s="182" t="s">
        <v>44</v>
      </c>
      <c r="O228" s="59"/>
      <c r="P228" s="183">
        <f>O228*H228</f>
        <v>0</v>
      </c>
      <c r="Q228" s="183">
        <v>0.1295</v>
      </c>
      <c r="R228" s="183">
        <f>Q228*H228</f>
        <v>19.425000000000001</v>
      </c>
      <c r="S228" s="183">
        <v>0</v>
      </c>
      <c r="T228" s="184">
        <f>S228*H228</f>
        <v>0</v>
      </c>
      <c r="AR228" s="16" t="s">
        <v>120</v>
      </c>
      <c r="AT228" s="16" t="s">
        <v>122</v>
      </c>
      <c r="AU228" s="16" t="s">
        <v>82</v>
      </c>
      <c r="AY228" s="16" t="s">
        <v>121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6" t="s">
        <v>80</v>
      </c>
      <c r="BK228" s="185">
        <f>ROUND(I228*H228,2)</f>
        <v>0</v>
      </c>
      <c r="BL228" s="16" t="s">
        <v>120</v>
      </c>
      <c r="BM228" s="16" t="s">
        <v>402</v>
      </c>
    </row>
    <row r="229" spans="2:65" s="12" customFormat="1" ht="11.25">
      <c r="B229" s="200"/>
      <c r="C229" s="201"/>
      <c r="D229" s="186" t="s">
        <v>198</v>
      </c>
      <c r="E229" s="202" t="s">
        <v>1</v>
      </c>
      <c r="F229" s="203" t="s">
        <v>403</v>
      </c>
      <c r="G229" s="201"/>
      <c r="H229" s="204">
        <v>150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198</v>
      </c>
      <c r="AU229" s="210" t="s">
        <v>82</v>
      </c>
      <c r="AV229" s="12" t="s">
        <v>82</v>
      </c>
      <c r="AW229" s="12" t="s">
        <v>34</v>
      </c>
      <c r="AX229" s="12" t="s">
        <v>73</v>
      </c>
      <c r="AY229" s="210" t="s">
        <v>121</v>
      </c>
    </row>
    <row r="230" spans="2:65" s="13" customFormat="1" ht="11.25">
      <c r="B230" s="211"/>
      <c r="C230" s="212"/>
      <c r="D230" s="186" t="s">
        <v>198</v>
      </c>
      <c r="E230" s="213" t="s">
        <v>1</v>
      </c>
      <c r="F230" s="214" t="s">
        <v>200</v>
      </c>
      <c r="G230" s="212"/>
      <c r="H230" s="215">
        <v>150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198</v>
      </c>
      <c r="AU230" s="221" t="s">
        <v>82</v>
      </c>
      <c r="AV230" s="13" t="s">
        <v>120</v>
      </c>
      <c r="AW230" s="13" t="s">
        <v>34</v>
      </c>
      <c r="AX230" s="13" t="s">
        <v>80</v>
      </c>
      <c r="AY230" s="221" t="s">
        <v>121</v>
      </c>
    </row>
    <row r="231" spans="2:65" s="1" customFormat="1" ht="16.5" customHeight="1">
      <c r="B231" s="33"/>
      <c r="C231" s="232" t="s">
        <v>404</v>
      </c>
      <c r="D231" s="232" t="s">
        <v>261</v>
      </c>
      <c r="E231" s="233" t="s">
        <v>405</v>
      </c>
      <c r="F231" s="234" t="s">
        <v>406</v>
      </c>
      <c r="G231" s="235" t="s">
        <v>374</v>
      </c>
      <c r="H231" s="236">
        <v>150</v>
      </c>
      <c r="I231" s="237"/>
      <c r="J231" s="238">
        <f>ROUND(I231*H231,2)</f>
        <v>0</v>
      </c>
      <c r="K231" s="234" t="s">
        <v>126</v>
      </c>
      <c r="L231" s="239"/>
      <c r="M231" s="240" t="s">
        <v>1</v>
      </c>
      <c r="N231" s="241" t="s">
        <v>44</v>
      </c>
      <c r="O231" s="59"/>
      <c r="P231" s="183">
        <f>O231*H231</f>
        <v>0</v>
      </c>
      <c r="Q231" s="183">
        <v>5.8000000000000003E-2</v>
      </c>
      <c r="R231" s="183">
        <f>Q231*H231</f>
        <v>8.7000000000000011</v>
      </c>
      <c r="S231" s="183">
        <v>0</v>
      </c>
      <c r="T231" s="184">
        <f>S231*H231</f>
        <v>0</v>
      </c>
      <c r="AR231" s="16" t="s">
        <v>158</v>
      </c>
      <c r="AT231" s="16" t="s">
        <v>261</v>
      </c>
      <c r="AU231" s="16" t="s">
        <v>82</v>
      </c>
      <c r="AY231" s="16" t="s">
        <v>121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6" t="s">
        <v>80</v>
      </c>
      <c r="BK231" s="185">
        <f>ROUND(I231*H231,2)</f>
        <v>0</v>
      </c>
      <c r="BL231" s="16" t="s">
        <v>120</v>
      </c>
      <c r="BM231" s="16" t="s">
        <v>407</v>
      </c>
    </row>
    <row r="232" spans="2:65" s="1" customFormat="1" ht="16.5" customHeight="1">
      <c r="B232" s="33"/>
      <c r="C232" s="174" t="s">
        <v>408</v>
      </c>
      <c r="D232" s="174" t="s">
        <v>122</v>
      </c>
      <c r="E232" s="175" t="s">
        <v>409</v>
      </c>
      <c r="F232" s="176" t="s">
        <v>410</v>
      </c>
      <c r="G232" s="177" t="s">
        <v>374</v>
      </c>
      <c r="H232" s="178">
        <v>13</v>
      </c>
      <c r="I232" s="179"/>
      <c r="J232" s="180">
        <f>ROUND(I232*H232,2)</f>
        <v>0</v>
      </c>
      <c r="K232" s="176" t="s">
        <v>126</v>
      </c>
      <c r="L232" s="37"/>
      <c r="M232" s="181" t="s">
        <v>1</v>
      </c>
      <c r="N232" s="182" t="s">
        <v>44</v>
      </c>
      <c r="O232" s="59"/>
      <c r="P232" s="183">
        <f>O232*H232</f>
        <v>0</v>
      </c>
      <c r="Q232" s="183">
        <v>6.0999999999999997E-4</v>
      </c>
      <c r="R232" s="183">
        <f>Q232*H232</f>
        <v>7.9299999999999995E-3</v>
      </c>
      <c r="S232" s="183">
        <v>0</v>
      </c>
      <c r="T232" s="184">
        <f>S232*H232</f>
        <v>0</v>
      </c>
      <c r="AR232" s="16" t="s">
        <v>120</v>
      </c>
      <c r="AT232" s="16" t="s">
        <v>122</v>
      </c>
      <c r="AU232" s="16" t="s">
        <v>82</v>
      </c>
      <c r="AY232" s="16" t="s">
        <v>121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6" t="s">
        <v>80</v>
      </c>
      <c r="BK232" s="185">
        <f>ROUND(I232*H232,2)</f>
        <v>0</v>
      </c>
      <c r="BL232" s="16" t="s">
        <v>120</v>
      </c>
      <c r="BM232" s="16" t="s">
        <v>411</v>
      </c>
    </row>
    <row r="233" spans="2:65" s="12" customFormat="1" ht="11.25">
      <c r="B233" s="200"/>
      <c r="C233" s="201"/>
      <c r="D233" s="186" t="s">
        <v>198</v>
      </c>
      <c r="E233" s="202" t="s">
        <v>1</v>
      </c>
      <c r="F233" s="203" t="s">
        <v>412</v>
      </c>
      <c r="G233" s="201"/>
      <c r="H233" s="204">
        <v>13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198</v>
      </c>
      <c r="AU233" s="210" t="s">
        <v>82</v>
      </c>
      <c r="AV233" s="12" t="s">
        <v>82</v>
      </c>
      <c r="AW233" s="12" t="s">
        <v>34</v>
      </c>
      <c r="AX233" s="12" t="s">
        <v>73</v>
      </c>
      <c r="AY233" s="210" t="s">
        <v>121</v>
      </c>
    </row>
    <row r="234" spans="2:65" s="13" customFormat="1" ht="11.25">
      <c r="B234" s="211"/>
      <c r="C234" s="212"/>
      <c r="D234" s="186" t="s">
        <v>198</v>
      </c>
      <c r="E234" s="213" t="s">
        <v>1</v>
      </c>
      <c r="F234" s="214" t="s">
        <v>200</v>
      </c>
      <c r="G234" s="212"/>
      <c r="H234" s="215">
        <v>13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198</v>
      </c>
      <c r="AU234" s="221" t="s">
        <v>82</v>
      </c>
      <c r="AV234" s="13" t="s">
        <v>120</v>
      </c>
      <c r="AW234" s="13" t="s">
        <v>34</v>
      </c>
      <c r="AX234" s="13" t="s">
        <v>80</v>
      </c>
      <c r="AY234" s="221" t="s">
        <v>121</v>
      </c>
    </row>
    <row r="235" spans="2:65" s="1" customFormat="1" ht="16.5" customHeight="1">
      <c r="B235" s="33"/>
      <c r="C235" s="174" t="s">
        <v>413</v>
      </c>
      <c r="D235" s="174" t="s">
        <v>122</v>
      </c>
      <c r="E235" s="175" t="s">
        <v>414</v>
      </c>
      <c r="F235" s="176" t="s">
        <v>415</v>
      </c>
      <c r="G235" s="177" t="s">
        <v>374</v>
      </c>
      <c r="H235" s="178">
        <v>13</v>
      </c>
      <c r="I235" s="179"/>
      <c r="J235" s="180">
        <f>ROUND(I235*H235,2)</f>
        <v>0</v>
      </c>
      <c r="K235" s="176" t="s">
        <v>126</v>
      </c>
      <c r="L235" s="37"/>
      <c r="M235" s="181" t="s">
        <v>1</v>
      </c>
      <c r="N235" s="182" t="s">
        <v>44</v>
      </c>
      <c r="O235" s="59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AR235" s="16" t="s">
        <v>120</v>
      </c>
      <c r="AT235" s="16" t="s">
        <v>122</v>
      </c>
      <c r="AU235" s="16" t="s">
        <v>82</v>
      </c>
      <c r="AY235" s="16" t="s">
        <v>121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6" t="s">
        <v>80</v>
      </c>
      <c r="BK235" s="185">
        <f>ROUND(I235*H235,2)</f>
        <v>0</v>
      </c>
      <c r="BL235" s="16" t="s">
        <v>120</v>
      </c>
      <c r="BM235" s="16" t="s">
        <v>416</v>
      </c>
    </row>
    <row r="236" spans="2:65" s="12" customFormat="1" ht="11.25">
      <c r="B236" s="200"/>
      <c r="C236" s="201"/>
      <c r="D236" s="186" t="s">
        <v>198</v>
      </c>
      <c r="E236" s="202" t="s">
        <v>1</v>
      </c>
      <c r="F236" s="203" t="s">
        <v>417</v>
      </c>
      <c r="G236" s="201"/>
      <c r="H236" s="204">
        <v>13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198</v>
      </c>
      <c r="AU236" s="210" t="s">
        <v>82</v>
      </c>
      <c r="AV236" s="12" t="s">
        <v>82</v>
      </c>
      <c r="AW236" s="12" t="s">
        <v>34</v>
      </c>
      <c r="AX236" s="12" t="s">
        <v>73</v>
      </c>
      <c r="AY236" s="210" t="s">
        <v>121</v>
      </c>
    </row>
    <row r="237" spans="2:65" s="13" customFormat="1" ht="11.25">
      <c r="B237" s="211"/>
      <c r="C237" s="212"/>
      <c r="D237" s="186" t="s">
        <v>198</v>
      </c>
      <c r="E237" s="213" t="s">
        <v>1</v>
      </c>
      <c r="F237" s="214" t="s">
        <v>200</v>
      </c>
      <c r="G237" s="212"/>
      <c r="H237" s="215">
        <v>13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198</v>
      </c>
      <c r="AU237" s="221" t="s">
        <v>82</v>
      </c>
      <c r="AV237" s="13" t="s">
        <v>120</v>
      </c>
      <c r="AW237" s="13" t="s">
        <v>34</v>
      </c>
      <c r="AX237" s="13" t="s">
        <v>80</v>
      </c>
      <c r="AY237" s="221" t="s">
        <v>121</v>
      </c>
    </row>
    <row r="238" spans="2:65" s="1" customFormat="1" ht="16.5" customHeight="1">
      <c r="B238" s="33"/>
      <c r="C238" s="174" t="s">
        <v>418</v>
      </c>
      <c r="D238" s="174" t="s">
        <v>122</v>
      </c>
      <c r="E238" s="175" t="s">
        <v>419</v>
      </c>
      <c r="F238" s="176" t="s">
        <v>420</v>
      </c>
      <c r="G238" s="177" t="s">
        <v>374</v>
      </c>
      <c r="H238" s="178">
        <v>41</v>
      </c>
      <c r="I238" s="179"/>
      <c r="J238" s="180">
        <f>ROUND(I238*H238,2)</f>
        <v>0</v>
      </c>
      <c r="K238" s="176" t="s">
        <v>166</v>
      </c>
      <c r="L238" s="37"/>
      <c r="M238" s="181" t="s">
        <v>1</v>
      </c>
      <c r="N238" s="182" t="s">
        <v>44</v>
      </c>
      <c r="O238" s="59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AR238" s="16" t="s">
        <v>120</v>
      </c>
      <c r="AT238" s="16" t="s">
        <v>122</v>
      </c>
      <c r="AU238" s="16" t="s">
        <v>82</v>
      </c>
      <c r="AY238" s="16" t="s">
        <v>121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6" t="s">
        <v>80</v>
      </c>
      <c r="BK238" s="185">
        <f>ROUND(I238*H238,2)</f>
        <v>0</v>
      </c>
      <c r="BL238" s="16" t="s">
        <v>120</v>
      </c>
      <c r="BM238" s="16" t="s">
        <v>421</v>
      </c>
    </row>
    <row r="239" spans="2:65" s="12" customFormat="1" ht="11.25">
      <c r="B239" s="200"/>
      <c r="C239" s="201"/>
      <c r="D239" s="186" t="s">
        <v>198</v>
      </c>
      <c r="E239" s="202" t="s">
        <v>1</v>
      </c>
      <c r="F239" s="203" t="s">
        <v>422</v>
      </c>
      <c r="G239" s="201"/>
      <c r="H239" s="204">
        <v>12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198</v>
      </c>
      <c r="AU239" s="210" t="s">
        <v>82</v>
      </c>
      <c r="AV239" s="12" t="s">
        <v>82</v>
      </c>
      <c r="AW239" s="12" t="s">
        <v>34</v>
      </c>
      <c r="AX239" s="12" t="s">
        <v>73</v>
      </c>
      <c r="AY239" s="210" t="s">
        <v>121</v>
      </c>
    </row>
    <row r="240" spans="2:65" s="12" customFormat="1" ht="11.25">
      <c r="B240" s="200"/>
      <c r="C240" s="201"/>
      <c r="D240" s="186" t="s">
        <v>198</v>
      </c>
      <c r="E240" s="202" t="s">
        <v>1</v>
      </c>
      <c r="F240" s="203" t="s">
        <v>377</v>
      </c>
      <c r="G240" s="201"/>
      <c r="H240" s="204">
        <v>11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198</v>
      </c>
      <c r="AU240" s="210" t="s">
        <v>82</v>
      </c>
      <c r="AV240" s="12" t="s">
        <v>82</v>
      </c>
      <c r="AW240" s="12" t="s">
        <v>34</v>
      </c>
      <c r="AX240" s="12" t="s">
        <v>73</v>
      </c>
      <c r="AY240" s="210" t="s">
        <v>121</v>
      </c>
    </row>
    <row r="241" spans="2:65" s="12" customFormat="1" ht="11.25">
      <c r="B241" s="200"/>
      <c r="C241" s="201"/>
      <c r="D241" s="186" t="s">
        <v>198</v>
      </c>
      <c r="E241" s="202" t="s">
        <v>1</v>
      </c>
      <c r="F241" s="203" t="s">
        <v>378</v>
      </c>
      <c r="G241" s="201"/>
      <c r="H241" s="204">
        <v>18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198</v>
      </c>
      <c r="AU241" s="210" t="s">
        <v>82</v>
      </c>
      <c r="AV241" s="12" t="s">
        <v>82</v>
      </c>
      <c r="AW241" s="12" t="s">
        <v>34</v>
      </c>
      <c r="AX241" s="12" t="s">
        <v>73</v>
      </c>
      <c r="AY241" s="210" t="s">
        <v>121</v>
      </c>
    </row>
    <row r="242" spans="2:65" s="13" customFormat="1" ht="11.25">
      <c r="B242" s="211"/>
      <c r="C242" s="212"/>
      <c r="D242" s="186" t="s">
        <v>198</v>
      </c>
      <c r="E242" s="213" t="s">
        <v>1</v>
      </c>
      <c r="F242" s="214" t="s">
        <v>200</v>
      </c>
      <c r="G242" s="212"/>
      <c r="H242" s="215">
        <v>41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198</v>
      </c>
      <c r="AU242" s="221" t="s">
        <v>82</v>
      </c>
      <c r="AV242" s="13" t="s">
        <v>120</v>
      </c>
      <c r="AW242" s="13" t="s">
        <v>34</v>
      </c>
      <c r="AX242" s="13" t="s">
        <v>80</v>
      </c>
      <c r="AY242" s="221" t="s">
        <v>121</v>
      </c>
    </row>
    <row r="243" spans="2:65" s="1" customFormat="1" ht="16.5" customHeight="1">
      <c r="B243" s="33"/>
      <c r="C243" s="174" t="s">
        <v>423</v>
      </c>
      <c r="D243" s="174" t="s">
        <v>122</v>
      </c>
      <c r="E243" s="175" t="s">
        <v>424</v>
      </c>
      <c r="F243" s="176" t="s">
        <v>425</v>
      </c>
      <c r="G243" s="177" t="s">
        <v>374</v>
      </c>
      <c r="H243" s="178">
        <v>12</v>
      </c>
      <c r="I243" s="179"/>
      <c r="J243" s="180">
        <f>ROUND(I243*H243,2)</f>
        <v>0</v>
      </c>
      <c r="K243" s="176" t="s">
        <v>166</v>
      </c>
      <c r="L243" s="37"/>
      <c r="M243" s="181" t="s">
        <v>1</v>
      </c>
      <c r="N243" s="182" t="s">
        <v>44</v>
      </c>
      <c r="O243" s="59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AR243" s="16" t="s">
        <v>120</v>
      </c>
      <c r="AT243" s="16" t="s">
        <v>122</v>
      </c>
      <c r="AU243" s="16" t="s">
        <v>82</v>
      </c>
      <c r="AY243" s="16" t="s">
        <v>121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6" t="s">
        <v>80</v>
      </c>
      <c r="BK243" s="185">
        <f>ROUND(I243*H243,2)</f>
        <v>0</v>
      </c>
      <c r="BL243" s="16" t="s">
        <v>120</v>
      </c>
      <c r="BM243" s="16" t="s">
        <v>426</v>
      </c>
    </row>
    <row r="244" spans="2:65" s="12" customFormat="1" ht="11.25">
      <c r="B244" s="200"/>
      <c r="C244" s="201"/>
      <c r="D244" s="186" t="s">
        <v>198</v>
      </c>
      <c r="E244" s="202" t="s">
        <v>1</v>
      </c>
      <c r="F244" s="203" t="s">
        <v>422</v>
      </c>
      <c r="G244" s="201"/>
      <c r="H244" s="204">
        <v>12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198</v>
      </c>
      <c r="AU244" s="210" t="s">
        <v>82</v>
      </c>
      <c r="AV244" s="12" t="s">
        <v>82</v>
      </c>
      <c r="AW244" s="12" t="s">
        <v>34</v>
      </c>
      <c r="AX244" s="12" t="s">
        <v>73</v>
      </c>
      <c r="AY244" s="210" t="s">
        <v>121</v>
      </c>
    </row>
    <row r="245" spans="2:65" s="13" customFormat="1" ht="11.25">
      <c r="B245" s="211"/>
      <c r="C245" s="212"/>
      <c r="D245" s="186" t="s">
        <v>198</v>
      </c>
      <c r="E245" s="213" t="s">
        <v>1</v>
      </c>
      <c r="F245" s="214" t="s">
        <v>200</v>
      </c>
      <c r="G245" s="212"/>
      <c r="H245" s="215">
        <v>12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198</v>
      </c>
      <c r="AU245" s="221" t="s">
        <v>82</v>
      </c>
      <c r="AV245" s="13" t="s">
        <v>120</v>
      </c>
      <c r="AW245" s="13" t="s">
        <v>34</v>
      </c>
      <c r="AX245" s="13" t="s">
        <v>80</v>
      </c>
      <c r="AY245" s="221" t="s">
        <v>121</v>
      </c>
    </row>
    <row r="246" spans="2:65" s="1" customFormat="1" ht="16.5" customHeight="1">
      <c r="B246" s="33"/>
      <c r="C246" s="174" t="s">
        <v>427</v>
      </c>
      <c r="D246" s="174" t="s">
        <v>122</v>
      </c>
      <c r="E246" s="175" t="s">
        <v>428</v>
      </c>
      <c r="F246" s="176" t="s">
        <v>429</v>
      </c>
      <c r="G246" s="177" t="s">
        <v>383</v>
      </c>
      <c r="H246" s="178">
        <v>6</v>
      </c>
      <c r="I246" s="179"/>
      <c r="J246" s="180">
        <f>ROUND(I246*H246,2)</f>
        <v>0</v>
      </c>
      <c r="K246" s="176" t="s">
        <v>166</v>
      </c>
      <c r="L246" s="37"/>
      <c r="M246" s="181" t="s">
        <v>1</v>
      </c>
      <c r="N246" s="182" t="s">
        <v>44</v>
      </c>
      <c r="O246" s="59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AR246" s="16" t="s">
        <v>120</v>
      </c>
      <c r="AT246" s="16" t="s">
        <v>122</v>
      </c>
      <c r="AU246" s="16" t="s">
        <v>82</v>
      </c>
      <c r="AY246" s="16" t="s">
        <v>121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6" t="s">
        <v>80</v>
      </c>
      <c r="BK246" s="185">
        <f>ROUND(I246*H246,2)</f>
        <v>0</v>
      </c>
      <c r="BL246" s="16" t="s">
        <v>120</v>
      </c>
      <c r="BM246" s="16" t="s">
        <v>430</v>
      </c>
    </row>
    <row r="247" spans="2:65" s="12" customFormat="1" ht="11.25">
      <c r="B247" s="200"/>
      <c r="C247" s="201"/>
      <c r="D247" s="186" t="s">
        <v>198</v>
      </c>
      <c r="E247" s="202" t="s">
        <v>1</v>
      </c>
      <c r="F247" s="203" t="s">
        <v>431</v>
      </c>
      <c r="G247" s="201"/>
      <c r="H247" s="204">
        <v>2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198</v>
      </c>
      <c r="AU247" s="210" t="s">
        <v>82</v>
      </c>
      <c r="AV247" s="12" t="s">
        <v>82</v>
      </c>
      <c r="AW247" s="12" t="s">
        <v>34</v>
      </c>
      <c r="AX247" s="12" t="s">
        <v>73</v>
      </c>
      <c r="AY247" s="210" t="s">
        <v>121</v>
      </c>
    </row>
    <row r="248" spans="2:65" s="12" customFormat="1" ht="11.25">
      <c r="B248" s="200"/>
      <c r="C248" s="201"/>
      <c r="D248" s="186" t="s">
        <v>198</v>
      </c>
      <c r="E248" s="202" t="s">
        <v>1</v>
      </c>
      <c r="F248" s="203" t="s">
        <v>432</v>
      </c>
      <c r="G248" s="201"/>
      <c r="H248" s="204">
        <v>2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198</v>
      </c>
      <c r="AU248" s="210" t="s">
        <v>82</v>
      </c>
      <c r="AV248" s="12" t="s">
        <v>82</v>
      </c>
      <c r="AW248" s="12" t="s">
        <v>34</v>
      </c>
      <c r="AX248" s="12" t="s">
        <v>73</v>
      </c>
      <c r="AY248" s="210" t="s">
        <v>121</v>
      </c>
    </row>
    <row r="249" spans="2:65" s="12" customFormat="1" ht="11.25">
      <c r="B249" s="200"/>
      <c r="C249" s="201"/>
      <c r="D249" s="186" t="s">
        <v>198</v>
      </c>
      <c r="E249" s="202" t="s">
        <v>1</v>
      </c>
      <c r="F249" s="203" t="s">
        <v>433</v>
      </c>
      <c r="G249" s="201"/>
      <c r="H249" s="204">
        <v>2</v>
      </c>
      <c r="I249" s="205"/>
      <c r="J249" s="201"/>
      <c r="K249" s="201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198</v>
      </c>
      <c r="AU249" s="210" t="s">
        <v>82</v>
      </c>
      <c r="AV249" s="12" t="s">
        <v>82</v>
      </c>
      <c r="AW249" s="12" t="s">
        <v>34</v>
      </c>
      <c r="AX249" s="12" t="s">
        <v>73</v>
      </c>
      <c r="AY249" s="210" t="s">
        <v>121</v>
      </c>
    </row>
    <row r="250" spans="2:65" s="13" customFormat="1" ht="11.25">
      <c r="B250" s="211"/>
      <c r="C250" s="212"/>
      <c r="D250" s="186" t="s">
        <v>198</v>
      </c>
      <c r="E250" s="213" t="s">
        <v>1</v>
      </c>
      <c r="F250" s="214" t="s">
        <v>200</v>
      </c>
      <c r="G250" s="212"/>
      <c r="H250" s="215">
        <v>6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198</v>
      </c>
      <c r="AU250" s="221" t="s">
        <v>82</v>
      </c>
      <c r="AV250" s="13" t="s">
        <v>120</v>
      </c>
      <c r="AW250" s="13" t="s">
        <v>34</v>
      </c>
      <c r="AX250" s="13" t="s">
        <v>80</v>
      </c>
      <c r="AY250" s="221" t="s">
        <v>121</v>
      </c>
    </row>
    <row r="251" spans="2:65" s="10" customFormat="1" ht="22.9" customHeight="1">
      <c r="B251" s="160"/>
      <c r="C251" s="161"/>
      <c r="D251" s="162" t="s">
        <v>72</v>
      </c>
      <c r="E251" s="198" t="s">
        <v>434</v>
      </c>
      <c r="F251" s="198" t="s">
        <v>435</v>
      </c>
      <c r="G251" s="161"/>
      <c r="H251" s="161"/>
      <c r="I251" s="164"/>
      <c r="J251" s="199">
        <f>BK251</f>
        <v>0</v>
      </c>
      <c r="K251" s="161"/>
      <c r="L251" s="166"/>
      <c r="M251" s="167"/>
      <c r="N251" s="168"/>
      <c r="O251" s="168"/>
      <c r="P251" s="169">
        <f>SUM(P252:P275)</f>
        <v>0</v>
      </c>
      <c r="Q251" s="168"/>
      <c r="R251" s="169">
        <f>SUM(R252:R275)</f>
        <v>0</v>
      </c>
      <c r="S251" s="168"/>
      <c r="T251" s="170">
        <f>SUM(T252:T275)</f>
        <v>0</v>
      </c>
      <c r="AR251" s="171" t="s">
        <v>80</v>
      </c>
      <c r="AT251" s="172" t="s">
        <v>72</v>
      </c>
      <c r="AU251" s="172" t="s">
        <v>80</v>
      </c>
      <c r="AY251" s="171" t="s">
        <v>121</v>
      </c>
      <c r="BK251" s="173">
        <f>SUM(BK252:BK275)</f>
        <v>0</v>
      </c>
    </row>
    <row r="252" spans="2:65" s="1" customFormat="1" ht="16.5" customHeight="1">
      <c r="B252" s="33"/>
      <c r="C252" s="174" t="s">
        <v>436</v>
      </c>
      <c r="D252" s="174" t="s">
        <v>122</v>
      </c>
      <c r="E252" s="175" t="s">
        <v>437</v>
      </c>
      <c r="F252" s="176" t="s">
        <v>438</v>
      </c>
      <c r="G252" s="177" t="s">
        <v>245</v>
      </c>
      <c r="H252" s="178">
        <v>118.9</v>
      </c>
      <c r="I252" s="179"/>
      <c r="J252" s="180">
        <f>ROUND(I252*H252,2)</f>
        <v>0</v>
      </c>
      <c r="K252" s="176" t="s">
        <v>126</v>
      </c>
      <c r="L252" s="37"/>
      <c r="M252" s="181" t="s">
        <v>1</v>
      </c>
      <c r="N252" s="182" t="s">
        <v>44</v>
      </c>
      <c r="O252" s="59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AR252" s="16" t="s">
        <v>120</v>
      </c>
      <c r="AT252" s="16" t="s">
        <v>122</v>
      </c>
      <c r="AU252" s="16" t="s">
        <v>82</v>
      </c>
      <c r="AY252" s="16" t="s">
        <v>121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6" t="s">
        <v>80</v>
      </c>
      <c r="BK252" s="185">
        <f>ROUND(I252*H252,2)</f>
        <v>0</v>
      </c>
      <c r="BL252" s="16" t="s">
        <v>120</v>
      </c>
      <c r="BM252" s="16" t="s">
        <v>439</v>
      </c>
    </row>
    <row r="253" spans="2:65" s="12" customFormat="1" ht="11.25">
      <c r="B253" s="200"/>
      <c r="C253" s="201"/>
      <c r="D253" s="186" t="s">
        <v>198</v>
      </c>
      <c r="E253" s="202" t="s">
        <v>1</v>
      </c>
      <c r="F253" s="203" t="s">
        <v>440</v>
      </c>
      <c r="G253" s="201"/>
      <c r="H253" s="204">
        <v>66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198</v>
      </c>
      <c r="AU253" s="210" t="s">
        <v>82</v>
      </c>
      <c r="AV253" s="12" t="s">
        <v>82</v>
      </c>
      <c r="AW253" s="12" t="s">
        <v>34</v>
      </c>
      <c r="AX253" s="12" t="s">
        <v>73</v>
      </c>
      <c r="AY253" s="210" t="s">
        <v>121</v>
      </c>
    </row>
    <row r="254" spans="2:65" s="12" customFormat="1" ht="11.25">
      <c r="B254" s="200"/>
      <c r="C254" s="201"/>
      <c r="D254" s="186" t="s">
        <v>198</v>
      </c>
      <c r="E254" s="202" t="s">
        <v>1</v>
      </c>
      <c r="F254" s="203" t="s">
        <v>441</v>
      </c>
      <c r="G254" s="201"/>
      <c r="H254" s="204">
        <v>52.9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198</v>
      </c>
      <c r="AU254" s="210" t="s">
        <v>82</v>
      </c>
      <c r="AV254" s="12" t="s">
        <v>82</v>
      </c>
      <c r="AW254" s="12" t="s">
        <v>34</v>
      </c>
      <c r="AX254" s="12" t="s">
        <v>73</v>
      </c>
      <c r="AY254" s="210" t="s">
        <v>121</v>
      </c>
    </row>
    <row r="255" spans="2:65" s="13" customFormat="1" ht="11.25">
      <c r="B255" s="211"/>
      <c r="C255" s="212"/>
      <c r="D255" s="186" t="s">
        <v>198</v>
      </c>
      <c r="E255" s="213" t="s">
        <v>1</v>
      </c>
      <c r="F255" s="214" t="s">
        <v>200</v>
      </c>
      <c r="G255" s="212"/>
      <c r="H255" s="215">
        <v>118.9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198</v>
      </c>
      <c r="AU255" s="221" t="s">
        <v>82</v>
      </c>
      <c r="AV255" s="13" t="s">
        <v>120</v>
      </c>
      <c r="AW255" s="13" t="s">
        <v>34</v>
      </c>
      <c r="AX255" s="13" t="s">
        <v>80</v>
      </c>
      <c r="AY255" s="221" t="s">
        <v>121</v>
      </c>
    </row>
    <row r="256" spans="2:65" s="1" customFormat="1" ht="16.5" customHeight="1">
      <c r="B256" s="33"/>
      <c r="C256" s="174" t="s">
        <v>442</v>
      </c>
      <c r="D256" s="174" t="s">
        <v>122</v>
      </c>
      <c r="E256" s="175" t="s">
        <v>443</v>
      </c>
      <c r="F256" s="176" t="s">
        <v>444</v>
      </c>
      <c r="G256" s="177" t="s">
        <v>245</v>
      </c>
      <c r="H256" s="178">
        <v>2853.6</v>
      </c>
      <c r="I256" s="179"/>
      <c r="J256" s="180">
        <f>ROUND(I256*H256,2)</f>
        <v>0</v>
      </c>
      <c r="K256" s="176" t="s">
        <v>126</v>
      </c>
      <c r="L256" s="37"/>
      <c r="M256" s="181" t="s">
        <v>1</v>
      </c>
      <c r="N256" s="182" t="s">
        <v>44</v>
      </c>
      <c r="O256" s="59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16" t="s">
        <v>120</v>
      </c>
      <c r="AT256" s="16" t="s">
        <v>122</v>
      </c>
      <c r="AU256" s="16" t="s">
        <v>82</v>
      </c>
      <c r="AY256" s="16" t="s">
        <v>121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6" t="s">
        <v>80</v>
      </c>
      <c r="BK256" s="185">
        <f>ROUND(I256*H256,2)</f>
        <v>0</v>
      </c>
      <c r="BL256" s="16" t="s">
        <v>120</v>
      </c>
      <c r="BM256" s="16" t="s">
        <v>445</v>
      </c>
    </row>
    <row r="257" spans="2:65" s="14" customFormat="1" ht="11.25">
      <c r="B257" s="222"/>
      <c r="C257" s="223"/>
      <c r="D257" s="186" t="s">
        <v>198</v>
      </c>
      <c r="E257" s="224" t="s">
        <v>1</v>
      </c>
      <c r="F257" s="225" t="s">
        <v>446</v>
      </c>
      <c r="G257" s="223"/>
      <c r="H257" s="224" t="s">
        <v>1</v>
      </c>
      <c r="I257" s="226"/>
      <c r="J257" s="223"/>
      <c r="K257" s="223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198</v>
      </c>
      <c r="AU257" s="231" t="s">
        <v>82</v>
      </c>
      <c r="AV257" s="14" t="s">
        <v>80</v>
      </c>
      <c r="AW257" s="14" t="s">
        <v>34</v>
      </c>
      <c r="AX257" s="14" t="s">
        <v>73</v>
      </c>
      <c r="AY257" s="231" t="s">
        <v>121</v>
      </c>
    </row>
    <row r="258" spans="2:65" s="12" customFormat="1" ht="11.25">
      <c r="B258" s="200"/>
      <c r="C258" s="201"/>
      <c r="D258" s="186" t="s">
        <v>198</v>
      </c>
      <c r="E258" s="202" t="s">
        <v>1</v>
      </c>
      <c r="F258" s="203" t="s">
        <v>447</v>
      </c>
      <c r="G258" s="201"/>
      <c r="H258" s="204">
        <v>1584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198</v>
      </c>
      <c r="AU258" s="210" t="s">
        <v>82</v>
      </c>
      <c r="AV258" s="12" t="s">
        <v>82</v>
      </c>
      <c r="AW258" s="12" t="s">
        <v>34</v>
      </c>
      <c r="AX258" s="12" t="s">
        <v>73</v>
      </c>
      <c r="AY258" s="210" t="s">
        <v>121</v>
      </c>
    </row>
    <row r="259" spans="2:65" s="12" customFormat="1" ht="11.25">
      <c r="B259" s="200"/>
      <c r="C259" s="201"/>
      <c r="D259" s="186" t="s">
        <v>198</v>
      </c>
      <c r="E259" s="202" t="s">
        <v>1</v>
      </c>
      <c r="F259" s="203" t="s">
        <v>448</v>
      </c>
      <c r="G259" s="201"/>
      <c r="H259" s="204">
        <v>1269.5999999999999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198</v>
      </c>
      <c r="AU259" s="210" t="s">
        <v>82</v>
      </c>
      <c r="AV259" s="12" t="s">
        <v>82</v>
      </c>
      <c r="AW259" s="12" t="s">
        <v>34</v>
      </c>
      <c r="AX259" s="12" t="s">
        <v>73</v>
      </c>
      <c r="AY259" s="210" t="s">
        <v>121</v>
      </c>
    </row>
    <row r="260" spans="2:65" s="13" customFormat="1" ht="11.25">
      <c r="B260" s="211"/>
      <c r="C260" s="212"/>
      <c r="D260" s="186" t="s">
        <v>198</v>
      </c>
      <c r="E260" s="213" t="s">
        <v>1</v>
      </c>
      <c r="F260" s="214" t="s">
        <v>200</v>
      </c>
      <c r="G260" s="212"/>
      <c r="H260" s="215">
        <v>2853.6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198</v>
      </c>
      <c r="AU260" s="221" t="s">
        <v>82</v>
      </c>
      <c r="AV260" s="13" t="s">
        <v>120</v>
      </c>
      <c r="AW260" s="13" t="s">
        <v>34</v>
      </c>
      <c r="AX260" s="13" t="s">
        <v>80</v>
      </c>
      <c r="AY260" s="221" t="s">
        <v>121</v>
      </c>
    </row>
    <row r="261" spans="2:65" s="1" customFormat="1" ht="16.5" customHeight="1">
      <c r="B261" s="33"/>
      <c r="C261" s="174" t="s">
        <v>449</v>
      </c>
      <c r="D261" s="174" t="s">
        <v>122</v>
      </c>
      <c r="E261" s="175" t="s">
        <v>450</v>
      </c>
      <c r="F261" s="176" t="s">
        <v>451</v>
      </c>
      <c r="G261" s="177" t="s">
        <v>245</v>
      </c>
      <c r="H261" s="178">
        <v>33</v>
      </c>
      <c r="I261" s="179"/>
      <c r="J261" s="180">
        <f>ROUND(I261*H261,2)</f>
        <v>0</v>
      </c>
      <c r="K261" s="176" t="s">
        <v>126</v>
      </c>
      <c r="L261" s="37"/>
      <c r="M261" s="181" t="s">
        <v>1</v>
      </c>
      <c r="N261" s="182" t="s">
        <v>44</v>
      </c>
      <c r="O261" s="59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AR261" s="16" t="s">
        <v>120</v>
      </c>
      <c r="AT261" s="16" t="s">
        <v>122</v>
      </c>
      <c r="AU261" s="16" t="s">
        <v>82</v>
      </c>
      <c r="AY261" s="16" t="s">
        <v>121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6" t="s">
        <v>80</v>
      </c>
      <c r="BK261" s="185">
        <f>ROUND(I261*H261,2)</f>
        <v>0</v>
      </c>
      <c r="BL261" s="16" t="s">
        <v>120</v>
      </c>
      <c r="BM261" s="16" t="s">
        <v>452</v>
      </c>
    </row>
    <row r="262" spans="2:65" s="12" customFormat="1" ht="11.25">
      <c r="B262" s="200"/>
      <c r="C262" s="201"/>
      <c r="D262" s="186" t="s">
        <v>198</v>
      </c>
      <c r="E262" s="202" t="s">
        <v>1</v>
      </c>
      <c r="F262" s="203" t="s">
        <v>453</v>
      </c>
      <c r="G262" s="201"/>
      <c r="H262" s="204">
        <v>33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198</v>
      </c>
      <c r="AU262" s="210" t="s">
        <v>82</v>
      </c>
      <c r="AV262" s="12" t="s">
        <v>82</v>
      </c>
      <c r="AW262" s="12" t="s">
        <v>34</v>
      </c>
      <c r="AX262" s="12" t="s">
        <v>73</v>
      </c>
      <c r="AY262" s="210" t="s">
        <v>121</v>
      </c>
    </row>
    <row r="263" spans="2:65" s="13" customFormat="1" ht="11.25">
      <c r="B263" s="211"/>
      <c r="C263" s="212"/>
      <c r="D263" s="186" t="s">
        <v>198</v>
      </c>
      <c r="E263" s="213" t="s">
        <v>1</v>
      </c>
      <c r="F263" s="214" t="s">
        <v>200</v>
      </c>
      <c r="G263" s="212"/>
      <c r="H263" s="215">
        <v>33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198</v>
      </c>
      <c r="AU263" s="221" t="s">
        <v>82</v>
      </c>
      <c r="AV263" s="13" t="s">
        <v>120</v>
      </c>
      <c r="AW263" s="13" t="s">
        <v>34</v>
      </c>
      <c r="AX263" s="13" t="s">
        <v>80</v>
      </c>
      <c r="AY263" s="221" t="s">
        <v>121</v>
      </c>
    </row>
    <row r="264" spans="2:65" s="1" customFormat="1" ht="16.5" customHeight="1">
      <c r="B264" s="33"/>
      <c r="C264" s="174" t="s">
        <v>454</v>
      </c>
      <c r="D264" s="174" t="s">
        <v>122</v>
      </c>
      <c r="E264" s="175" t="s">
        <v>455</v>
      </c>
      <c r="F264" s="176" t="s">
        <v>456</v>
      </c>
      <c r="G264" s="177" t="s">
        <v>245</v>
      </c>
      <c r="H264" s="178">
        <v>792</v>
      </c>
      <c r="I264" s="179"/>
      <c r="J264" s="180">
        <f>ROUND(I264*H264,2)</f>
        <v>0</v>
      </c>
      <c r="K264" s="176" t="s">
        <v>126</v>
      </c>
      <c r="L264" s="37"/>
      <c r="M264" s="181" t="s">
        <v>1</v>
      </c>
      <c r="N264" s="182" t="s">
        <v>44</v>
      </c>
      <c r="O264" s="59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AR264" s="16" t="s">
        <v>120</v>
      </c>
      <c r="AT264" s="16" t="s">
        <v>122</v>
      </c>
      <c r="AU264" s="16" t="s">
        <v>82</v>
      </c>
      <c r="AY264" s="16" t="s">
        <v>121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6" t="s">
        <v>80</v>
      </c>
      <c r="BK264" s="185">
        <f>ROUND(I264*H264,2)</f>
        <v>0</v>
      </c>
      <c r="BL264" s="16" t="s">
        <v>120</v>
      </c>
      <c r="BM264" s="16" t="s">
        <v>457</v>
      </c>
    </row>
    <row r="265" spans="2:65" s="14" customFormat="1" ht="11.25">
      <c r="B265" s="222"/>
      <c r="C265" s="223"/>
      <c r="D265" s="186" t="s">
        <v>198</v>
      </c>
      <c r="E265" s="224" t="s">
        <v>1</v>
      </c>
      <c r="F265" s="225" t="s">
        <v>240</v>
      </c>
      <c r="G265" s="223"/>
      <c r="H265" s="224" t="s">
        <v>1</v>
      </c>
      <c r="I265" s="226"/>
      <c r="J265" s="223"/>
      <c r="K265" s="223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198</v>
      </c>
      <c r="AU265" s="231" t="s">
        <v>82</v>
      </c>
      <c r="AV265" s="14" t="s">
        <v>80</v>
      </c>
      <c r="AW265" s="14" t="s">
        <v>34</v>
      </c>
      <c r="AX265" s="14" t="s">
        <v>73</v>
      </c>
      <c r="AY265" s="231" t="s">
        <v>121</v>
      </c>
    </row>
    <row r="266" spans="2:65" s="12" customFormat="1" ht="11.25">
      <c r="B266" s="200"/>
      <c r="C266" s="201"/>
      <c r="D266" s="186" t="s">
        <v>198</v>
      </c>
      <c r="E266" s="202" t="s">
        <v>1</v>
      </c>
      <c r="F266" s="203" t="s">
        <v>458</v>
      </c>
      <c r="G266" s="201"/>
      <c r="H266" s="204">
        <v>792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198</v>
      </c>
      <c r="AU266" s="210" t="s">
        <v>82</v>
      </c>
      <c r="AV266" s="12" t="s">
        <v>82</v>
      </c>
      <c r="AW266" s="12" t="s">
        <v>34</v>
      </c>
      <c r="AX266" s="12" t="s">
        <v>73</v>
      </c>
      <c r="AY266" s="210" t="s">
        <v>121</v>
      </c>
    </row>
    <row r="267" spans="2:65" s="13" customFormat="1" ht="11.25">
      <c r="B267" s="211"/>
      <c r="C267" s="212"/>
      <c r="D267" s="186" t="s">
        <v>198</v>
      </c>
      <c r="E267" s="213" t="s">
        <v>1</v>
      </c>
      <c r="F267" s="214" t="s">
        <v>200</v>
      </c>
      <c r="G267" s="212"/>
      <c r="H267" s="215">
        <v>792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198</v>
      </c>
      <c r="AU267" s="221" t="s">
        <v>82</v>
      </c>
      <c r="AV267" s="13" t="s">
        <v>120</v>
      </c>
      <c r="AW267" s="13" t="s">
        <v>34</v>
      </c>
      <c r="AX267" s="13" t="s">
        <v>80</v>
      </c>
      <c r="AY267" s="221" t="s">
        <v>121</v>
      </c>
    </row>
    <row r="268" spans="2:65" s="1" customFormat="1" ht="16.5" customHeight="1">
      <c r="B268" s="33"/>
      <c r="C268" s="174" t="s">
        <v>459</v>
      </c>
      <c r="D268" s="174" t="s">
        <v>122</v>
      </c>
      <c r="E268" s="175" t="s">
        <v>460</v>
      </c>
      <c r="F268" s="176" t="s">
        <v>461</v>
      </c>
      <c r="G268" s="177" t="s">
        <v>245</v>
      </c>
      <c r="H268" s="178">
        <v>85.9</v>
      </c>
      <c r="I268" s="179"/>
      <c r="J268" s="180">
        <f>ROUND(I268*H268,2)</f>
        <v>0</v>
      </c>
      <c r="K268" s="176" t="s">
        <v>126</v>
      </c>
      <c r="L268" s="37"/>
      <c r="M268" s="181" t="s">
        <v>1</v>
      </c>
      <c r="N268" s="182" t="s">
        <v>44</v>
      </c>
      <c r="O268" s="59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AR268" s="16" t="s">
        <v>120</v>
      </c>
      <c r="AT268" s="16" t="s">
        <v>122</v>
      </c>
      <c r="AU268" s="16" t="s">
        <v>82</v>
      </c>
      <c r="AY268" s="16" t="s">
        <v>121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6" t="s">
        <v>80</v>
      </c>
      <c r="BK268" s="185">
        <f>ROUND(I268*H268,2)</f>
        <v>0</v>
      </c>
      <c r="BL268" s="16" t="s">
        <v>120</v>
      </c>
      <c r="BM268" s="16" t="s">
        <v>462</v>
      </c>
    </row>
    <row r="269" spans="2:65" s="1" customFormat="1" ht="19.5">
      <c r="B269" s="33"/>
      <c r="C269" s="34"/>
      <c r="D269" s="186" t="s">
        <v>129</v>
      </c>
      <c r="E269" s="34"/>
      <c r="F269" s="187" t="s">
        <v>247</v>
      </c>
      <c r="G269" s="34"/>
      <c r="H269" s="34"/>
      <c r="I269" s="111"/>
      <c r="J269" s="34"/>
      <c r="K269" s="34"/>
      <c r="L269" s="37"/>
      <c r="M269" s="188"/>
      <c r="N269" s="59"/>
      <c r="O269" s="59"/>
      <c r="P269" s="59"/>
      <c r="Q269" s="59"/>
      <c r="R269" s="59"/>
      <c r="S269" s="59"/>
      <c r="T269" s="60"/>
      <c r="AT269" s="16" t="s">
        <v>129</v>
      </c>
      <c r="AU269" s="16" t="s">
        <v>82</v>
      </c>
    </row>
    <row r="270" spans="2:65" s="12" customFormat="1" ht="11.25">
      <c r="B270" s="200"/>
      <c r="C270" s="201"/>
      <c r="D270" s="186" t="s">
        <v>198</v>
      </c>
      <c r="E270" s="202" t="s">
        <v>1</v>
      </c>
      <c r="F270" s="203" t="s">
        <v>463</v>
      </c>
      <c r="G270" s="201"/>
      <c r="H270" s="204">
        <v>33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198</v>
      </c>
      <c r="AU270" s="210" t="s">
        <v>82</v>
      </c>
      <c r="AV270" s="12" t="s">
        <v>82</v>
      </c>
      <c r="AW270" s="12" t="s">
        <v>34</v>
      </c>
      <c r="AX270" s="12" t="s">
        <v>73</v>
      </c>
      <c r="AY270" s="210" t="s">
        <v>121</v>
      </c>
    </row>
    <row r="271" spans="2:65" s="12" customFormat="1" ht="11.25">
      <c r="B271" s="200"/>
      <c r="C271" s="201"/>
      <c r="D271" s="186" t="s">
        <v>198</v>
      </c>
      <c r="E271" s="202" t="s">
        <v>1</v>
      </c>
      <c r="F271" s="203" t="s">
        <v>464</v>
      </c>
      <c r="G271" s="201"/>
      <c r="H271" s="204">
        <v>52.9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198</v>
      </c>
      <c r="AU271" s="210" t="s">
        <v>82</v>
      </c>
      <c r="AV271" s="12" t="s">
        <v>82</v>
      </c>
      <c r="AW271" s="12" t="s">
        <v>34</v>
      </c>
      <c r="AX271" s="12" t="s">
        <v>73</v>
      </c>
      <c r="AY271" s="210" t="s">
        <v>121</v>
      </c>
    </row>
    <row r="272" spans="2:65" s="13" customFormat="1" ht="11.25">
      <c r="B272" s="211"/>
      <c r="C272" s="212"/>
      <c r="D272" s="186" t="s">
        <v>198</v>
      </c>
      <c r="E272" s="213" t="s">
        <v>1</v>
      </c>
      <c r="F272" s="214" t="s">
        <v>200</v>
      </c>
      <c r="G272" s="212"/>
      <c r="H272" s="215">
        <v>85.9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198</v>
      </c>
      <c r="AU272" s="221" t="s">
        <v>82</v>
      </c>
      <c r="AV272" s="13" t="s">
        <v>120</v>
      </c>
      <c r="AW272" s="13" t="s">
        <v>34</v>
      </c>
      <c r="AX272" s="13" t="s">
        <v>80</v>
      </c>
      <c r="AY272" s="221" t="s">
        <v>121</v>
      </c>
    </row>
    <row r="273" spans="2:65" s="1" customFormat="1" ht="16.5" customHeight="1">
      <c r="B273" s="33"/>
      <c r="C273" s="174" t="s">
        <v>465</v>
      </c>
      <c r="D273" s="174" t="s">
        <v>122</v>
      </c>
      <c r="E273" s="175" t="s">
        <v>466</v>
      </c>
      <c r="F273" s="176" t="s">
        <v>467</v>
      </c>
      <c r="G273" s="177" t="s">
        <v>245</v>
      </c>
      <c r="H273" s="178">
        <v>66</v>
      </c>
      <c r="I273" s="179"/>
      <c r="J273" s="180">
        <f>ROUND(I273*H273,2)</f>
        <v>0</v>
      </c>
      <c r="K273" s="176" t="s">
        <v>126</v>
      </c>
      <c r="L273" s="37"/>
      <c r="M273" s="181" t="s">
        <v>1</v>
      </c>
      <c r="N273" s="182" t="s">
        <v>44</v>
      </c>
      <c r="O273" s="59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AR273" s="16" t="s">
        <v>120</v>
      </c>
      <c r="AT273" s="16" t="s">
        <v>122</v>
      </c>
      <c r="AU273" s="16" t="s">
        <v>82</v>
      </c>
      <c r="AY273" s="16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6" t="s">
        <v>80</v>
      </c>
      <c r="BK273" s="185">
        <f>ROUND(I273*H273,2)</f>
        <v>0</v>
      </c>
      <c r="BL273" s="16" t="s">
        <v>120</v>
      </c>
      <c r="BM273" s="16" t="s">
        <v>468</v>
      </c>
    </row>
    <row r="274" spans="2:65" s="12" customFormat="1" ht="11.25">
      <c r="B274" s="200"/>
      <c r="C274" s="201"/>
      <c r="D274" s="186" t="s">
        <v>198</v>
      </c>
      <c r="E274" s="202" t="s">
        <v>1</v>
      </c>
      <c r="F274" s="203" t="s">
        <v>469</v>
      </c>
      <c r="G274" s="201"/>
      <c r="H274" s="204">
        <v>66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198</v>
      </c>
      <c r="AU274" s="210" t="s">
        <v>82</v>
      </c>
      <c r="AV274" s="12" t="s">
        <v>82</v>
      </c>
      <c r="AW274" s="12" t="s">
        <v>34</v>
      </c>
      <c r="AX274" s="12" t="s">
        <v>73</v>
      </c>
      <c r="AY274" s="210" t="s">
        <v>121</v>
      </c>
    </row>
    <row r="275" spans="2:65" s="13" customFormat="1" ht="11.25">
      <c r="B275" s="211"/>
      <c r="C275" s="212"/>
      <c r="D275" s="186" t="s">
        <v>198</v>
      </c>
      <c r="E275" s="213" t="s">
        <v>1</v>
      </c>
      <c r="F275" s="214" t="s">
        <v>200</v>
      </c>
      <c r="G275" s="212"/>
      <c r="H275" s="215">
        <v>66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198</v>
      </c>
      <c r="AU275" s="221" t="s">
        <v>82</v>
      </c>
      <c r="AV275" s="13" t="s">
        <v>120</v>
      </c>
      <c r="AW275" s="13" t="s">
        <v>34</v>
      </c>
      <c r="AX275" s="13" t="s">
        <v>80</v>
      </c>
      <c r="AY275" s="221" t="s">
        <v>121</v>
      </c>
    </row>
    <row r="276" spans="2:65" s="10" customFormat="1" ht="22.9" customHeight="1">
      <c r="B276" s="160"/>
      <c r="C276" s="161"/>
      <c r="D276" s="162" t="s">
        <v>72</v>
      </c>
      <c r="E276" s="198" t="s">
        <v>470</v>
      </c>
      <c r="F276" s="198" t="s">
        <v>471</v>
      </c>
      <c r="G276" s="161"/>
      <c r="H276" s="161"/>
      <c r="I276" s="164"/>
      <c r="J276" s="199">
        <f>BK276</f>
        <v>0</v>
      </c>
      <c r="K276" s="161"/>
      <c r="L276" s="166"/>
      <c r="M276" s="167"/>
      <c r="N276" s="168"/>
      <c r="O276" s="168"/>
      <c r="P276" s="169">
        <f>P277</f>
        <v>0</v>
      </c>
      <c r="Q276" s="168"/>
      <c r="R276" s="169">
        <f>R277</f>
        <v>0</v>
      </c>
      <c r="S276" s="168"/>
      <c r="T276" s="170">
        <f>T277</f>
        <v>0</v>
      </c>
      <c r="AR276" s="171" t="s">
        <v>80</v>
      </c>
      <c r="AT276" s="172" t="s">
        <v>72</v>
      </c>
      <c r="AU276" s="172" t="s">
        <v>80</v>
      </c>
      <c r="AY276" s="171" t="s">
        <v>121</v>
      </c>
      <c r="BK276" s="173">
        <f>BK277</f>
        <v>0</v>
      </c>
    </row>
    <row r="277" spans="2:65" s="1" customFormat="1" ht="16.5" customHeight="1">
      <c r="B277" s="33"/>
      <c r="C277" s="174" t="s">
        <v>472</v>
      </c>
      <c r="D277" s="174" t="s">
        <v>122</v>
      </c>
      <c r="E277" s="175" t="s">
        <v>473</v>
      </c>
      <c r="F277" s="176" t="s">
        <v>474</v>
      </c>
      <c r="G277" s="177" t="s">
        <v>245</v>
      </c>
      <c r="H277" s="178">
        <v>75.989999999999995</v>
      </c>
      <c r="I277" s="179"/>
      <c r="J277" s="180">
        <f>ROUND(I277*H277,2)</f>
        <v>0</v>
      </c>
      <c r="K277" s="176" t="s">
        <v>126</v>
      </c>
      <c r="L277" s="37"/>
      <c r="M277" s="242" t="s">
        <v>1</v>
      </c>
      <c r="N277" s="243" t="s">
        <v>44</v>
      </c>
      <c r="O277" s="190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16" t="s">
        <v>120</v>
      </c>
      <c r="AT277" s="16" t="s">
        <v>122</v>
      </c>
      <c r="AU277" s="16" t="s">
        <v>82</v>
      </c>
      <c r="AY277" s="16" t="s">
        <v>121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6" t="s">
        <v>80</v>
      </c>
      <c r="BK277" s="185">
        <f>ROUND(I277*H277,2)</f>
        <v>0</v>
      </c>
      <c r="BL277" s="16" t="s">
        <v>120</v>
      </c>
      <c r="BM277" s="16" t="s">
        <v>475</v>
      </c>
    </row>
    <row r="278" spans="2:65" s="1" customFormat="1" ht="6.95" customHeight="1">
      <c r="B278" s="45"/>
      <c r="C278" s="46"/>
      <c r="D278" s="46"/>
      <c r="E278" s="46"/>
      <c r="F278" s="46"/>
      <c r="G278" s="46"/>
      <c r="H278" s="46"/>
      <c r="I278" s="133"/>
      <c r="J278" s="46"/>
      <c r="K278" s="46"/>
      <c r="L278" s="37"/>
    </row>
  </sheetData>
  <sheetProtection algorithmName="SHA-512" hashValue="gF2IFZAVpGUzePc7UlsJ/Dix3MKmCE60Xbe7mAJcxXPkZUENllxq6GNcdc5Sf4s58iovsNzO+//PzXIZetKg/A==" saltValue="rjII2nyPbYPoOkh9HRf5tXyQjG33hgRQOaso7B4iYudqVHfEFtdEA1RuWf5EVimVuKSUsmdsX7chREIWoY8uvQ==" spinCount="100000" sheet="1" objects="1" scenarios="1" formatColumns="0" formatRows="0" autoFilter="0"/>
  <autoFilter ref="C92:K277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91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82</v>
      </c>
    </row>
    <row r="4" spans="2:46" ht="24.95" customHeight="1">
      <c r="B4" s="19"/>
      <c r="D4" s="109" t="s">
        <v>95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ZŠ Butovická - parkoviště</v>
      </c>
      <c r="F7" s="291"/>
      <c r="G7" s="291"/>
      <c r="H7" s="291"/>
      <c r="L7" s="19"/>
    </row>
    <row r="8" spans="2:46" ht="12" customHeight="1">
      <c r="B8" s="19"/>
      <c r="D8" s="110" t="s">
        <v>96</v>
      </c>
      <c r="L8" s="19"/>
    </row>
    <row r="9" spans="2:46" s="1" customFormat="1" ht="16.5" customHeight="1">
      <c r="B9" s="37"/>
      <c r="E9" s="290" t="s">
        <v>180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181</v>
      </c>
      <c r="I10" s="111"/>
      <c r="L10" s="37"/>
    </row>
    <row r="11" spans="2:46" s="1" customFormat="1" ht="36.950000000000003" customHeight="1">
      <c r="B11" s="37"/>
      <c r="E11" s="292" t="s">
        <v>476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18</v>
      </c>
      <c r="F13" s="16" t="s">
        <v>1</v>
      </c>
      <c r="I13" s="112" t="s">
        <v>19</v>
      </c>
      <c r="J13" s="16" t="s">
        <v>1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11. 6. 2019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26</v>
      </c>
      <c r="L16" s="37"/>
    </row>
    <row r="17" spans="2:12" s="1" customFormat="1" ht="18" customHeight="1">
      <c r="B17" s="37"/>
      <c r="E17" s="16" t="s">
        <v>27</v>
      </c>
      <c r="I17" s="112" t="s">
        <v>28</v>
      </c>
      <c r="J17" s="16" t="s">
        <v>29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30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28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32</v>
      </c>
      <c r="I22" s="112" t="s">
        <v>25</v>
      </c>
      <c r="J22" s="16" t="s">
        <v>33</v>
      </c>
      <c r="L22" s="37"/>
    </row>
    <row r="23" spans="2:12" s="1" customFormat="1" ht="18" customHeight="1">
      <c r="B23" s="37"/>
      <c r="E23" s="16" t="s">
        <v>35</v>
      </c>
      <c r="I23" s="112" t="s">
        <v>28</v>
      </c>
      <c r="J23" s="16" t="s">
        <v>1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36</v>
      </c>
      <c r="I25" s="112" t="s">
        <v>25</v>
      </c>
      <c r="J25" s="16" t="str">
        <f>IF('Rekapitulace stavby'!AN19="","",'Rekapitulace stavby'!AN19)</f>
        <v/>
      </c>
      <c r="L25" s="37"/>
    </row>
    <row r="26" spans="2:12" s="1" customFormat="1" ht="18" customHeight="1">
      <c r="B26" s="37"/>
      <c r="E26" s="16" t="str">
        <f>IF('Rekapitulace stavby'!E20="","",'Rekapitulace stavby'!E20)</f>
        <v xml:space="preserve"> </v>
      </c>
      <c r="I26" s="112" t="s">
        <v>28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38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39</v>
      </c>
      <c r="I32" s="111"/>
      <c r="J32" s="118">
        <f>ROUND(J90,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41</v>
      </c>
      <c r="I34" s="120" t="s">
        <v>40</v>
      </c>
      <c r="J34" s="119" t="s">
        <v>42</v>
      </c>
      <c r="L34" s="37"/>
    </row>
    <row r="35" spans="2:12" s="1" customFormat="1" ht="14.45" customHeight="1">
      <c r="B35" s="37"/>
      <c r="D35" s="110" t="s">
        <v>43</v>
      </c>
      <c r="E35" s="110" t="s">
        <v>44</v>
      </c>
      <c r="F35" s="121">
        <f>ROUND((SUM(BE90:BE116)),  2)</f>
        <v>0</v>
      </c>
      <c r="I35" s="122">
        <v>0.21</v>
      </c>
      <c r="J35" s="121">
        <f>ROUND(((SUM(BE90:BE116))*I35),  2)</f>
        <v>0</v>
      </c>
      <c r="L35" s="37"/>
    </row>
    <row r="36" spans="2:12" s="1" customFormat="1" ht="14.45" customHeight="1">
      <c r="B36" s="37"/>
      <c r="E36" s="110" t="s">
        <v>45</v>
      </c>
      <c r="F36" s="121">
        <f>ROUND((SUM(BF90:BF116)),  2)</f>
        <v>0</v>
      </c>
      <c r="I36" s="122">
        <v>0.15</v>
      </c>
      <c r="J36" s="121">
        <f>ROUND(((SUM(BF90:BF116))*I36),  2)</f>
        <v>0</v>
      </c>
      <c r="L36" s="37"/>
    </row>
    <row r="37" spans="2:12" s="1" customFormat="1" ht="14.45" hidden="1" customHeight="1">
      <c r="B37" s="37"/>
      <c r="E37" s="110" t="s">
        <v>46</v>
      </c>
      <c r="F37" s="121">
        <f>ROUND((SUM(BG90:BG116)),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47</v>
      </c>
      <c r="F38" s="121">
        <f>ROUND((SUM(BH90:BH116)),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48</v>
      </c>
      <c r="F39" s="121">
        <f>ROUND((SUM(BI90:BI116)),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49</v>
      </c>
      <c r="E41" s="125"/>
      <c r="F41" s="125"/>
      <c r="G41" s="126" t="s">
        <v>50</v>
      </c>
      <c r="H41" s="127" t="s">
        <v>51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98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ZŠ Butovická - parkoviště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96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180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181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>101.2 - Sanace pláně se souhlasem investora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Studénka</v>
      </c>
      <c r="G56" s="34"/>
      <c r="H56" s="34"/>
      <c r="I56" s="112" t="s">
        <v>22</v>
      </c>
      <c r="J56" s="54" t="str">
        <f>IF(J14="","",J14)</f>
        <v>11. 6. 2019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24</v>
      </c>
      <c r="D58" s="34"/>
      <c r="E58" s="34"/>
      <c r="F58" s="26" t="str">
        <f>E17</f>
        <v>Město Studénka</v>
      </c>
      <c r="G58" s="34"/>
      <c r="H58" s="34"/>
      <c r="I58" s="112" t="s">
        <v>32</v>
      </c>
      <c r="J58" s="31" t="str">
        <f>E23</f>
        <v>Ing. Miroslav Knápek</v>
      </c>
      <c r="K58" s="34"/>
      <c r="L58" s="37"/>
    </row>
    <row r="59" spans="2:47" s="1" customFormat="1" ht="13.7" customHeight="1">
      <c r="B59" s="33"/>
      <c r="C59" s="28" t="s">
        <v>30</v>
      </c>
      <c r="D59" s="34"/>
      <c r="E59" s="34"/>
      <c r="F59" s="26" t="str">
        <f>IF(E20="","",E20)</f>
        <v>Vyplň údaj</v>
      </c>
      <c r="G59" s="34"/>
      <c r="H59" s="34"/>
      <c r="I59" s="112" t="s">
        <v>36</v>
      </c>
      <c r="J59" s="31" t="str">
        <f>E26</f>
        <v xml:space="preserve"> 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99</v>
      </c>
      <c r="D61" s="138"/>
      <c r="E61" s="138"/>
      <c r="F61" s="138"/>
      <c r="G61" s="138"/>
      <c r="H61" s="138"/>
      <c r="I61" s="139"/>
      <c r="J61" s="140" t="s">
        <v>100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101</v>
      </c>
      <c r="D63" s="34"/>
      <c r="E63" s="34"/>
      <c r="F63" s="34"/>
      <c r="G63" s="34"/>
      <c r="H63" s="34"/>
      <c r="I63" s="111"/>
      <c r="J63" s="72">
        <f>J90</f>
        <v>0</v>
      </c>
      <c r="K63" s="34"/>
      <c r="L63" s="37"/>
      <c r="AU63" s="16" t="s">
        <v>102</v>
      </c>
    </row>
    <row r="64" spans="2:47" s="8" customFormat="1" ht="24.95" customHeight="1">
      <c r="B64" s="142"/>
      <c r="C64" s="143"/>
      <c r="D64" s="144" t="s">
        <v>183</v>
      </c>
      <c r="E64" s="145"/>
      <c r="F64" s="145"/>
      <c r="G64" s="145"/>
      <c r="H64" s="145"/>
      <c r="I64" s="146"/>
      <c r="J64" s="147">
        <f>J91</f>
        <v>0</v>
      </c>
      <c r="K64" s="143"/>
      <c r="L64" s="148"/>
    </row>
    <row r="65" spans="2:12" s="11" customFormat="1" ht="19.899999999999999" customHeight="1">
      <c r="B65" s="192"/>
      <c r="C65" s="93"/>
      <c r="D65" s="193" t="s">
        <v>184</v>
      </c>
      <c r="E65" s="194"/>
      <c r="F65" s="194"/>
      <c r="G65" s="194"/>
      <c r="H65" s="194"/>
      <c r="I65" s="195"/>
      <c r="J65" s="196">
        <f>J92</f>
        <v>0</v>
      </c>
      <c r="K65" s="93"/>
      <c r="L65" s="197"/>
    </row>
    <row r="66" spans="2:12" s="11" customFormat="1" ht="19.899999999999999" customHeight="1">
      <c r="B66" s="192"/>
      <c r="C66" s="93"/>
      <c r="D66" s="193" t="s">
        <v>186</v>
      </c>
      <c r="E66" s="194"/>
      <c r="F66" s="194"/>
      <c r="G66" s="194"/>
      <c r="H66" s="194"/>
      <c r="I66" s="195"/>
      <c r="J66" s="196">
        <f>J107</f>
        <v>0</v>
      </c>
      <c r="K66" s="93"/>
      <c r="L66" s="197"/>
    </row>
    <row r="67" spans="2:12" s="11" customFormat="1" ht="19.899999999999999" customHeight="1">
      <c r="B67" s="192"/>
      <c r="C67" s="93"/>
      <c r="D67" s="193" t="s">
        <v>188</v>
      </c>
      <c r="E67" s="194"/>
      <c r="F67" s="194"/>
      <c r="G67" s="194"/>
      <c r="H67" s="194"/>
      <c r="I67" s="195"/>
      <c r="J67" s="196">
        <f>J111</f>
        <v>0</v>
      </c>
      <c r="K67" s="93"/>
      <c r="L67" s="197"/>
    </row>
    <row r="68" spans="2:12" s="11" customFormat="1" ht="19.899999999999999" customHeight="1">
      <c r="B68" s="192"/>
      <c r="C68" s="93"/>
      <c r="D68" s="193" t="s">
        <v>190</v>
      </c>
      <c r="E68" s="194"/>
      <c r="F68" s="194"/>
      <c r="G68" s="194"/>
      <c r="H68" s="194"/>
      <c r="I68" s="195"/>
      <c r="J68" s="196">
        <f>J115</f>
        <v>0</v>
      </c>
      <c r="K68" s="93"/>
      <c r="L68" s="197"/>
    </row>
    <row r="69" spans="2:12" s="1" customFormat="1" ht="21.75" customHeight="1">
      <c r="B69" s="33"/>
      <c r="C69" s="34"/>
      <c r="D69" s="34"/>
      <c r="E69" s="34"/>
      <c r="F69" s="34"/>
      <c r="G69" s="34"/>
      <c r="H69" s="34"/>
      <c r="I69" s="111"/>
      <c r="J69" s="34"/>
      <c r="K69" s="34"/>
      <c r="L69" s="37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33"/>
      <c r="J70" s="46"/>
      <c r="K70" s="46"/>
      <c r="L70" s="37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6"/>
      <c r="J74" s="48"/>
      <c r="K74" s="48"/>
      <c r="L74" s="37"/>
    </row>
    <row r="75" spans="2:12" s="1" customFormat="1" ht="24.95" customHeight="1">
      <c r="B75" s="33"/>
      <c r="C75" s="22" t="s">
        <v>105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2" customHeight="1">
      <c r="B77" s="33"/>
      <c r="C77" s="28" t="s">
        <v>16</v>
      </c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16.5" customHeight="1">
      <c r="B78" s="33"/>
      <c r="C78" s="34"/>
      <c r="D78" s="34"/>
      <c r="E78" s="297" t="str">
        <f>E7</f>
        <v>ZŠ Butovická - parkoviště</v>
      </c>
      <c r="F78" s="298"/>
      <c r="G78" s="298"/>
      <c r="H78" s="298"/>
      <c r="I78" s="111"/>
      <c r="J78" s="34"/>
      <c r="K78" s="34"/>
      <c r="L78" s="37"/>
    </row>
    <row r="79" spans="2:12" ht="12" customHeight="1">
      <c r="B79" s="20"/>
      <c r="C79" s="28" t="s">
        <v>96</v>
      </c>
      <c r="D79" s="21"/>
      <c r="E79" s="21"/>
      <c r="F79" s="21"/>
      <c r="G79" s="21"/>
      <c r="H79" s="21"/>
      <c r="J79" s="21"/>
      <c r="K79" s="21"/>
      <c r="L79" s="19"/>
    </row>
    <row r="80" spans="2:12" s="1" customFormat="1" ht="16.5" customHeight="1">
      <c r="B80" s="33"/>
      <c r="C80" s="34"/>
      <c r="D80" s="34"/>
      <c r="E80" s="297" t="s">
        <v>180</v>
      </c>
      <c r="F80" s="264"/>
      <c r="G80" s="264"/>
      <c r="H80" s="264"/>
      <c r="I80" s="111"/>
      <c r="J80" s="34"/>
      <c r="K80" s="34"/>
      <c r="L80" s="37"/>
    </row>
    <row r="81" spans="2:65" s="1" customFormat="1" ht="12" customHeight="1">
      <c r="B81" s="33"/>
      <c r="C81" s="28" t="s">
        <v>181</v>
      </c>
      <c r="D81" s="34"/>
      <c r="E81" s="34"/>
      <c r="F81" s="34"/>
      <c r="G81" s="34"/>
      <c r="H81" s="34"/>
      <c r="I81" s="111"/>
      <c r="J81" s="34"/>
      <c r="K81" s="34"/>
      <c r="L81" s="37"/>
    </row>
    <row r="82" spans="2:65" s="1" customFormat="1" ht="16.5" customHeight="1">
      <c r="B82" s="33"/>
      <c r="C82" s="34"/>
      <c r="D82" s="34"/>
      <c r="E82" s="265" t="str">
        <f>E11</f>
        <v>101.2 - Sanace pláně se souhlasem investora</v>
      </c>
      <c r="F82" s="264"/>
      <c r="G82" s="264"/>
      <c r="H82" s="264"/>
      <c r="I82" s="111"/>
      <c r="J82" s="34"/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2" customHeight="1">
      <c r="B84" s="33"/>
      <c r="C84" s="28" t="s">
        <v>20</v>
      </c>
      <c r="D84" s="34"/>
      <c r="E84" s="34"/>
      <c r="F84" s="26" t="str">
        <f>F14</f>
        <v>Studénka</v>
      </c>
      <c r="G84" s="34"/>
      <c r="H84" s="34"/>
      <c r="I84" s="112" t="s">
        <v>22</v>
      </c>
      <c r="J84" s="54" t="str">
        <f>IF(J14="","",J14)</f>
        <v>11. 6. 2019</v>
      </c>
      <c r="K84" s="34"/>
      <c r="L84" s="37"/>
    </row>
    <row r="85" spans="2:65" s="1" customFormat="1" ht="6.9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1" customFormat="1" ht="13.7" customHeight="1">
      <c r="B86" s="33"/>
      <c r="C86" s="28" t="s">
        <v>24</v>
      </c>
      <c r="D86" s="34"/>
      <c r="E86" s="34"/>
      <c r="F86" s="26" t="str">
        <f>E17</f>
        <v>Město Studénka</v>
      </c>
      <c r="G86" s="34"/>
      <c r="H86" s="34"/>
      <c r="I86" s="112" t="s">
        <v>32</v>
      </c>
      <c r="J86" s="31" t="str">
        <f>E23</f>
        <v>Ing. Miroslav Knápek</v>
      </c>
      <c r="K86" s="34"/>
      <c r="L86" s="37"/>
    </row>
    <row r="87" spans="2:65" s="1" customFormat="1" ht="13.7" customHeight="1">
      <c r="B87" s="33"/>
      <c r="C87" s="28" t="s">
        <v>30</v>
      </c>
      <c r="D87" s="34"/>
      <c r="E87" s="34"/>
      <c r="F87" s="26" t="str">
        <f>IF(E20="","",E20)</f>
        <v>Vyplň údaj</v>
      </c>
      <c r="G87" s="34"/>
      <c r="H87" s="34"/>
      <c r="I87" s="112" t="s">
        <v>36</v>
      </c>
      <c r="J87" s="31" t="str">
        <f>E26</f>
        <v xml:space="preserve"> </v>
      </c>
      <c r="K87" s="34"/>
      <c r="L87" s="37"/>
    </row>
    <row r="88" spans="2:65" s="1" customFormat="1" ht="10.35" customHeight="1">
      <c r="B88" s="33"/>
      <c r="C88" s="34"/>
      <c r="D88" s="34"/>
      <c r="E88" s="34"/>
      <c r="F88" s="34"/>
      <c r="G88" s="34"/>
      <c r="H88" s="34"/>
      <c r="I88" s="111"/>
      <c r="J88" s="34"/>
      <c r="K88" s="34"/>
      <c r="L88" s="37"/>
    </row>
    <row r="89" spans="2:65" s="9" customFormat="1" ht="29.25" customHeight="1">
      <c r="B89" s="149"/>
      <c r="C89" s="150" t="s">
        <v>106</v>
      </c>
      <c r="D89" s="151" t="s">
        <v>58</v>
      </c>
      <c r="E89" s="151" t="s">
        <v>54</v>
      </c>
      <c r="F89" s="151" t="s">
        <v>55</v>
      </c>
      <c r="G89" s="151" t="s">
        <v>107</v>
      </c>
      <c r="H89" s="151" t="s">
        <v>108</v>
      </c>
      <c r="I89" s="152" t="s">
        <v>109</v>
      </c>
      <c r="J89" s="153" t="s">
        <v>100</v>
      </c>
      <c r="K89" s="154" t="s">
        <v>110</v>
      </c>
      <c r="L89" s="155"/>
      <c r="M89" s="63" t="s">
        <v>1</v>
      </c>
      <c r="N89" s="64" t="s">
        <v>43</v>
      </c>
      <c r="O89" s="64" t="s">
        <v>111</v>
      </c>
      <c r="P89" s="64" t="s">
        <v>112</v>
      </c>
      <c r="Q89" s="64" t="s">
        <v>113</v>
      </c>
      <c r="R89" s="64" t="s">
        <v>114</v>
      </c>
      <c r="S89" s="64" t="s">
        <v>115</v>
      </c>
      <c r="T89" s="65" t="s">
        <v>116</v>
      </c>
    </row>
    <row r="90" spans="2:65" s="1" customFormat="1" ht="22.9" customHeight="1">
      <c r="B90" s="33"/>
      <c r="C90" s="70" t="s">
        <v>117</v>
      </c>
      <c r="D90" s="34"/>
      <c r="E90" s="34"/>
      <c r="F90" s="34"/>
      <c r="G90" s="34"/>
      <c r="H90" s="34"/>
      <c r="I90" s="111"/>
      <c r="J90" s="156">
        <f>BK90</f>
        <v>0</v>
      </c>
      <c r="K90" s="34"/>
      <c r="L90" s="37"/>
      <c r="M90" s="66"/>
      <c r="N90" s="67"/>
      <c r="O90" s="67"/>
      <c r="P90" s="157">
        <f>P91</f>
        <v>0</v>
      </c>
      <c r="Q90" s="67"/>
      <c r="R90" s="157">
        <f>R91</f>
        <v>0.19269999999999998</v>
      </c>
      <c r="S90" s="67"/>
      <c r="T90" s="158">
        <f>T91</f>
        <v>0</v>
      </c>
      <c r="AT90" s="16" t="s">
        <v>72</v>
      </c>
      <c r="AU90" s="16" t="s">
        <v>102</v>
      </c>
      <c r="BK90" s="159">
        <f>BK91</f>
        <v>0</v>
      </c>
    </row>
    <row r="91" spans="2:65" s="10" customFormat="1" ht="25.9" customHeight="1">
      <c r="B91" s="160"/>
      <c r="C91" s="161"/>
      <c r="D91" s="162" t="s">
        <v>72</v>
      </c>
      <c r="E91" s="163" t="s">
        <v>191</v>
      </c>
      <c r="F91" s="163" t="s">
        <v>192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P92+P107+P111+P115</f>
        <v>0</v>
      </c>
      <c r="Q91" s="168"/>
      <c r="R91" s="169">
        <f>R92+R107+R111+R115</f>
        <v>0.19269999999999998</v>
      </c>
      <c r="S91" s="168"/>
      <c r="T91" s="170">
        <f>T92+T107+T111+T115</f>
        <v>0</v>
      </c>
      <c r="AR91" s="171" t="s">
        <v>80</v>
      </c>
      <c r="AT91" s="172" t="s">
        <v>72</v>
      </c>
      <c r="AU91" s="172" t="s">
        <v>73</v>
      </c>
      <c r="AY91" s="171" t="s">
        <v>121</v>
      </c>
      <c r="BK91" s="173">
        <f>BK92+BK107+BK111+BK115</f>
        <v>0</v>
      </c>
    </row>
    <row r="92" spans="2:65" s="10" customFormat="1" ht="22.9" customHeight="1">
      <c r="B92" s="160"/>
      <c r="C92" s="161"/>
      <c r="D92" s="162" t="s">
        <v>72</v>
      </c>
      <c r="E92" s="198" t="s">
        <v>80</v>
      </c>
      <c r="F92" s="198" t="s">
        <v>193</v>
      </c>
      <c r="G92" s="161"/>
      <c r="H92" s="161"/>
      <c r="I92" s="164"/>
      <c r="J92" s="199">
        <f>BK92</f>
        <v>0</v>
      </c>
      <c r="K92" s="161"/>
      <c r="L92" s="166"/>
      <c r="M92" s="167"/>
      <c r="N92" s="168"/>
      <c r="O92" s="168"/>
      <c r="P92" s="169">
        <f>SUM(P93:P106)</f>
        <v>0</v>
      </c>
      <c r="Q92" s="168"/>
      <c r="R92" s="169">
        <f>SUM(R93:R106)</f>
        <v>0</v>
      </c>
      <c r="S92" s="168"/>
      <c r="T92" s="170">
        <f>SUM(T93:T106)</f>
        <v>0</v>
      </c>
      <c r="AR92" s="171" t="s">
        <v>80</v>
      </c>
      <c r="AT92" s="172" t="s">
        <v>72</v>
      </c>
      <c r="AU92" s="172" t="s">
        <v>80</v>
      </c>
      <c r="AY92" s="171" t="s">
        <v>121</v>
      </c>
      <c r="BK92" s="173">
        <f>SUM(BK93:BK106)</f>
        <v>0</v>
      </c>
    </row>
    <row r="93" spans="2:65" s="1" customFormat="1" ht="16.5" customHeight="1">
      <c r="B93" s="33"/>
      <c r="C93" s="174" t="s">
        <v>80</v>
      </c>
      <c r="D93" s="174" t="s">
        <v>122</v>
      </c>
      <c r="E93" s="175" t="s">
        <v>477</v>
      </c>
      <c r="F93" s="176" t="s">
        <v>478</v>
      </c>
      <c r="G93" s="177" t="s">
        <v>215</v>
      </c>
      <c r="H93" s="178">
        <v>123</v>
      </c>
      <c r="I93" s="179"/>
      <c r="J93" s="180">
        <f>ROUND(I93*H93,2)</f>
        <v>0</v>
      </c>
      <c r="K93" s="176" t="s">
        <v>126</v>
      </c>
      <c r="L93" s="37"/>
      <c r="M93" s="181" t="s">
        <v>1</v>
      </c>
      <c r="N93" s="182" t="s">
        <v>44</v>
      </c>
      <c r="O93" s="59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16" t="s">
        <v>120</v>
      </c>
      <c r="AT93" s="16" t="s">
        <v>122</v>
      </c>
      <c r="AU93" s="16" t="s">
        <v>82</v>
      </c>
      <c r="AY93" s="16" t="s">
        <v>121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6" t="s">
        <v>80</v>
      </c>
      <c r="BK93" s="185">
        <f>ROUND(I93*H93,2)</f>
        <v>0</v>
      </c>
      <c r="BL93" s="16" t="s">
        <v>120</v>
      </c>
      <c r="BM93" s="16" t="s">
        <v>479</v>
      </c>
    </row>
    <row r="94" spans="2:65" s="12" customFormat="1" ht="11.25">
      <c r="B94" s="200"/>
      <c r="C94" s="201"/>
      <c r="D94" s="186" t="s">
        <v>198</v>
      </c>
      <c r="E94" s="202" t="s">
        <v>1</v>
      </c>
      <c r="F94" s="203" t="s">
        <v>480</v>
      </c>
      <c r="G94" s="201"/>
      <c r="H94" s="204">
        <v>123</v>
      </c>
      <c r="I94" s="205"/>
      <c r="J94" s="201"/>
      <c r="K94" s="201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198</v>
      </c>
      <c r="AU94" s="210" t="s">
        <v>82</v>
      </c>
      <c r="AV94" s="12" t="s">
        <v>82</v>
      </c>
      <c r="AW94" s="12" t="s">
        <v>34</v>
      </c>
      <c r="AX94" s="12" t="s">
        <v>73</v>
      </c>
      <c r="AY94" s="210" t="s">
        <v>121</v>
      </c>
    </row>
    <row r="95" spans="2:65" s="13" customFormat="1" ht="11.25">
      <c r="B95" s="211"/>
      <c r="C95" s="212"/>
      <c r="D95" s="186" t="s">
        <v>198</v>
      </c>
      <c r="E95" s="213" t="s">
        <v>1</v>
      </c>
      <c r="F95" s="214" t="s">
        <v>200</v>
      </c>
      <c r="G95" s="212"/>
      <c r="H95" s="215">
        <v>123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198</v>
      </c>
      <c r="AU95" s="221" t="s">
        <v>82</v>
      </c>
      <c r="AV95" s="13" t="s">
        <v>120</v>
      </c>
      <c r="AW95" s="13" t="s">
        <v>34</v>
      </c>
      <c r="AX95" s="13" t="s">
        <v>80</v>
      </c>
      <c r="AY95" s="221" t="s">
        <v>121</v>
      </c>
    </row>
    <row r="96" spans="2:65" s="1" customFormat="1" ht="16.5" customHeight="1">
      <c r="B96" s="33"/>
      <c r="C96" s="174" t="s">
        <v>82</v>
      </c>
      <c r="D96" s="174" t="s">
        <v>122</v>
      </c>
      <c r="E96" s="175" t="s">
        <v>232</v>
      </c>
      <c r="F96" s="176" t="s">
        <v>233</v>
      </c>
      <c r="G96" s="177" t="s">
        <v>215</v>
      </c>
      <c r="H96" s="178">
        <v>123</v>
      </c>
      <c r="I96" s="179"/>
      <c r="J96" s="180">
        <f>ROUND(I96*H96,2)</f>
        <v>0</v>
      </c>
      <c r="K96" s="176" t="s">
        <v>126</v>
      </c>
      <c r="L96" s="37"/>
      <c r="M96" s="181" t="s">
        <v>1</v>
      </c>
      <c r="N96" s="182" t="s">
        <v>44</v>
      </c>
      <c r="O96" s="59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16" t="s">
        <v>120</v>
      </c>
      <c r="AT96" s="16" t="s">
        <v>122</v>
      </c>
      <c r="AU96" s="16" t="s">
        <v>82</v>
      </c>
      <c r="AY96" s="16" t="s">
        <v>121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6" t="s">
        <v>80</v>
      </c>
      <c r="BK96" s="185">
        <f>ROUND(I96*H96,2)</f>
        <v>0</v>
      </c>
      <c r="BL96" s="16" t="s">
        <v>120</v>
      </c>
      <c r="BM96" s="16" t="s">
        <v>481</v>
      </c>
    </row>
    <row r="97" spans="2:65" s="12" customFormat="1" ht="11.25">
      <c r="B97" s="200"/>
      <c r="C97" s="201"/>
      <c r="D97" s="186" t="s">
        <v>198</v>
      </c>
      <c r="E97" s="202" t="s">
        <v>1</v>
      </c>
      <c r="F97" s="203" t="s">
        <v>482</v>
      </c>
      <c r="G97" s="201"/>
      <c r="H97" s="204">
        <v>123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198</v>
      </c>
      <c r="AU97" s="210" t="s">
        <v>82</v>
      </c>
      <c r="AV97" s="12" t="s">
        <v>82</v>
      </c>
      <c r="AW97" s="12" t="s">
        <v>34</v>
      </c>
      <c r="AX97" s="12" t="s">
        <v>73</v>
      </c>
      <c r="AY97" s="210" t="s">
        <v>121</v>
      </c>
    </row>
    <row r="98" spans="2:65" s="13" customFormat="1" ht="11.25">
      <c r="B98" s="211"/>
      <c r="C98" s="212"/>
      <c r="D98" s="186" t="s">
        <v>198</v>
      </c>
      <c r="E98" s="213" t="s">
        <v>1</v>
      </c>
      <c r="F98" s="214" t="s">
        <v>200</v>
      </c>
      <c r="G98" s="212"/>
      <c r="H98" s="215">
        <v>123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198</v>
      </c>
      <c r="AU98" s="221" t="s">
        <v>82</v>
      </c>
      <c r="AV98" s="13" t="s">
        <v>120</v>
      </c>
      <c r="AW98" s="13" t="s">
        <v>34</v>
      </c>
      <c r="AX98" s="13" t="s">
        <v>80</v>
      </c>
      <c r="AY98" s="221" t="s">
        <v>121</v>
      </c>
    </row>
    <row r="99" spans="2:65" s="1" customFormat="1" ht="16.5" customHeight="1">
      <c r="B99" s="33"/>
      <c r="C99" s="174" t="s">
        <v>135</v>
      </c>
      <c r="D99" s="174" t="s">
        <v>122</v>
      </c>
      <c r="E99" s="175" t="s">
        <v>237</v>
      </c>
      <c r="F99" s="176" t="s">
        <v>238</v>
      </c>
      <c r="G99" s="177" t="s">
        <v>215</v>
      </c>
      <c r="H99" s="178">
        <v>1845</v>
      </c>
      <c r="I99" s="179"/>
      <c r="J99" s="180">
        <f>ROUND(I99*H99,2)</f>
        <v>0</v>
      </c>
      <c r="K99" s="176" t="s">
        <v>126</v>
      </c>
      <c r="L99" s="37"/>
      <c r="M99" s="181" t="s">
        <v>1</v>
      </c>
      <c r="N99" s="182" t="s">
        <v>44</v>
      </c>
      <c r="O99" s="59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16" t="s">
        <v>120</v>
      </c>
      <c r="AT99" s="16" t="s">
        <v>122</v>
      </c>
      <c r="AU99" s="16" t="s">
        <v>82</v>
      </c>
      <c r="AY99" s="16" t="s">
        <v>121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6" t="s">
        <v>80</v>
      </c>
      <c r="BK99" s="185">
        <f>ROUND(I99*H99,2)</f>
        <v>0</v>
      </c>
      <c r="BL99" s="16" t="s">
        <v>120</v>
      </c>
      <c r="BM99" s="16" t="s">
        <v>483</v>
      </c>
    </row>
    <row r="100" spans="2:65" s="14" customFormat="1" ht="11.25">
      <c r="B100" s="222"/>
      <c r="C100" s="223"/>
      <c r="D100" s="186" t="s">
        <v>198</v>
      </c>
      <c r="E100" s="224" t="s">
        <v>1</v>
      </c>
      <c r="F100" s="225" t="s">
        <v>240</v>
      </c>
      <c r="G100" s="223"/>
      <c r="H100" s="224" t="s">
        <v>1</v>
      </c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198</v>
      </c>
      <c r="AU100" s="231" t="s">
        <v>82</v>
      </c>
      <c r="AV100" s="14" t="s">
        <v>80</v>
      </c>
      <c r="AW100" s="14" t="s">
        <v>34</v>
      </c>
      <c r="AX100" s="14" t="s">
        <v>73</v>
      </c>
      <c r="AY100" s="231" t="s">
        <v>121</v>
      </c>
    </row>
    <row r="101" spans="2:65" s="12" customFormat="1" ht="11.25">
      <c r="B101" s="200"/>
      <c r="C101" s="201"/>
      <c r="D101" s="186" t="s">
        <v>198</v>
      </c>
      <c r="E101" s="202" t="s">
        <v>1</v>
      </c>
      <c r="F101" s="203" t="s">
        <v>484</v>
      </c>
      <c r="G101" s="201"/>
      <c r="H101" s="204">
        <v>1845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198</v>
      </c>
      <c r="AU101" s="210" t="s">
        <v>82</v>
      </c>
      <c r="AV101" s="12" t="s">
        <v>82</v>
      </c>
      <c r="AW101" s="12" t="s">
        <v>34</v>
      </c>
      <c r="AX101" s="12" t="s">
        <v>73</v>
      </c>
      <c r="AY101" s="210" t="s">
        <v>121</v>
      </c>
    </row>
    <row r="102" spans="2:65" s="13" customFormat="1" ht="11.25">
      <c r="B102" s="211"/>
      <c r="C102" s="212"/>
      <c r="D102" s="186" t="s">
        <v>198</v>
      </c>
      <c r="E102" s="213" t="s">
        <v>1</v>
      </c>
      <c r="F102" s="214" t="s">
        <v>200</v>
      </c>
      <c r="G102" s="212"/>
      <c r="H102" s="215">
        <v>1845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198</v>
      </c>
      <c r="AU102" s="221" t="s">
        <v>82</v>
      </c>
      <c r="AV102" s="13" t="s">
        <v>120</v>
      </c>
      <c r="AW102" s="13" t="s">
        <v>34</v>
      </c>
      <c r="AX102" s="13" t="s">
        <v>80</v>
      </c>
      <c r="AY102" s="221" t="s">
        <v>121</v>
      </c>
    </row>
    <row r="103" spans="2:65" s="1" customFormat="1" ht="16.5" customHeight="1">
      <c r="B103" s="33"/>
      <c r="C103" s="174" t="s">
        <v>120</v>
      </c>
      <c r="D103" s="174" t="s">
        <v>122</v>
      </c>
      <c r="E103" s="175" t="s">
        <v>243</v>
      </c>
      <c r="F103" s="176" t="s">
        <v>244</v>
      </c>
      <c r="G103" s="177" t="s">
        <v>245</v>
      </c>
      <c r="H103" s="178">
        <v>202.95</v>
      </c>
      <c r="I103" s="179"/>
      <c r="J103" s="180">
        <f>ROUND(I103*H103,2)</f>
        <v>0</v>
      </c>
      <c r="K103" s="176" t="s">
        <v>126</v>
      </c>
      <c r="L103" s="37"/>
      <c r="M103" s="181" t="s">
        <v>1</v>
      </c>
      <c r="N103" s="182" t="s">
        <v>44</v>
      </c>
      <c r="O103" s="59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16" t="s">
        <v>120</v>
      </c>
      <c r="AT103" s="16" t="s">
        <v>122</v>
      </c>
      <c r="AU103" s="16" t="s">
        <v>82</v>
      </c>
      <c r="AY103" s="16" t="s">
        <v>121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6" t="s">
        <v>80</v>
      </c>
      <c r="BK103" s="185">
        <f>ROUND(I103*H103,2)</f>
        <v>0</v>
      </c>
      <c r="BL103" s="16" t="s">
        <v>120</v>
      </c>
      <c r="BM103" s="16" t="s">
        <v>485</v>
      </c>
    </row>
    <row r="104" spans="2:65" s="12" customFormat="1" ht="11.25">
      <c r="B104" s="200"/>
      <c r="C104" s="201"/>
      <c r="D104" s="186" t="s">
        <v>198</v>
      </c>
      <c r="E104" s="202" t="s">
        <v>1</v>
      </c>
      <c r="F104" s="203" t="s">
        <v>486</v>
      </c>
      <c r="G104" s="201"/>
      <c r="H104" s="204">
        <v>202.95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198</v>
      </c>
      <c r="AU104" s="210" t="s">
        <v>82</v>
      </c>
      <c r="AV104" s="12" t="s">
        <v>82</v>
      </c>
      <c r="AW104" s="12" t="s">
        <v>34</v>
      </c>
      <c r="AX104" s="12" t="s">
        <v>73</v>
      </c>
      <c r="AY104" s="210" t="s">
        <v>121</v>
      </c>
    </row>
    <row r="105" spans="2:65" s="13" customFormat="1" ht="11.25">
      <c r="B105" s="211"/>
      <c r="C105" s="212"/>
      <c r="D105" s="186" t="s">
        <v>198</v>
      </c>
      <c r="E105" s="213" t="s">
        <v>1</v>
      </c>
      <c r="F105" s="214" t="s">
        <v>200</v>
      </c>
      <c r="G105" s="212"/>
      <c r="H105" s="215">
        <v>202.95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198</v>
      </c>
      <c r="AU105" s="221" t="s">
        <v>82</v>
      </c>
      <c r="AV105" s="13" t="s">
        <v>120</v>
      </c>
      <c r="AW105" s="13" t="s">
        <v>34</v>
      </c>
      <c r="AX105" s="13" t="s">
        <v>80</v>
      </c>
      <c r="AY105" s="221" t="s">
        <v>121</v>
      </c>
    </row>
    <row r="106" spans="2:65" s="1" customFormat="1" ht="16.5" customHeight="1">
      <c r="B106" s="33"/>
      <c r="C106" s="174" t="s">
        <v>143</v>
      </c>
      <c r="D106" s="174" t="s">
        <v>122</v>
      </c>
      <c r="E106" s="175" t="s">
        <v>277</v>
      </c>
      <c r="F106" s="176" t="s">
        <v>278</v>
      </c>
      <c r="G106" s="177" t="s">
        <v>196</v>
      </c>
      <c r="H106" s="178">
        <v>410</v>
      </c>
      <c r="I106" s="179"/>
      <c r="J106" s="180">
        <f>ROUND(I106*H106,2)</f>
        <v>0</v>
      </c>
      <c r="K106" s="176" t="s">
        <v>126</v>
      </c>
      <c r="L106" s="37"/>
      <c r="M106" s="181" t="s">
        <v>1</v>
      </c>
      <c r="N106" s="182" t="s">
        <v>44</v>
      </c>
      <c r="O106" s="59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16" t="s">
        <v>120</v>
      </c>
      <c r="AT106" s="16" t="s">
        <v>122</v>
      </c>
      <c r="AU106" s="16" t="s">
        <v>82</v>
      </c>
      <c r="AY106" s="16" t="s">
        <v>121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6" t="s">
        <v>80</v>
      </c>
      <c r="BK106" s="185">
        <f>ROUND(I106*H106,2)</f>
        <v>0</v>
      </c>
      <c r="BL106" s="16" t="s">
        <v>120</v>
      </c>
      <c r="BM106" s="16" t="s">
        <v>487</v>
      </c>
    </row>
    <row r="107" spans="2:65" s="10" customFormat="1" ht="22.9" customHeight="1">
      <c r="B107" s="160"/>
      <c r="C107" s="161"/>
      <c r="D107" s="162" t="s">
        <v>72</v>
      </c>
      <c r="E107" s="198" t="s">
        <v>143</v>
      </c>
      <c r="F107" s="198" t="s">
        <v>302</v>
      </c>
      <c r="G107" s="161"/>
      <c r="H107" s="161"/>
      <c r="I107" s="164"/>
      <c r="J107" s="199">
        <f>BK107</f>
        <v>0</v>
      </c>
      <c r="K107" s="161"/>
      <c r="L107" s="166"/>
      <c r="M107" s="167"/>
      <c r="N107" s="168"/>
      <c r="O107" s="168"/>
      <c r="P107" s="169">
        <f>SUM(P108:P110)</f>
        <v>0</v>
      </c>
      <c r="Q107" s="168"/>
      <c r="R107" s="169">
        <f>SUM(R108:R110)</f>
        <v>0</v>
      </c>
      <c r="S107" s="168"/>
      <c r="T107" s="170">
        <f>SUM(T108:T110)</f>
        <v>0</v>
      </c>
      <c r="AR107" s="171" t="s">
        <v>80</v>
      </c>
      <c r="AT107" s="172" t="s">
        <v>72</v>
      </c>
      <c r="AU107" s="172" t="s">
        <v>80</v>
      </c>
      <c r="AY107" s="171" t="s">
        <v>121</v>
      </c>
      <c r="BK107" s="173">
        <f>SUM(BK108:BK110)</f>
        <v>0</v>
      </c>
    </row>
    <row r="108" spans="2:65" s="1" customFormat="1" ht="16.5" customHeight="1">
      <c r="B108" s="33"/>
      <c r="C108" s="174" t="s">
        <v>148</v>
      </c>
      <c r="D108" s="174" t="s">
        <v>122</v>
      </c>
      <c r="E108" s="175" t="s">
        <v>304</v>
      </c>
      <c r="F108" s="176" t="s">
        <v>305</v>
      </c>
      <c r="G108" s="177" t="s">
        <v>196</v>
      </c>
      <c r="H108" s="178">
        <v>820</v>
      </c>
      <c r="I108" s="179"/>
      <c r="J108" s="180">
        <f>ROUND(I108*H108,2)</f>
        <v>0</v>
      </c>
      <c r="K108" s="176" t="s">
        <v>126</v>
      </c>
      <c r="L108" s="37"/>
      <c r="M108" s="181" t="s">
        <v>1</v>
      </c>
      <c r="N108" s="182" t="s">
        <v>44</v>
      </c>
      <c r="O108" s="59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16" t="s">
        <v>120</v>
      </c>
      <c r="AT108" s="16" t="s">
        <v>122</v>
      </c>
      <c r="AU108" s="16" t="s">
        <v>82</v>
      </c>
      <c r="AY108" s="16" t="s">
        <v>121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6" t="s">
        <v>80</v>
      </c>
      <c r="BK108" s="185">
        <f>ROUND(I108*H108,2)</f>
        <v>0</v>
      </c>
      <c r="BL108" s="16" t="s">
        <v>120</v>
      </c>
      <c r="BM108" s="16" t="s">
        <v>488</v>
      </c>
    </row>
    <row r="109" spans="2:65" s="12" customFormat="1" ht="11.25">
      <c r="B109" s="200"/>
      <c r="C109" s="201"/>
      <c r="D109" s="186" t="s">
        <v>198</v>
      </c>
      <c r="E109" s="202" t="s">
        <v>1</v>
      </c>
      <c r="F109" s="203" t="s">
        <v>489</v>
      </c>
      <c r="G109" s="201"/>
      <c r="H109" s="204">
        <v>820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198</v>
      </c>
      <c r="AU109" s="210" t="s">
        <v>82</v>
      </c>
      <c r="AV109" s="12" t="s">
        <v>82</v>
      </c>
      <c r="AW109" s="12" t="s">
        <v>34</v>
      </c>
      <c r="AX109" s="12" t="s">
        <v>73</v>
      </c>
      <c r="AY109" s="210" t="s">
        <v>121</v>
      </c>
    </row>
    <row r="110" spans="2:65" s="13" customFormat="1" ht="11.25">
      <c r="B110" s="211"/>
      <c r="C110" s="212"/>
      <c r="D110" s="186" t="s">
        <v>198</v>
      </c>
      <c r="E110" s="213" t="s">
        <v>1</v>
      </c>
      <c r="F110" s="214" t="s">
        <v>200</v>
      </c>
      <c r="G110" s="212"/>
      <c r="H110" s="215">
        <v>820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198</v>
      </c>
      <c r="AU110" s="221" t="s">
        <v>82</v>
      </c>
      <c r="AV110" s="13" t="s">
        <v>120</v>
      </c>
      <c r="AW110" s="13" t="s">
        <v>34</v>
      </c>
      <c r="AX110" s="13" t="s">
        <v>80</v>
      </c>
      <c r="AY110" s="221" t="s">
        <v>121</v>
      </c>
    </row>
    <row r="111" spans="2:65" s="10" customFormat="1" ht="22.9" customHeight="1">
      <c r="B111" s="160"/>
      <c r="C111" s="161"/>
      <c r="D111" s="162" t="s">
        <v>72</v>
      </c>
      <c r="E111" s="198" t="s">
        <v>163</v>
      </c>
      <c r="F111" s="198" t="s">
        <v>379</v>
      </c>
      <c r="G111" s="161"/>
      <c r="H111" s="161"/>
      <c r="I111" s="164"/>
      <c r="J111" s="199">
        <f>BK111</f>
        <v>0</v>
      </c>
      <c r="K111" s="161"/>
      <c r="L111" s="166"/>
      <c r="M111" s="167"/>
      <c r="N111" s="168"/>
      <c r="O111" s="168"/>
      <c r="P111" s="169">
        <f>SUM(P112:P114)</f>
        <v>0</v>
      </c>
      <c r="Q111" s="168"/>
      <c r="R111" s="169">
        <f>SUM(R112:R114)</f>
        <v>0.19269999999999998</v>
      </c>
      <c r="S111" s="168"/>
      <c r="T111" s="170">
        <f>SUM(T112:T114)</f>
        <v>0</v>
      </c>
      <c r="AR111" s="171" t="s">
        <v>80</v>
      </c>
      <c r="AT111" s="172" t="s">
        <v>72</v>
      </c>
      <c r="AU111" s="172" t="s">
        <v>80</v>
      </c>
      <c r="AY111" s="171" t="s">
        <v>121</v>
      </c>
      <c r="BK111" s="173">
        <f>SUM(BK112:BK114)</f>
        <v>0</v>
      </c>
    </row>
    <row r="112" spans="2:65" s="1" customFormat="1" ht="16.5" customHeight="1">
      <c r="B112" s="33"/>
      <c r="C112" s="174" t="s">
        <v>153</v>
      </c>
      <c r="D112" s="174" t="s">
        <v>122</v>
      </c>
      <c r="E112" s="175" t="s">
        <v>490</v>
      </c>
      <c r="F112" s="176" t="s">
        <v>491</v>
      </c>
      <c r="G112" s="177" t="s">
        <v>196</v>
      </c>
      <c r="H112" s="178">
        <v>410</v>
      </c>
      <c r="I112" s="179"/>
      <c r="J112" s="180">
        <f>ROUND(I112*H112,2)</f>
        <v>0</v>
      </c>
      <c r="K112" s="176" t="s">
        <v>126</v>
      </c>
      <c r="L112" s="37"/>
      <c r="M112" s="181" t="s">
        <v>1</v>
      </c>
      <c r="N112" s="182" t="s">
        <v>44</v>
      </c>
      <c r="O112" s="59"/>
      <c r="P112" s="183">
        <f>O112*H112</f>
        <v>0</v>
      </c>
      <c r="Q112" s="183">
        <v>4.6999999999999999E-4</v>
      </c>
      <c r="R112" s="183">
        <f>Q112*H112</f>
        <v>0.19269999999999998</v>
      </c>
      <c r="S112" s="183">
        <v>0</v>
      </c>
      <c r="T112" s="184">
        <f>S112*H112</f>
        <v>0</v>
      </c>
      <c r="AR112" s="16" t="s">
        <v>120</v>
      </c>
      <c r="AT112" s="16" t="s">
        <v>122</v>
      </c>
      <c r="AU112" s="16" t="s">
        <v>82</v>
      </c>
      <c r="AY112" s="16" t="s">
        <v>121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6" t="s">
        <v>80</v>
      </c>
      <c r="BK112" s="185">
        <f>ROUND(I112*H112,2)</f>
        <v>0</v>
      </c>
      <c r="BL112" s="16" t="s">
        <v>120</v>
      </c>
      <c r="BM112" s="16" t="s">
        <v>492</v>
      </c>
    </row>
    <row r="113" spans="2:65" s="12" customFormat="1" ht="11.25">
      <c r="B113" s="200"/>
      <c r="C113" s="201"/>
      <c r="D113" s="186" t="s">
        <v>198</v>
      </c>
      <c r="E113" s="202" t="s">
        <v>1</v>
      </c>
      <c r="F113" s="203" t="s">
        <v>493</v>
      </c>
      <c r="G113" s="201"/>
      <c r="H113" s="204">
        <v>410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198</v>
      </c>
      <c r="AU113" s="210" t="s">
        <v>82</v>
      </c>
      <c r="AV113" s="12" t="s">
        <v>82</v>
      </c>
      <c r="AW113" s="12" t="s">
        <v>34</v>
      </c>
      <c r="AX113" s="12" t="s">
        <v>73</v>
      </c>
      <c r="AY113" s="210" t="s">
        <v>121</v>
      </c>
    </row>
    <row r="114" spans="2:65" s="13" customFormat="1" ht="11.25">
      <c r="B114" s="211"/>
      <c r="C114" s="212"/>
      <c r="D114" s="186" t="s">
        <v>198</v>
      </c>
      <c r="E114" s="213" t="s">
        <v>1</v>
      </c>
      <c r="F114" s="214" t="s">
        <v>200</v>
      </c>
      <c r="G114" s="212"/>
      <c r="H114" s="215">
        <v>410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198</v>
      </c>
      <c r="AU114" s="221" t="s">
        <v>82</v>
      </c>
      <c r="AV114" s="13" t="s">
        <v>120</v>
      </c>
      <c r="AW114" s="13" t="s">
        <v>34</v>
      </c>
      <c r="AX114" s="13" t="s">
        <v>80</v>
      </c>
      <c r="AY114" s="221" t="s">
        <v>121</v>
      </c>
    </row>
    <row r="115" spans="2:65" s="10" customFormat="1" ht="22.9" customHeight="1">
      <c r="B115" s="160"/>
      <c r="C115" s="161"/>
      <c r="D115" s="162" t="s">
        <v>72</v>
      </c>
      <c r="E115" s="198" t="s">
        <v>470</v>
      </c>
      <c r="F115" s="198" t="s">
        <v>471</v>
      </c>
      <c r="G115" s="161"/>
      <c r="H115" s="161"/>
      <c r="I115" s="164"/>
      <c r="J115" s="199">
        <f>BK115</f>
        <v>0</v>
      </c>
      <c r="K115" s="161"/>
      <c r="L115" s="166"/>
      <c r="M115" s="167"/>
      <c r="N115" s="168"/>
      <c r="O115" s="168"/>
      <c r="P115" s="169">
        <f>P116</f>
        <v>0</v>
      </c>
      <c r="Q115" s="168"/>
      <c r="R115" s="169">
        <f>R116</f>
        <v>0</v>
      </c>
      <c r="S115" s="168"/>
      <c r="T115" s="170">
        <f>T116</f>
        <v>0</v>
      </c>
      <c r="AR115" s="171" t="s">
        <v>80</v>
      </c>
      <c r="AT115" s="172" t="s">
        <v>72</v>
      </c>
      <c r="AU115" s="172" t="s">
        <v>80</v>
      </c>
      <c r="AY115" s="171" t="s">
        <v>121</v>
      </c>
      <c r="BK115" s="173">
        <f>BK116</f>
        <v>0</v>
      </c>
    </row>
    <row r="116" spans="2:65" s="1" customFormat="1" ht="16.5" customHeight="1">
      <c r="B116" s="33"/>
      <c r="C116" s="174" t="s">
        <v>158</v>
      </c>
      <c r="D116" s="174" t="s">
        <v>122</v>
      </c>
      <c r="E116" s="175" t="s">
        <v>494</v>
      </c>
      <c r="F116" s="176" t="s">
        <v>495</v>
      </c>
      <c r="G116" s="177" t="s">
        <v>245</v>
      </c>
      <c r="H116" s="178">
        <v>0.193</v>
      </c>
      <c r="I116" s="179"/>
      <c r="J116" s="180">
        <f>ROUND(I116*H116,2)</f>
        <v>0</v>
      </c>
      <c r="K116" s="176" t="s">
        <v>126</v>
      </c>
      <c r="L116" s="37"/>
      <c r="M116" s="242" t="s">
        <v>1</v>
      </c>
      <c r="N116" s="243" t="s">
        <v>44</v>
      </c>
      <c r="O116" s="190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16" t="s">
        <v>120</v>
      </c>
      <c r="AT116" s="16" t="s">
        <v>122</v>
      </c>
      <c r="AU116" s="16" t="s">
        <v>82</v>
      </c>
      <c r="AY116" s="16" t="s">
        <v>121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6" t="s">
        <v>80</v>
      </c>
      <c r="BK116" s="185">
        <f>ROUND(I116*H116,2)</f>
        <v>0</v>
      </c>
      <c r="BL116" s="16" t="s">
        <v>120</v>
      </c>
      <c r="BM116" s="16" t="s">
        <v>496</v>
      </c>
    </row>
    <row r="117" spans="2:65" s="1" customFormat="1" ht="6.95" customHeight="1">
      <c r="B117" s="45"/>
      <c r="C117" s="46"/>
      <c r="D117" s="46"/>
      <c r="E117" s="46"/>
      <c r="F117" s="46"/>
      <c r="G117" s="46"/>
      <c r="H117" s="46"/>
      <c r="I117" s="133"/>
      <c r="J117" s="46"/>
      <c r="K117" s="46"/>
      <c r="L117" s="37"/>
    </row>
  </sheetData>
  <sheetProtection algorithmName="SHA-512" hashValue="uXQCGt5XiNT+shw8TW+tIlVeCGjI05UVd+/0RQZ5L7H9+uGEn1Cf3oWSOh8uK2bFsVGk4PoTuWhrPyZS1xTCjg==" saltValue="qr9UQ5fxYCxzrXi+nKfBtyuXyTypdhtgF6Onq8byqlWoX3mtbrOEylf1oAz7Y8vT4cgD9hoghB+VC5hyMGiO5Q==" spinCount="100000" sheet="1" objects="1" scenarios="1" formatColumns="0" formatRows="0" autoFilter="0"/>
  <autoFilter ref="C89:K116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94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82</v>
      </c>
    </row>
    <row r="4" spans="2:46" ht="24.95" customHeight="1">
      <c r="B4" s="19"/>
      <c r="D4" s="109" t="s">
        <v>95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ZŠ Butovická - parkoviště</v>
      </c>
      <c r="F7" s="291"/>
      <c r="G7" s="291"/>
      <c r="H7" s="291"/>
      <c r="L7" s="19"/>
    </row>
    <row r="8" spans="2:46" s="1" customFormat="1" ht="12" customHeight="1">
      <c r="B8" s="37"/>
      <c r="D8" s="110" t="s">
        <v>96</v>
      </c>
      <c r="I8" s="111"/>
      <c r="L8" s="37"/>
    </row>
    <row r="9" spans="2:46" s="1" customFormat="1" ht="36.950000000000003" customHeight="1">
      <c r="B9" s="37"/>
      <c r="E9" s="292" t="s">
        <v>497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18</v>
      </c>
      <c r="F11" s="16" t="s">
        <v>1</v>
      </c>
      <c r="I11" s="112" t="s">
        <v>19</v>
      </c>
      <c r="J11" s="16" t="s">
        <v>1</v>
      </c>
      <c r="L11" s="37"/>
    </row>
    <row r="12" spans="2:46" s="1" customFormat="1" ht="12" customHeight="1">
      <c r="B12" s="37"/>
      <c r="D12" s="110" t="s">
        <v>20</v>
      </c>
      <c r="F12" s="16" t="s">
        <v>21</v>
      </c>
      <c r="I12" s="112" t="s">
        <v>22</v>
      </c>
      <c r="J12" s="113" t="str">
        <f>'Rekapitulace stavby'!AN8</f>
        <v>11. 6. 2019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24</v>
      </c>
      <c r="I14" s="112" t="s">
        <v>25</v>
      </c>
      <c r="J14" s="16" t="s">
        <v>26</v>
      </c>
      <c r="L14" s="37"/>
    </row>
    <row r="15" spans="2:46" s="1" customFormat="1" ht="18" customHeight="1">
      <c r="B15" s="37"/>
      <c r="E15" s="16" t="s">
        <v>27</v>
      </c>
      <c r="I15" s="112" t="s">
        <v>28</v>
      </c>
      <c r="J15" s="16" t="s">
        <v>29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30</v>
      </c>
      <c r="I17" s="11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32</v>
      </c>
      <c r="I20" s="112" t="s">
        <v>25</v>
      </c>
      <c r="J20" s="16" t="s">
        <v>33</v>
      </c>
      <c r="L20" s="37"/>
    </row>
    <row r="21" spans="2:12" s="1" customFormat="1" ht="18" customHeight="1">
      <c r="B21" s="37"/>
      <c r="E21" s="16" t="s">
        <v>35</v>
      </c>
      <c r="I21" s="112" t="s">
        <v>28</v>
      </c>
      <c r="J21" s="16" t="s">
        <v>1</v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36</v>
      </c>
      <c r="I23" s="112" t="s">
        <v>25</v>
      </c>
      <c r="J23" s="16" t="str">
        <f>IF('Rekapitulace stavby'!AN19="","",'Rekapitulace stavby'!AN19)</f>
        <v/>
      </c>
      <c r="L23" s="37"/>
    </row>
    <row r="24" spans="2:12" s="1" customFormat="1" ht="18" customHeight="1">
      <c r="B24" s="37"/>
      <c r="E24" s="16" t="str">
        <f>IF('Rekapitulace stavby'!E20="","",'Rekapitulace stavby'!E20)</f>
        <v xml:space="preserve"> </v>
      </c>
      <c r="I24" s="112" t="s">
        <v>28</v>
      </c>
      <c r="J24" s="16" t="str">
        <f>IF('Rekapitulace stavby'!AN20="","",'Rekapitulace stavby'!AN20)</f>
        <v/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38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39</v>
      </c>
      <c r="I30" s="111"/>
      <c r="J30" s="118">
        <f>ROUND(J87,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41</v>
      </c>
      <c r="I32" s="120" t="s">
        <v>40</v>
      </c>
      <c r="J32" s="119" t="s">
        <v>42</v>
      </c>
      <c r="L32" s="37"/>
    </row>
    <row r="33" spans="2:12" s="1" customFormat="1" ht="14.45" customHeight="1">
      <c r="B33" s="37"/>
      <c r="D33" s="110" t="s">
        <v>43</v>
      </c>
      <c r="E33" s="110" t="s">
        <v>44</v>
      </c>
      <c r="F33" s="121">
        <f>ROUND((SUM(BE87:BE166)),  2)</f>
        <v>0</v>
      </c>
      <c r="I33" s="122">
        <v>0.21</v>
      </c>
      <c r="J33" s="121">
        <f>ROUND(((SUM(BE87:BE166))*I33),  2)</f>
        <v>0</v>
      </c>
      <c r="L33" s="37"/>
    </row>
    <row r="34" spans="2:12" s="1" customFormat="1" ht="14.45" customHeight="1">
      <c r="B34" s="37"/>
      <c r="E34" s="110" t="s">
        <v>45</v>
      </c>
      <c r="F34" s="121">
        <f>ROUND((SUM(BF87:BF166)),  2)</f>
        <v>0</v>
      </c>
      <c r="I34" s="122">
        <v>0.15</v>
      </c>
      <c r="J34" s="121">
        <f>ROUND(((SUM(BF87:BF166))*I34),  2)</f>
        <v>0</v>
      </c>
      <c r="L34" s="37"/>
    </row>
    <row r="35" spans="2:12" s="1" customFormat="1" ht="14.45" hidden="1" customHeight="1">
      <c r="B35" s="37"/>
      <c r="E35" s="110" t="s">
        <v>46</v>
      </c>
      <c r="F35" s="121">
        <f>ROUND((SUM(BG87:BG166)),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47</v>
      </c>
      <c r="F36" s="121">
        <f>ROUND((SUM(BH87:BH166)),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48</v>
      </c>
      <c r="F37" s="121">
        <f>ROUND((SUM(BI87:BI166)),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98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ZŠ Butovická - parkoviště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96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401 - Veřejné osvětlení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Studénka</v>
      </c>
      <c r="G52" s="34"/>
      <c r="H52" s="34"/>
      <c r="I52" s="112" t="s">
        <v>22</v>
      </c>
      <c r="J52" s="54" t="str">
        <f>IF(J12="","",J12)</f>
        <v>11. 6. 2019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24</v>
      </c>
      <c r="D54" s="34"/>
      <c r="E54" s="34"/>
      <c r="F54" s="26" t="str">
        <f>E15</f>
        <v>Město Studénka</v>
      </c>
      <c r="G54" s="34"/>
      <c r="H54" s="34"/>
      <c r="I54" s="112" t="s">
        <v>32</v>
      </c>
      <c r="J54" s="31" t="str">
        <f>E21</f>
        <v>Ing. Miroslav Knápek</v>
      </c>
      <c r="K54" s="34"/>
      <c r="L54" s="37"/>
    </row>
    <row r="55" spans="2:47" s="1" customFormat="1" ht="13.7" customHeight="1">
      <c r="B55" s="33"/>
      <c r="C55" s="28" t="s">
        <v>30</v>
      </c>
      <c r="D55" s="34"/>
      <c r="E55" s="34"/>
      <c r="F55" s="26" t="str">
        <f>IF(E18="","",E18)</f>
        <v>Vyplň údaj</v>
      </c>
      <c r="G55" s="34"/>
      <c r="H55" s="34"/>
      <c r="I55" s="112" t="s">
        <v>36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99</v>
      </c>
      <c r="D57" s="138"/>
      <c r="E57" s="138"/>
      <c r="F57" s="138"/>
      <c r="G57" s="138"/>
      <c r="H57" s="138"/>
      <c r="I57" s="139"/>
      <c r="J57" s="140" t="s">
        <v>100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101</v>
      </c>
      <c r="D59" s="34"/>
      <c r="E59" s="34"/>
      <c r="F59" s="34"/>
      <c r="G59" s="34"/>
      <c r="H59" s="34"/>
      <c r="I59" s="111"/>
      <c r="J59" s="72">
        <f>J87</f>
        <v>0</v>
      </c>
      <c r="K59" s="34"/>
      <c r="L59" s="37"/>
      <c r="AU59" s="16" t="s">
        <v>102</v>
      </c>
    </row>
    <row r="60" spans="2:47" s="8" customFormat="1" ht="24.95" customHeight="1">
      <c r="B60" s="142"/>
      <c r="C60" s="143"/>
      <c r="D60" s="144" t="s">
        <v>498</v>
      </c>
      <c r="E60" s="145"/>
      <c r="F60" s="145"/>
      <c r="G60" s="145"/>
      <c r="H60" s="145"/>
      <c r="I60" s="146"/>
      <c r="J60" s="147">
        <f>J88</f>
        <v>0</v>
      </c>
      <c r="K60" s="143"/>
      <c r="L60" s="148"/>
    </row>
    <row r="61" spans="2:47" s="11" customFormat="1" ht="19.899999999999999" customHeight="1">
      <c r="B61" s="192"/>
      <c r="C61" s="93"/>
      <c r="D61" s="193" t="s">
        <v>499</v>
      </c>
      <c r="E61" s="194"/>
      <c r="F61" s="194"/>
      <c r="G61" s="194"/>
      <c r="H61" s="194"/>
      <c r="I61" s="195"/>
      <c r="J61" s="196">
        <f>J89</f>
        <v>0</v>
      </c>
      <c r="K61" s="93"/>
      <c r="L61" s="197"/>
    </row>
    <row r="62" spans="2:47" s="11" customFormat="1" ht="19.899999999999999" customHeight="1">
      <c r="B62" s="192"/>
      <c r="C62" s="93"/>
      <c r="D62" s="193" t="s">
        <v>500</v>
      </c>
      <c r="E62" s="194"/>
      <c r="F62" s="194"/>
      <c r="G62" s="194"/>
      <c r="H62" s="194"/>
      <c r="I62" s="195"/>
      <c r="J62" s="196">
        <f>J92</f>
        <v>0</v>
      </c>
      <c r="K62" s="93"/>
      <c r="L62" s="197"/>
    </row>
    <row r="63" spans="2:47" s="11" customFormat="1" ht="19.899999999999999" customHeight="1">
      <c r="B63" s="192"/>
      <c r="C63" s="93"/>
      <c r="D63" s="193" t="s">
        <v>501</v>
      </c>
      <c r="E63" s="194"/>
      <c r="F63" s="194"/>
      <c r="G63" s="194"/>
      <c r="H63" s="194"/>
      <c r="I63" s="195"/>
      <c r="J63" s="196">
        <f>J107</f>
        <v>0</v>
      </c>
      <c r="K63" s="93"/>
      <c r="L63" s="197"/>
    </row>
    <row r="64" spans="2:47" s="11" customFormat="1" ht="19.899999999999999" customHeight="1">
      <c r="B64" s="192"/>
      <c r="C64" s="93"/>
      <c r="D64" s="193" t="s">
        <v>502</v>
      </c>
      <c r="E64" s="194"/>
      <c r="F64" s="194"/>
      <c r="G64" s="194"/>
      <c r="H64" s="194"/>
      <c r="I64" s="195"/>
      <c r="J64" s="196">
        <f>J121</f>
        <v>0</v>
      </c>
      <c r="K64" s="93"/>
      <c r="L64" s="197"/>
    </row>
    <row r="65" spans="2:12" s="11" customFormat="1" ht="19.899999999999999" customHeight="1">
      <c r="B65" s="192"/>
      <c r="C65" s="93"/>
      <c r="D65" s="193" t="s">
        <v>503</v>
      </c>
      <c r="E65" s="194"/>
      <c r="F65" s="194"/>
      <c r="G65" s="194"/>
      <c r="H65" s="194"/>
      <c r="I65" s="195"/>
      <c r="J65" s="196">
        <f>J152</f>
        <v>0</v>
      </c>
      <c r="K65" s="93"/>
      <c r="L65" s="197"/>
    </row>
    <row r="66" spans="2:12" s="11" customFormat="1" ht="19.899999999999999" customHeight="1">
      <c r="B66" s="192"/>
      <c r="C66" s="93"/>
      <c r="D66" s="193" t="s">
        <v>504</v>
      </c>
      <c r="E66" s="194"/>
      <c r="F66" s="194"/>
      <c r="G66" s="194"/>
      <c r="H66" s="194"/>
      <c r="I66" s="195"/>
      <c r="J66" s="196">
        <f>J158</f>
        <v>0</v>
      </c>
      <c r="K66" s="93"/>
      <c r="L66" s="197"/>
    </row>
    <row r="67" spans="2:12" s="11" customFormat="1" ht="19.899999999999999" customHeight="1">
      <c r="B67" s="192"/>
      <c r="C67" s="93"/>
      <c r="D67" s="193" t="s">
        <v>505</v>
      </c>
      <c r="E67" s="194"/>
      <c r="F67" s="194"/>
      <c r="G67" s="194"/>
      <c r="H67" s="194"/>
      <c r="I67" s="195"/>
      <c r="J67" s="196">
        <f>J161</f>
        <v>0</v>
      </c>
      <c r="K67" s="93"/>
      <c r="L67" s="197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11"/>
      <c r="J68" s="34"/>
      <c r="K68" s="34"/>
      <c r="L68" s="37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33"/>
      <c r="J69" s="46"/>
      <c r="K69" s="46"/>
      <c r="L69" s="37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6"/>
      <c r="J73" s="48"/>
      <c r="K73" s="48"/>
      <c r="L73" s="37"/>
    </row>
    <row r="74" spans="2:12" s="1" customFormat="1" ht="24.95" customHeight="1">
      <c r="B74" s="33"/>
      <c r="C74" s="22" t="s">
        <v>105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6.5" customHeight="1">
      <c r="B77" s="33"/>
      <c r="C77" s="34"/>
      <c r="D77" s="34"/>
      <c r="E77" s="297" t="str">
        <f>E7</f>
        <v>ZŠ Butovická - parkoviště</v>
      </c>
      <c r="F77" s="298"/>
      <c r="G77" s="298"/>
      <c r="H77" s="298"/>
      <c r="I77" s="111"/>
      <c r="J77" s="34"/>
      <c r="K77" s="34"/>
      <c r="L77" s="37"/>
    </row>
    <row r="78" spans="2:12" s="1" customFormat="1" ht="12" customHeight="1">
      <c r="B78" s="33"/>
      <c r="C78" s="28" t="s">
        <v>96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265" t="str">
        <f>E9</f>
        <v>401 - Veřejné osvětlení</v>
      </c>
      <c r="F79" s="264"/>
      <c r="G79" s="264"/>
      <c r="H79" s="264"/>
      <c r="I79" s="111"/>
      <c r="J79" s="34"/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2" customHeight="1">
      <c r="B81" s="33"/>
      <c r="C81" s="28" t="s">
        <v>20</v>
      </c>
      <c r="D81" s="34"/>
      <c r="E81" s="34"/>
      <c r="F81" s="26" t="str">
        <f>F12</f>
        <v>Studénka</v>
      </c>
      <c r="G81" s="34"/>
      <c r="H81" s="34"/>
      <c r="I81" s="112" t="s">
        <v>22</v>
      </c>
      <c r="J81" s="54" t="str">
        <f>IF(J12="","",J12)</f>
        <v>11. 6. 2019</v>
      </c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3.7" customHeight="1">
      <c r="B83" s="33"/>
      <c r="C83" s="28" t="s">
        <v>24</v>
      </c>
      <c r="D83" s="34"/>
      <c r="E83" s="34"/>
      <c r="F83" s="26" t="str">
        <f>E15</f>
        <v>Město Studénka</v>
      </c>
      <c r="G83" s="34"/>
      <c r="H83" s="34"/>
      <c r="I83" s="112" t="s">
        <v>32</v>
      </c>
      <c r="J83" s="31" t="str">
        <f>E21</f>
        <v>Ing. Miroslav Knápek</v>
      </c>
      <c r="K83" s="34"/>
      <c r="L83" s="37"/>
    </row>
    <row r="84" spans="2:65" s="1" customFormat="1" ht="13.7" customHeight="1">
      <c r="B84" s="33"/>
      <c r="C84" s="28" t="s">
        <v>30</v>
      </c>
      <c r="D84" s="34"/>
      <c r="E84" s="34"/>
      <c r="F84" s="26" t="str">
        <f>IF(E18="","",E18)</f>
        <v>Vyplň údaj</v>
      </c>
      <c r="G84" s="34"/>
      <c r="H84" s="34"/>
      <c r="I84" s="112" t="s">
        <v>36</v>
      </c>
      <c r="J84" s="31" t="str">
        <f>E24</f>
        <v xml:space="preserve"> </v>
      </c>
      <c r="K84" s="34"/>
      <c r="L84" s="37"/>
    </row>
    <row r="85" spans="2:65" s="1" customFormat="1" ht="10.35" customHeight="1">
      <c r="B85" s="33"/>
      <c r="C85" s="34"/>
      <c r="D85" s="34"/>
      <c r="E85" s="34"/>
      <c r="F85" s="34"/>
      <c r="G85" s="34"/>
      <c r="H85" s="34"/>
      <c r="I85" s="111"/>
      <c r="J85" s="34"/>
      <c r="K85" s="34"/>
      <c r="L85" s="37"/>
    </row>
    <row r="86" spans="2:65" s="9" customFormat="1" ht="29.25" customHeight="1">
      <c r="B86" s="149"/>
      <c r="C86" s="150" t="s">
        <v>106</v>
      </c>
      <c r="D86" s="151" t="s">
        <v>58</v>
      </c>
      <c r="E86" s="151" t="s">
        <v>54</v>
      </c>
      <c r="F86" s="151" t="s">
        <v>55</v>
      </c>
      <c r="G86" s="151" t="s">
        <v>107</v>
      </c>
      <c r="H86" s="151" t="s">
        <v>108</v>
      </c>
      <c r="I86" s="152" t="s">
        <v>109</v>
      </c>
      <c r="J86" s="153" t="s">
        <v>100</v>
      </c>
      <c r="K86" s="154" t="s">
        <v>110</v>
      </c>
      <c r="L86" s="155"/>
      <c r="M86" s="63" t="s">
        <v>1</v>
      </c>
      <c r="N86" s="64" t="s">
        <v>43</v>
      </c>
      <c r="O86" s="64" t="s">
        <v>111</v>
      </c>
      <c r="P86" s="64" t="s">
        <v>112</v>
      </c>
      <c r="Q86" s="64" t="s">
        <v>113</v>
      </c>
      <c r="R86" s="64" t="s">
        <v>114</v>
      </c>
      <c r="S86" s="64" t="s">
        <v>115</v>
      </c>
      <c r="T86" s="65" t="s">
        <v>116</v>
      </c>
    </row>
    <row r="87" spans="2:65" s="1" customFormat="1" ht="22.9" customHeight="1">
      <c r="B87" s="33"/>
      <c r="C87" s="70" t="s">
        <v>117</v>
      </c>
      <c r="D87" s="34"/>
      <c r="E87" s="34"/>
      <c r="F87" s="34"/>
      <c r="G87" s="34"/>
      <c r="H87" s="34"/>
      <c r="I87" s="111"/>
      <c r="J87" s="156">
        <f>BK87</f>
        <v>0</v>
      </c>
      <c r="K87" s="34"/>
      <c r="L87" s="37"/>
      <c r="M87" s="66"/>
      <c r="N87" s="67"/>
      <c r="O87" s="67"/>
      <c r="P87" s="157">
        <f>P88</f>
        <v>0</v>
      </c>
      <c r="Q87" s="67"/>
      <c r="R87" s="157">
        <f>R88</f>
        <v>0</v>
      </c>
      <c r="S87" s="67"/>
      <c r="T87" s="158">
        <f>T88</f>
        <v>0</v>
      </c>
      <c r="AT87" s="16" t="s">
        <v>72</v>
      </c>
      <c r="AU87" s="16" t="s">
        <v>102</v>
      </c>
      <c r="BK87" s="159">
        <f>BK88</f>
        <v>0</v>
      </c>
    </row>
    <row r="88" spans="2:65" s="10" customFormat="1" ht="25.9" customHeight="1">
      <c r="B88" s="160"/>
      <c r="C88" s="161"/>
      <c r="D88" s="162" t="s">
        <v>72</v>
      </c>
      <c r="E88" s="163" t="s">
        <v>506</v>
      </c>
      <c r="F88" s="163" t="s">
        <v>507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P89+P92+P107+P121+P152+P158+P161</f>
        <v>0</v>
      </c>
      <c r="Q88" s="168"/>
      <c r="R88" s="169">
        <f>R89+R92+R107+R121+R152+R158+R161</f>
        <v>0</v>
      </c>
      <c r="S88" s="168"/>
      <c r="T88" s="170">
        <f>T89+T92+T107+T121+T152+T158+T161</f>
        <v>0</v>
      </c>
      <c r="AR88" s="171" t="s">
        <v>80</v>
      </c>
      <c r="AT88" s="172" t="s">
        <v>72</v>
      </c>
      <c r="AU88" s="172" t="s">
        <v>73</v>
      </c>
      <c r="AY88" s="171" t="s">
        <v>121</v>
      </c>
      <c r="BK88" s="173">
        <f>BK89+BK92+BK107+BK121+BK152+BK158+BK161</f>
        <v>0</v>
      </c>
    </row>
    <row r="89" spans="2:65" s="10" customFormat="1" ht="22.9" customHeight="1">
      <c r="B89" s="160"/>
      <c r="C89" s="161"/>
      <c r="D89" s="162" t="s">
        <v>72</v>
      </c>
      <c r="E89" s="198" t="s">
        <v>508</v>
      </c>
      <c r="F89" s="198" t="s">
        <v>509</v>
      </c>
      <c r="G89" s="161"/>
      <c r="H89" s="161"/>
      <c r="I89" s="164"/>
      <c r="J89" s="199">
        <f>BK89</f>
        <v>0</v>
      </c>
      <c r="K89" s="161"/>
      <c r="L89" s="166"/>
      <c r="M89" s="167"/>
      <c r="N89" s="168"/>
      <c r="O89" s="168"/>
      <c r="P89" s="169">
        <f>SUM(P90:P91)</f>
        <v>0</v>
      </c>
      <c r="Q89" s="168"/>
      <c r="R89" s="169">
        <f>SUM(R90:R91)</f>
        <v>0</v>
      </c>
      <c r="S89" s="168"/>
      <c r="T89" s="170">
        <f>SUM(T90:T91)</f>
        <v>0</v>
      </c>
      <c r="AR89" s="171" t="s">
        <v>80</v>
      </c>
      <c r="AT89" s="172" t="s">
        <v>72</v>
      </c>
      <c r="AU89" s="172" t="s">
        <v>80</v>
      </c>
      <c r="AY89" s="171" t="s">
        <v>121</v>
      </c>
      <c r="BK89" s="173">
        <f>SUM(BK90:BK91)</f>
        <v>0</v>
      </c>
    </row>
    <row r="90" spans="2:65" s="1" customFormat="1" ht="16.5" customHeight="1">
      <c r="B90" s="33"/>
      <c r="C90" s="174" t="s">
        <v>80</v>
      </c>
      <c r="D90" s="174" t="s">
        <v>122</v>
      </c>
      <c r="E90" s="175" t="s">
        <v>510</v>
      </c>
      <c r="F90" s="176" t="s">
        <v>511</v>
      </c>
      <c r="G90" s="177" t="s">
        <v>512</v>
      </c>
      <c r="H90" s="178">
        <v>7</v>
      </c>
      <c r="I90" s="179"/>
      <c r="J90" s="180">
        <f>ROUND(I90*H90,2)</f>
        <v>0</v>
      </c>
      <c r="K90" s="176" t="s">
        <v>1</v>
      </c>
      <c r="L90" s="37"/>
      <c r="M90" s="181" t="s">
        <v>1</v>
      </c>
      <c r="N90" s="182" t="s">
        <v>44</v>
      </c>
      <c r="O90" s="59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16" t="s">
        <v>120</v>
      </c>
      <c r="AT90" s="16" t="s">
        <v>122</v>
      </c>
      <c r="AU90" s="16" t="s">
        <v>82</v>
      </c>
      <c r="AY90" s="16" t="s">
        <v>121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6" t="s">
        <v>80</v>
      </c>
      <c r="BK90" s="185">
        <f>ROUND(I90*H90,2)</f>
        <v>0</v>
      </c>
      <c r="BL90" s="16" t="s">
        <v>120</v>
      </c>
      <c r="BM90" s="16" t="s">
        <v>82</v>
      </c>
    </row>
    <row r="91" spans="2:65" s="1" customFormat="1" ht="16.5" customHeight="1">
      <c r="B91" s="33"/>
      <c r="C91" s="174" t="s">
        <v>82</v>
      </c>
      <c r="D91" s="174" t="s">
        <v>122</v>
      </c>
      <c r="E91" s="175" t="s">
        <v>513</v>
      </c>
      <c r="F91" s="176" t="s">
        <v>514</v>
      </c>
      <c r="G91" s="177" t="s">
        <v>512</v>
      </c>
      <c r="H91" s="178">
        <v>2</v>
      </c>
      <c r="I91" s="179"/>
      <c r="J91" s="180">
        <f>ROUND(I91*H91,2)</f>
        <v>0</v>
      </c>
      <c r="K91" s="176" t="s">
        <v>1</v>
      </c>
      <c r="L91" s="37"/>
      <c r="M91" s="181" t="s">
        <v>1</v>
      </c>
      <c r="N91" s="182" t="s">
        <v>44</v>
      </c>
      <c r="O91" s="59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16" t="s">
        <v>120</v>
      </c>
      <c r="AT91" s="16" t="s">
        <v>122</v>
      </c>
      <c r="AU91" s="16" t="s">
        <v>82</v>
      </c>
      <c r="AY91" s="16" t="s">
        <v>121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6" t="s">
        <v>80</v>
      </c>
      <c r="BK91" s="185">
        <f>ROUND(I91*H91,2)</f>
        <v>0</v>
      </c>
      <c r="BL91" s="16" t="s">
        <v>120</v>
      </c>
      <c r="BM91" s="16" t="s">
        <v>120</v>
      </c>
    </row>
    <row r="92" spans="2:65" s="10" customFormat="1" ht="22.9" customHeight="1">
      <c r="B92" s="160"/>
      <c r="C92" s="161"/>
      <c r="D92" s="162" t="s">
        <v>72</v>
      </c>
      <c r="E92" s="198" t="s">
        <v>515</v>
      </c>
      <c r="F92" s="198" t="s">
        <v>516</v>
      </c>
      <c r="G92" s="161"/>
      <c r="H92" s="161"/>
      <c r="I92" s="164"/>
      <c r="J92" s="199">
        <f>BK92</f>
        <v>0</v>
      </c>
      <c r="K92" s="161"/>
      <c r="L92" s="166"/>
      <c r="M92" s="167"/>
      <c r="N92" s="168"/>
      <c r="O92" s="168"/>
      <c r="P92" s="169">
        <f>SUM(P93:P106)</f>
        <v>0</v>
      </c>
      <c r="Q92" s="168"/>
      <c r="R92" s="169">
        <f>SUM(R93:R106)</f>
        <v>0</v>
      </c>
      <c r="S92" s="168"/>
      <c r="T92" s="170">
        <f>SUM(T93:T106)</f>
        <v>0</v>
      </c>
      <c r="AR92" s="171" t="s">
        <v>80</v>
      </c>
      <c r="AT92" s="172" t="s">
        <v>72</v>
      </c>
      <c r="AU92" s="172" t="s">
        <v>80</v>
      </c>
      <c r="AY92" s="171" t="s">
        <v>121</v>
      </c>
      <c r="BK92" s="173">
        <f>SUM(BK93:BK106)</f>
        <v>0</v>
      </c>
    </row>
    <row r="93" spans="2:65" s="1" customFormat="1" ht="16.5" customHeight="1">
      <c r="B93" s="33"/>
      <c r="C93" s="174" t="s">
        <v>135</v>
      </c>
      <c r="D93" s="174" t="s">
        <v>122</v>
      </c>
      <c r="E93" s="175" t="s">
        <v>517</v>
      </c>
      <c r="F93" s="176" t="s">
        <v>518</v>
      </c>
      <c r="G93" s="177" t="s">
        <v>383</v>
      </c>
      <c r="H93" s="178">
        <v>8</v>
      </c>
      <c r="I93" s="179"/>
      <c r="J93" s="180">
        <f t="shared" ref="J93:J106" si="0">ROUND(I93*H93,2)</f>
        <v>0</v>
      </c>
      <c r="K93" s="176" t="s">
        <v>1</v>
      </c>
      <c r="L93" s="37"/>
      <c r="M93" s="181" t="s">
        <v>1</v>
      </c>
      <c r="N93" s="182" t="s">
        <v>44</v>
      </c>
      <c r="O93" s="59"/>
      <c r="P93" s="183">
        <f t="shared" ref="P93:P106" si="1">O93*H93</f>
        <v>0</v>
      </c>
      <c r="Q93" s="183">
        <v>0</v>
      </c>
      <c r="R93" s="183">
        <f t="shared" ref="R93:R106" si="2">Q93*H93</f>
        <v>0</v>
      </c>
      <c r="S93" s="183">
        <v>0</v>
      </c>
      <c r="T93" s="184">
        <f t="shared" ref="T93:T106" si="3">S93*H93</f>
        <v>0</v>
      </c>
      <c r="AR93" s="16" t="s">
        <v>120</v>
      </c>
      <c r="AT93" s="16" t="s">
        <v>122</v>
      </c>
      <c r="AU93" s="16" t="s">
        <v>82</v>
      </c>
      <c r="AY93" s="16" t="s">
        <v>121</v>
      </c>
      <c r="BE93" s="185">
        <f t="shared" ref="BE93:BE106" si="4">IF(N93="základní",J93,0)</f>
        <v>0</v>
      </c>
      <c r="BF93" s="185">
        <f t="shared" ref="BF93:BF106" si="5">IF(N93="snížená",J93,0)</f>
        <v>0</v>
      </c>
      <c r="BG93" s="185">
        <f t="shared" ref="BG93:BG106" si="6">IF(N93="zákl. přenesená",J93,0)</f>
        <v>0</v>
      </c>
      <c r="BH93" s="185">
        <f t="shared" ref="BH93:BH106" si="7">IF(N93="sníž. přenesená",J93,0)</f>
        <v>0</v>
      </c>
      <c r="BI93" s="185">
        <f t="shared" ref="BI93:BI106" si="8">IF(N93="nulová",J93,0)</f>
        <v>0</v>
      </c>
      <c r="BJ93" s="16" t="s">
        <v>80</v>
      </c>
      <c r="BK93" s="185">
        <f t="shared" ref="BK93:BK106" si="9">ROUND(I93*H93,2)</f>
        <v>0</v>
      </c>
      <c r="BL93" s="16" t="s">
        <v>120</v>
      </c>
      <c r="BM93" s="16" t="s">
        <v>148</v>
      </c>
    </row>
    <row r="94" spans="2:65" s="1" customFormat="1" ht="16.5" customHeight="1">
      <c r="B94" s="33"/>
      <c r="C94" s="174" t="s">
        <v>120</v>
      </c>
      <c r="D94" s="174" t="s">
        <v>122</v>
      </c>
      <c r="E94" s="175" t="s">
        <v>519</v>
      </c>
      <c r="F94" s="176" t="s">
        <v>520</v>
      </c>
      <c r="G94" s="177" t="s">
        <v>383</v>
      </c>
      <c r="H94" s="178">
        <v>2</v>
      </c>
      <c r="I94" s="179"/>
      <c r="J94" s="180">
        <f t="shared" si="0"/>
        <v>0</v>
      </c>
      <c r="K94" s="176" t="s">
        <v>1</v>
      </c>
      <c r="L94" s="37"/>
      <c r="M94" s="181" t="s">
        <v>1</v>
      </c>
      <c r="N94" s="182" t="s">
        <v>44</v>
      </c>
      <c r="O94" s="59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16" t="s">
        <v>120</v>
      </c>
      <c r="AT94" s="16" t="s">
        <v>122</v>
      </c>
      <c r="AU94" s="16" t="s">
        <v>82</v>
      </c>
      <c r="AY94" s="16" t="s">
        <v>121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6" t="s">
        <v>80</v>
      </c>
      <c r="BK94" s="185">
        <f t="shared" si="9"/>
        <v>0</v>
      </c>
      <c r="BL94" s="16" t="s">
        <v>120</v>
      </c>
      <c r="BM94" s="16" t="s">
        <v>158</v>
      </c>
    </row>
    <row r="95" spans="2:65" s="1" customFormat="1" ht="16.5" customHeight="1">
      <c r="B95" s="33"/>
      <c r="C95" s="174" t="s">
        <v>143</v>
      </c>
      <c r="D95" s="174" t="s">
        <v>122</v>
      </c>
      <c r="E95" s="175" t="s">
        <v>521</v>
      </c>
      <c r="F95" s="176" t="s">
        <v>522</v>
      </c>
      <c r="G95" s="177" t="s">
        <v>383</v>
      </c>
      <c r="H95" s="178">
        <v>2</v>
      </c>
      <c r="I95" s="179"/>
      <c r="J95" s="180">
        <f t="shared" si="0"/>
        <v>0</v>
      </c>
      <c r="K95" s="176" t="s">
        <v>1</v>
      </c>
      <c r="L95" s="37"/>
      <c r="M95" s="181" t="s">
        <v>1</v>
      </c>
      <c r="N95" s="182" t="s">
        <v>44</v>
      </c>
      <c r="O95" s="59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16" t="s">
        <v>120</v>
      </c>
      <c r="AT95" s="16" t="s">
        <v>122</v>
      </c>
      <c r="AU95" s="16" t="s">
        <v>82</v>
      </c>
      <c r="AY95" s="16" t="s">
        <v>121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6" t="s">
        <v>80</v>
      </c>
      <c r="BK95" s="185">
        <f t="shared" si="9"/>
        <v>0</v>
      </c>
      <c r="BL95" s="16" t="s">
        <v>120</v>
      </c>
      <c r="BM95" s="16" t="s">
        <v>171</v>
      </c>
    </row>
    <row r="96" spans="2:65" s="1" customFormat="1" ht="16.5" customHeight="1">
      <c r="B96" s="33"/>
      <c r="C96" s="174" t="s">
        <v>148</v>
      </c>
      <c r="D96" s="174" t="s">
        <v>122</v>
      </c>
      <c r="E96" s="175" t="s">
        <v>523</v>
      </c>
      <c r="F96" s="176" t="s">
        <v>524</v>
      </c>
      <c r="G96" s="177" t="s">
        <v>383</v>
      </c>
      <c r="H96" s="178">
        <v>2</v>
      </c>
      <c r="I96" s="179"/>
      <c r="J96" s="180">
        <f t="shared" si="0"/>
        <v>0</v>
      </c>
      <c r="K96" s="176" t="s">
        <v>1</v>
      </c>
      <c r="L96" s="37"/>
      <c r="M96" s="181" t="s">
        <v>1</v>
      </c>
      <c r="N96" s="182" t="s">
        <v>44</v>
      </c>
      <c r="O96" s="59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AR96" s="16" t="s">
        <v>120</v>
      </c>
      <c r="AT96" s="16" t="s">
        <v>122</v>
      </c>
      <c r="AU96" s="16" t="s">
        <v>82</v>
      </c>
      <c r="AY96" s="16" t="s">
        <v>121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6" t="s">
        <v>80</v>
      </c>
      <c r="BK96" s="185">
        <f t="shared" si="9"/>
        <v>0</v>
      </c>
      <c r="BL96" s="16" t="s">
        <v>120</v>
      </c>
      <c r="BM96" s="16" t="s">
        <v>250</v>
      </c>
    </row>
    <row r="97" spans="2:65" s="1" customFormat="1" ht="16.5" customHeight="1">
      <c r="B97" s="33"/>
      <c r="C97" s="174" t="s">
        <v>153</v>
      </c>
      <c r="D97" s="174" t="s">
        <v>122</v>
      </c>
      <c r="E97" s="175" t="s">
        <v>525</v>
      </c>
      <c r="F97" s="176" t="s">
        <v>526</v>
      </c>
      <c r="G97" s="177" t="s">
        <v>383</v>
      </c>
      <c r="H97" s="178">
        <v>2</v>
      </c>
      <c r="I97" s="179"/>
      <c r="J97" s="180">
        <f t="shared" si="0"/>
        <v>0</v>
      </c>
      <c r="K97" s="176" t="s">
        <v>1</v>
      </c>
      <c r="L97" s="37"/>
      <c r="M97" s="181" t="s">
        <v>1</v>
      </c>
      <c r="N97" s="182" t="s">
        <v>44</v>
      </c>
      <c r="O97" s="59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AR97" s="16" t="s">
        <v>120</v>
      </c>
      <c r="AT97" s="16" t="s">
        <v>122</v>
      </c>
      <c r="AU97" s="16" t="s">
        <v>82</v>
      </c>
      <c r="AY97" s="16" t="s">
        <v>121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6" t="s">
        <v>80</v>
      </c>
      <c r="BK97" s="185">
        <f t="shared" si="9"/>
        <v>0</v>
      </c>
      <c r="BL97" s="16" t="s">
        <v>120</v>
      </c>
      <c r="BM97" s="16" t="s">
        <v>260</v>
      </c>
    </row>
    <row r="98" spans="2:65" s="1" customFormat="1" ht="16.5" customHeight="1">
      <c r="B98" s="33"/>
      <c r="C98" s="174" t="s">
        <v>158</v>
      </c>
      <c r="D98" s="174" t="s">
        <v>122</v>
      </c>
      <c r="E98" s="175" t="s">
        <v>527</v>
      </c>
      <c r="F98" s="176" t="s">
        <v>528</v>
      </c>
      <c r="G98" s="177" t="s">
        <v>383</v>
      </c>
      <c r="H98" s="178">
        <v>1</v>
      </c>
      <c r="I98" s="179"/>
      <c r="J98" s="180">
        <f t="shared" si="0"/>
        <v>0</v>
      </c>
      <c r="K98" s="176" t="s">
        <v>1</v>
      </c>
      <c r="L98" s="37"/>
      <c r="M98" s="181" t="s">
        <v>1</v>
      </c>
      <c r="N98" s="182" t="s">
        <v>44</v>
      </c>
      <c r="O98" s="59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AR98" s="16" t="s">
        <v>120</v>
      </c>
      <c r="AT98" s="16" t="s">
        <v>122</v>
      </c>
      <c r="AU98" s="16" t="s">
        <v>82</v>
      </c>
      <c r="AY98" s="16" t="s">
        <v>121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6" t="s">
        <v>80</v>
      </c>
      <c r="BK98" s="185">
        <f t="shared" si="9"/>
        <v>0</v>
      </c>
      <c r="BL98" s="16" t="s">
        <v>120</v>
      </c>
      <c r="BM98" s="16" t="s">
        <v>270</v>
      </c>
    </row>
    <row r="99" spans="2:65" s="1" customFormat="1" ht="16.5" customHeight="1">
      <c r="B99" s="33"/>
      <c r="C99" s="174" t="s">
        <v>163</v>
      </c>
      <c r="D99" s="174" t="s">
        <v>122</v>
      </c>
      <c r="E99" s="175" t="s">
        <v>529</v>
      </c>
      <c r="F99" s="176" t="s">
        <v>530</v>
      </c>
      <c r="G99" s="177" t="s">
        <v>383</v>
      </c>
      <c r="H99" s="178">
        <v>1</v>
      </c>
      <c r="I99" s="179"/>
      <c r="J99" s="180">
        <f t="shared" si="0"/>
        <v>0</v>
      </c>
      <c r="K99" s="176" t="s">
        <v>1</v>
      </c>
      <c r="L99" s="37"/>
      <c r="M99" s="181" t="s">
        <v>1</v>
      </c>
      <c r="N99" s="182" t="s">
        <v>44</v>
      </c>
      <c r="O99" s="59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AR99" s="16" t="s">
        <v>120</v>
      </c>
      <c r="AT99" s="16" t="s">
        <v>122</v>
      </c>
      <c r="AU99" s="16" t="s">
        <v>82</v>
      </c>
      <c r="AY99" s="16" t="s">
        <v>121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6" t="s">
        <v>80</v>
      </c>
      <c r="BK99" s="185">
        <f t="shared" si="9"/>
        <v>0</v>
      </c>
      <c r="BL99" s="16" t="s">
        <v>120</v>
      </c>
      <c r="BM99" s="16" t="s">
        <v>282</v>
      </c>
    </row>
    <row r="100" spans="2:65" s="1" customFormat="1" ht="16.5" customHeight="1">
      <c r="B100" s="33"/>
      <c r="C100" s="174" t="s">
        <v>171</v>
      </c>
      <c r="D100" s="174" t="s">
        <v>122</v>
      </c>
      <c r="E100" s="175" t="s">
        <v>531</v>
      </c>
      <c r="F100" s="176" t="s">
        <v>532</v>
      </c>
      <c r="G100" s="177" t="s">
        <v>383</v>
      </c>
      <c r="H100" s="178">
        <v>1</v>
      </c>
      <c r="I100" s="179"/>
      <c r="J100" s="180">
        <f t="shared" si="0"/>
        <v>0</v>
      </c>
      <c r="K100" s="176" t="s">
        <v>1</v>
      </c>
      <c r="L100" s="37"/>
      <c r="M100" s="181" t="s">
        <v>1</v>
      </c>
      <c r="N100" s="182" t="s">
        <v>44</v>
      </c>
      <c r="O100" s="59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16" t="s">
        <v>120</v>
      </c>
      <c r="AT100" s="16" t="s">
        <v>122</v>
      </c>
      <c r="AU100" s="16" t="s">
        <v>82</v>
      </c>
      <c r="AY100" s="16" t="s">
        <v>121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6" t="s">
        <v>80</v>
      </c>
      <c r="BK100" s="185">
        <f t="shared" si="9"/>
        <v>0</v>
      </c>
      <c r="BL100" s="16" t="s">
        <v>120</v>
      </c>
      <c r="BM100" s="16" t="s">
        <v>290</v>
      </c>
    </row>
    <row r="101" spans="2:65" s="1" customFormat="1" ht="16.5" customHeight="1">
      <c r="B101" s="33"/>
      <c r="C101" s="174" t="s">
        <v>175</v>
      </c>
      <c r="D101" s="174" t="s">
        <v>122</v>
      </c>
      <c r="E101" s="175" t="s">
        <v>533</v>
      </c>
      <c r="F101" s="176" t="s">
        <v>534</v>
      </c>
      <c r="G101" s="177" t="s">
        <v>374</v>
      </c>
      <c r="H101" s="178">
        <v>3</v>
      </c>
      <c r="I101" s="179"/>
      <c r="J101" s="180">
        <f t="shared" si="0"/>
        <v>0</v>
      </c>
      <c r="K101" s="176" t="s">
        <v>1</v>
      </c>
      <c r="L101" s="37"/>
      <c r="M101" s="181" t="s">
        <v>1</v>
      </c>
      <c r="N101" s="182" t="s">
        <v>44</v>
      </c>
      <c r="O101" s="59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16" t="s">
        <v>120</v>
      </c>
      <c r="AT101" s="16" t="s">
        <v>122</v>
      </c>
      <c r="AU101" s="16" t="s">
        <v>82</v>
      </c>
      <c r="AY101" s="16" t="s">
        <v>121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6" t="s">
        <v>80</v>
      </c>
      <c r="BK101" s="185">
        <f t="shared" si="9"/>
        <v>0</v>
      </c>
      <c r="BL101" s="16" t="s">
        <v>120</v>
      </c>
      <c r="BM101" s="16" t="s">
        <v>303</v>
      </c>
    </row>
    <row r="102" spans="2:65" s="1" customFormat="1" ht="16.5" customHeight="1">
      <c r="B102" s="33"/>
      <c r="C102" s="174" t="s">
        <v>250</v>
      </c>
      <c r="D102" s="174" t="s">
        <v>122</v>
      </c>
      <c r="E102" s="175" t="s">
        <v>535</v>
      </c>
      <c r="F102" s="176" t="s">
        <v>536</v>
      </c>
      <c r="G102" s="177" t="s">
        <v>383</v>
      </c>
      <c r="H102" s="178">
        <v>1</v>
      </c>
      <c r="I102" s="179"/>
      <c r="J102" s="180">
        <f t="shared" si="0"/>
        <v>0</v>
      </c>
      <c r="K102" s="176" t="s">
        <v>1</v>
      </c>
      <c r="L102" s="37"/>
      <c r="M102" s="181" t="s">
        <v>1</v>
      </c>
      <c r="N102" s="182" t="s">
        <v>44</v>
      </c>
      <c r="O102" s="59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AR102" s="16" t="s">
        <v>120</v>
      </c>
      <c r="AT102" s="16" t="s">
        <v>122</v>
      </c>
      <c r="AU102" s="16" t="s">
        <v>82</v>
      </c>
      <c r="AY102" s="16" t="s">
        <v>121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6" t="s">
        <v>80</v>
      </c>
      <c r="BK102" s="185">
        <f t="shared" si="9"/>
        <v>0</v>
      </c>
      <c r="BL102" s="16" t="s">
        <v>120</v>
      </c>
      <c r="BM102" s="16" t="s">
        <v>314</v>
      </c>
    </row>
    <row r="103" spans="2:65" s="1" customFormat="1" ht="16.5" customHeight="1">
      <c r="B103" s="33"/>
      <c r="C103" s="174" t="s">
        <v>255</v>
      </c>
      <c r="D103" s="174" t="s">
        <v>122</v>
      </c>
      <c r="E103" s="175" t="s">
        <v>537</v>
      </c>
      <c r="F103" s="176" t="s">
        <v>538</v>
      </c>
      <c r="G103" s="177" t="s">
        <v>383</v>
      </c>
      <c r="H103" s="178">
        <v>2</v>
      </c>
      <c r="I103" s="179"/>
      <c r="J103" s="180">
        <f t="shared" si="0"/>
        <v>0</v>
      </c>
      <c r="K103" s="176" t="s">
        <v>1</v>
      </c>
      <c r="L103" s="37"/>
      <c r="M103" s="181" t="s">
        <v>1</v>
      </c>
      <c r="N103" s="182" t="s">
        <v>44</v>
      </c>
      <c r="O103" s="59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AR103" s="16" t="s">
        <v>120</v>
      </c>
      <c r="AT103" s="16" t="s">
        <v>122</v>
      </c>
      <c r="AU103" s="16" t="s">
        <v>82</v>
      </c>
      <c r="AY103" s="16" t="s">
        <v>121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6" t="s">
        <v>80</v>
      </c>
      <c r="BK103" s="185">
        <f t="shared" si="9"/>
        <v>0</v>
      </c>
      <c r="BL103" s="16" t="s">
        <v>120</v>
      </c>
      <c r="BM103" s="16" t="s">
        <v>324</v>
      </c>
    </row>
    <row r="104" spans="2:65" s="1" customFormat="1" ht="16.5" customHeight="1">
      <c r="B104" s="33"/>
      <c r="C104" s="174" t="s">
        <v>260</v>
      </c>
      <c r="D104" s="174" t="s">
        <v>122</v>
      </c>
      <c r="E104" s="175" t="s">
        <v>539</v>
      </c>
      <c r="F104" s="176" t="s">
        <v>540</v>
      </c>
      <c r="G104" s="177" t="s">
        <v>374</v>
      </c>
      <c r="H104" s="178">
        <v>8</v>
      </c>
      <c r="I104" s="179"/>
      <c r="J104" s="180">
        <f t="shared" si="0"/>
        <v>0</v>
      </c>
      <c r="K104" s="176" t="s">
        <v>1</v>
      </c>
      <c r="L104" s="37"/>
      <c r="M104" s="181" t="s">
        <v>1</v>
      </c>
      <c r="N104" s="182" t="s">
        <v>44</v>
      </c>
      <c r="O104" s="59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AR104" s="16" t="s">
        <v>120</v>
      </c>
      <c r="AT104" s="16" t="s">
        <v>122</v>
      </c>
      <c r="AU104" s="16" t="s">
        <v>82</v>
      </c>
      <c r="AY104" s="16" t="s">
        <v>121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16" t="s">
        <v>80</v>
      </c>
      <c r="BK104" s="185">
        <f t="shared" si="9"/>
        <v>0</v>
      </c>
      <c r="BL104" s="16" t="s">
        <v>120</v>
      </c>
      <c r="BM104" s="16" t="s">
        <v>337</v>
      </c>
    </row>
    <row r="105" spans="2:65" s="1" customFormat="1" ht="16.5" customHeight="1">
      <c r="B105" s="33"/>
      <c r="C105" s="174" t="s">
        <v>8</v>
      </c>
      <c r="D105" s="174" t="s">
        <v>122</v>
      </c>
      <c r="E105" s="175" t="s">
        <v>541</v>
      </c>
      <c r="F105" s="176" t="s">
        <v>542</v>
      </c>
      <c r="G105" s="177" t="s">
        <v>374</v>
      </c>
      <c r="H105" s="178">
        <v>3</v>
      </c>
      <c r="I105" s="179"/>
      <c r="J105" s="180">
        <f t="shared" si="0"/>
        <v>0</v>
      </c>
      <c r="K105" s="176" t="s">
        <v>1</v>
      </c>
      <c r="L105" s="37"/>
      <c r="M105" s="181" t="s">
        <v>1</v>
      </c>
      <c r="N105" s="182" t="s">
        <v>44</v>
      </c>
      <c r="O105" s="59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AR105" s="16" t="s">
        <v>120</v>
      </c>
      <c r="AT105" s="16" t="s">
        <v>122</v>
      </c>
      <c r="AU105" s="16" t="s">
        <v>82</v>
      </c>
      <c r="AY105" s="16" t="s">
        <v>121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16" t="s">
        <v>80</v>
      </c>
      <c r="BK105" s="185">
        <f t="shared" si="9"/>
        <v>0</v>
      </c>
      <c r="BL105" s="16" t="s">
        <v>120</v>
      </c>
      <c r="BM105" s="16" t="s">
        <v>347</v>
      </c>
    </row>
    <row r="106" spans="2:65" s="1" customFormat="1" ht="16.5" customHeight="1">
      <c r="B106" s="33"/>
      <c r="C106" s="174" t="s">
        <v>270</v>
      </c>
      <c r="D106" s="174" t="s">
        <v>122</v>
      </c>
      <c r="E106" s="175" t="s">
        <v>543</v>
      </c>
      <c r="F106" s="176" t="s">
        <v>544</v>
      </c>
      <c r="G106" s="177" t="s">
        <v>383</v>
      </c>
      <c r="H106" s="178">
        <v>1</v>
      </c>
      <c r="I106" s="179"/>
      <c r="J106" s="180">
        <f t="shared" si="0"/>
        <v>0</v>
      </c>
      <c r="K106" s="176" t="s">
        <v>1</v>
      </c>
      <c r="L106" s="37"/>
      <c r="M106" s="181" t="s">
        <v>1</v>
      </c>
      <c r="N106" s="182" t="s">
        <v>44</v>
      </c>
      <c r="O106" s="59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AR106" s="16" t="s">
        <v>120</v>
      </c>
      <c r="AT106" s="16" t="s">
        <v>122</v>
      </c>
      <c r="AU106" s="16" t="s">
        <v>82</v>
      </c>
      <c r="AY106" s="16" t="s">
        <v>121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16" t="s">
        <v>80</v>
      </c>
      <c r="BK106" s="185">
        <f t="shared" si="9"/>
        <v>0</v>
      </c>
      <c r="BL106" s="16" t="s">
        <v>120</v>
      </c>
      <c r="BM106" s="16" t="s">
        <v>357</v>
      </c>
    </row>
    <row r="107" spans="2:65" s="10" customFormat="1" ht="22.9" customHeight="1">
      <c r="B107" s="160"/>
      <c r="C107" s="161"/>
      <c r="D107" s="162" t="s">
        <v>72</v>
      </c>
      <c r="E107" s="198" t="s">
        <v>545</v>
      </c>
      <c r="F107" s="198" t="s">
        <v>546</v>
      </c>
      <c r="G107" s="161"/>
      <c r="H107" s="161"/>
      <c r="I107" s="164"/>
      <c r="J107" s="199">
        <f>BK107</f>
        <v>0</v>
      </c>
      <c r="K107" s="161"/>
      <c r="L107" s="166"/>
      <c r="M107" s="167"/>
      <c r="N107" s="168"/>
      <c r="O107" s="168"/>
      <c r="P107" s="169">
        <f>SUM(P108:P120)</f>
        <v>0</v>
      </c>
      <c r="Q107" s="168"/>
      <c r="R107" s="169">
        <f>SUM(R108:R120)</f>
        <v>0</v>
      </c>
      <c r="S107" s="168"/>
      <c r="T107" s="170">
        <f>SUM(T108:T120)</f>
        <v>0</v>
      </c>
      <c r="AR107" s="171" t="s">
        <v>80</v>
      </c>
      <c r="AT107" s="172" t="s">
        <v>72</v>
      </c>
      <c r="AU107" s="172" t="s">
        <v>80</v>
      </c>
      <c r="AY107" s="171" t="s">
        <v>121</v>
      </c>
      <c r="BK107" s="173">
        <f>SUM(BK108:BK120)</f>
        <v>0</v>
      </c>
    </row>
    <row r="108" spans="2:65" s="1" customFormat="1" ht="16.5" customHeight="1">
      <c r="B108" s="33"/>
      <c r="C108" s="232" t="s">
        <v>276</v>
      </c>
      <c r="D108" s="232" t="s">
        <v>261</v>
      </c>
      <c r="E108" s="233" t="s">
        <v>547</v>
      </c>
      <c r="F108" s="234" t="s">
        <v>548</v>
      </c>
      <c r="G108" s="235" t="s">
        <v>273</v>
      </c>
      <c r="H108" s="236">
        <v>2.1</v>
      </c>
      <c r="I108" s="237"/>
      <c r="J108" s="238">
        <f t="shared" ref="J108:J120" si="10">ROUND(I108*H108,2)</f>
        <v>0</v>
      </c>
      <c r="K108" s="234" t="s">
        <v>1</v>
      </c>
      <c r="L108" s="239"/>
      <c r="M108" s="240" t="s">
        <v>1</v>
      </c>
      <c r="N108" s="241" t="s">
        <v>44</v>
      </c>
      <c r="O108" s="59"/>
      <c r="P108" s="183">
        <f t="shared" ref="P108:P120" si="11">O108*H108</f>
        <v>0</v>
      </c>
      <c r="Q108" s="183">
        <v>0</v>
      </c>
      <c r="R108" s="183">
        <f t="shared" ref="R108:R120" si="12">Q108*H108</f>
        <v>0</v>
      </c>
      <c r="S108" s="183">
        <v>0</v>
      </c>
      <c r="T108" s="184">
        <f t="shared" ref="T108:T120" si="13">S108*H108</f>
        <v>0</v>
      </c>
      <c r="AR108" s="16" t="s">
        <v>158</v>
      </c>
      <c r="AT108" s="16" t="s">
        <v>261</v>
      </c>
      <c r="AU108" s="16" t="s">
        <v>82</v>
      </c>
      <c r="AY108" s="16" t="s">
        <v>121</v>
      </c>
      <c r="BE108" s="185">
        <f t="shared" ref="BE108:BE120" si="14">IF(N108="základní",J108,0)</f>
        <v>0</v>
      </c>
      <c r="BF108" s="185">
        <f t="shared" ref="BF108:BF120" si="15">IF(N108="snížená",J108,0)</f>
        <v>0</v>
      </c>
      <c r="BG108" s="185">
        <f t="shared" ref="BG108:BG120" si="16">IF(N108="zákl. přenesená",J108,0)</f>
        <v>0</v>
      </c>
      <c r="BH108" s="185">
        <f t="shared" ref="BH108:BH120" si="17">IF(N108="sníž. přenesená",J108,0)</f>
        <v>0</v>
      </c>
      <c r="BI108" s="185">
        <f t="shared" ref="BI108:BI120" si="18">IF(N108="nulová",J108,0)</f>
        <v>0</v>
      </c>
      <c r="BJ108" s="16" t="s">
        <v>80</v>
      </c>
      <c r="BK108" s="185">
        <f t="shared" ref="BK108:BK120" si="19">ROUND(I108*H108,2)</f>
        <v>0</v>
      </c>
      <c r="BL108" s="16" t="s">
        <v>120</v>
      </c>
      <c r="BM108" s="16" t="s">
        <v>371</v>
      </c>
    </row>
    <row r="109" spans="2:65" s="1" customFormat="1" ht="16.5" customHeight="1">
      <c r="B109" s="33"/>
      <c r="C109" s="232" t="s">
        <v>282</v>
      </c>
      <c r="D109" s="232" t="s">
        <v>261</v>
      </c>
      <c r="E109" s="233" t="s">
        <v>549</v>
      </c>
      <c r="F109" s="234" t="s">
        <v>550</v>
      </c>
      <c r="G109" s="235" t="s">
        <v>383</v>
      </c>
      <c r="H109" s="236">
        <v>1</v>
      </c>
      <c r="I109" s="237"/>
      <c r="J109" s="238">
        <f t="shared" si="10"/>
        <v>0</v>
      </c>
      <c r="K109" s="234" t="s">
        <v>1</v>
      </c>
      <c r="L109" s="239"/>
      <c r="M109" s="240" t="s">
        <v>1</v>
      </c>
      <c r="N109" s="241" t="s">
        <v>44</v>
      </c>
      <c r="O109" s="59"/>
      <c r="P109" s="183">
        <f t="shared" si="11"/>
        <v>0</v>
      </c>
      <c r="Q109" s="183">
        <v>0</v>
      </c>
      <c r="R109" s="183">
        <f t="shared" si="12"/>
        <v>0</v>
      </c>
      <c r="S109" s="183">
        <v>0</v>
      </c>
      <c r="T109" s="184">
        <f t="shared" si="13"/>
        <v>0</v>
      </c>
      <c r="AR109" s="16" t="s">
        <v>158</v>
      </c>
      <c r="AT109" s="16" t="s">
        <v>261</v>
      </c>
      <c r="AU109" s="16" t="s">
        <v>82</v>
      </c>
      <c r="AY109" s="16" t="s">
        <v>121</v>
      </c>
      <c r="BE109" s="185">
        <f t="shared" si="14"/>
        <v>0</v>
      </c>
      <c r="BF109" s="185">
        <f t="shared" si="15"/>
        <v>0</v>
      </c>
      <c r="BG109" s="185">
        <f t="shared" si="16"/>
        <v>0</v>
      </c>
      <c r="BH109" s="185">
        <f t="shared" si="17"/>
        <v>0</v>
      </c>
      <c r="BI109" s="185">
        <f t="shared" si="18"/>
        <v>0</v>
      </c>
      <c r="BJ109" s="16" t="s">
        <v>80</v>
      </c>
      <c r="BK109" s="185">
        <f t="shared" si="19"/>
        <v>0</v>
      </c>
      <c r="BL109" s="16" t="s">
        <v>120</v>
      </c>
      <c r="BM109" s="16" t="s">
        <v>387</v>
      </c>
    </row>
    <row r="110" spans="2:65" s="1" customFormat="1" ht="16.5" customHeight="1">
      <c r="B110" s="33"/>
      <c r="C110" s="232" t="s">
        <v>286</v>
      </c>
      <c r="D110" s="232" t="s">
        <v>261</v>
      </c>
      <c r="E110" s="233" t="s">
        <v>551</v>
      </c>
      <c r="F110" s="234" t="s">
        <v>552</v>
      </c>
      <c r="G110" s="235" t="s">
        <v>383</v>
      </c>
      <c r="H110" s="236">
        <v>1</v>
      </c>
      <c r="I110" s="237"/>
      <c r="J110" s="238">
        <f t="shared" si="10"/>
        <v>0</v>
      </c>
      <c r="K110" s="234" t="s">
        <v>1</v>
      </c>
      <c r="L110" s="239"/>
      <c r="M110" s="240" t="s">
        <v>1</v>
      </c>
      <c r="N110" s="241" t="s">
        <v>44</v>
      </c>
      <c r="O110" s="59"/>
      <c r="P110" s="183">
        <f t="shared" si="11"/>
        <v>0</v>
      </c>
      <c r="Q110" s="183">
        <v>0</v>
      </c>
      <c r="R110" s="183">
        <f t="shared" si="12"/>
        <v>0</v>
      </c>
      <c r="S110" s="183">
        <v>0</v>
      </c>
      <c r="T110" s="184">
        <f t="shared" si="13"/>
        <v>0</v>
      </c>
      <c r="AR110" s="16" t="s">
        <v>158</v>
      </c>
      <c r="AT110" s="16" t="s">
        <v>261</v>
      </c>
      <c r="AU110" s="16" t="s">
        <v>82</v>
      </c>
      <c r="AY110" s="16" t="s">
        <v>121</v>
      </c>
      <c r="BE110" s="185">
        <f t="shared" si="14"/>
        <v>0</v>
      </c>
      <c r="BF110" s="185">
        <f t="shared" si="15"/>
        <v>0</v>
      </c>
      <c r="BG110" s="185">
        <f t="shared" si="16"/>
        <v>0</v>
      </c>
      <c r="BH110" s="185">
        <f t="shared" si="17"/>
        <v>0</v>
      </c>
      <c r="BI110" s="185">
        <f t="shared" si="18"/>
        <v>0</v>
      </c>
      <c r="BJ110" s="16" t="s">
        <v>80</v>
      </c>
      <c r="BK110" s="185">
        <f t="shared" si="19"/>
        <v>0</v>
      </c>
      <c r="BL110" s="16" t="s">
        <v>120</v>
      </c>
      <c r="BM110" s="16" t="s">
        <v>395</v>
      </c>
    </row>
    <row r="111" spans="2:65" s="1" customFormat="1" ht="16.5" customHeight="1">
      <c r="B111" s="33"/>
      <c r="C111" s="232" t="s">
        <v>290</v>
      </c>
      <c r="D111" s="232" t="s">
        <v>261</v>
      </c>
      <c r="E111" s="233" t="s">
        <v>553</v>
      </c>
      <c r="F111" s="234" t="s">
        <v>554</v>
      </c>
      <c r="G111" s="235" t="s">
        <v>374</v>
      </c>
      <c r="H111" s="236">
        <v>8.4</v>
      </c>
      <c r="I111" s="237"/>
      <c r="J111" s="238">
        <f t="shared" si="10"/>
        <v>0</v>
      </c>
      <c r="K111" s="234" t="s">
        <v>1</v>
      </c>
      <c r="L111" s="239"/>
      <c r="M111" s="240" t="s">
        <v>1</v>
      </c>
      <c r="N111" s="241" t="s">
        <v>44</v>
      </c>
      <c r="O111" s="59"/>
      <c r="P111" s="183">
        <f t="shared" si="11"/>
        <v>0</v>
      </c>
      <c r="Q111" s="183">
        <v>0</v>
      </c>
      <c r="R111" s="183">
        <f t="shared" si="12"/>
        <v>0</v>
      </c>
      <c r="S111" s="183">
        <v>0</v>
      </c>
      <c r="T111" s="184">
        <f t="shared" si="13"/>
        <v>0</v>
      </c>
      <c r="AR111" s="16" t="s">
        <v>158</v>
      </c>
      <c r="AT111" s="16" t="s">
        <v>261</v>
      </c>
      <c r="AU111" s="16" t="s">
        <v>82</v>
      </c>
      <c r="AY111" s="16" t="s">
        <v>121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16" t="s">
        <v>80</v>
      </c>
      <c r="BK111" s="185">
        <f t="shared" si="19"/>
        <v>0</v>
      </c>
      <c r="BL111" s="16" t="s">
        <v>120</v>
      </c>
      <c r="BM111" s="16" t="s">
        <v>404</v>
      </c>
    </row>
    <row r="112" spans="2:65" s="1" customFormat="1" ht="16.5" customHeight="1">
      <c r="B112" s="33"/>
      <c r="C112" s="232" t="s">
        <v>7</v>
      </c>
      <c r="D112" s="232" t="s">
        <v>261</v>
      </c>
      <c r="E112" s="233" t="s">
        <v>555</v>
      </c>
      <c r="F112" s="234" t="s">
        <v>556</v>
      </c>
      <c r="G112" s="235" t="s">
        <v>374</v>
      </c>
      <c r="H112" s="236">
        <v>3.15</v>
      </c>
      <c r="I112" s="237"/>
      <c r="J112" s="238">
        <f t="shared" si="10"/>
        <v>0</v>
      </c>
      <c r="K112" s="234" t="s">
        <v>1</v>
      </c>
      <c r="L112" s="239"/>
      <c r="M112" s="240" t="s">
        <v>1</v>
      </c>
      <c r="N112" s="241" t="s">
        <v>44</v>
      </c>
      <c r="O112" s="59"/>
      <c r="P112" s="183">
        <f t="shared" si="11"/>
        <v>0</v>
      </c>
      <c r="Q112" s="183">
        <v>0</v>
      </c>
      <c r="R112" s="183">
        <f t="shared" si="12"/>
        <v>0</v>
      </c>
      <c r="S112" s="183">
        <v>0</v>
      </c>
      <c r="T112" s="184">
        <f t="shared" si="13"/>
        <v>0</v>
      </c>
      <c r="AR112" s="16" t="s">
        <v>158</v>
      </c>
      <c r="AT112" s="16" t="s">
        <v>261</v>
      </c>
      <c r="AU112" s="16" t="s">
        <v>82</v>
      </c>
      <c r="AY112" s="16" t="s">
        <v>121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16" t="s">
        <v>80</v>
      </c>
      <c r="BK112" s="185">
        <f t="shared" si="19"/>
        <v>0</v>
      </c>
      <c r="BL112" s="16" t="s">
        <v>120</v>
      </c>
      <c r="BM112" s="16" t="s">
        <v>413</v>
      </c>
    </row>
    <row r="113" spans="2:65" s="1" customFormat="1" ht="16.5" customHeight="1">
      <c r="B113" s="33"/>
      <c r="C113" s="232" t="s">
        <v>303</v>
      </c>
      <c r="D113" s="232" t="s">
        <v>261</v>
      </c>
      <c r="E113" s="233" t="s">
        <v>557</v>
      </c>
      <c r="F113" s="234" t="s">
        <v>558</v>
      </c>
      <c r="G113" s="235" t="s">
        <v>383</v>
      </c>
      <c r="H113" s="236">
        <v>1</v>
      </c>
      <c r="I113" s="237"/>
      <c r="J113" s="238">
        <f t="shared" si="10"/>
        <v>0</v>
      </c>
      <c r="K113" s="234" t="s">
        <v>1</v>
      </c>
      <c r="L113" s="239"/>
      <c r="M113" s="240" t="s">
        <v>1</v>
      </c>
      <c r="N113" s="241" t="s">
        <v>44</v>
      </c>
      <c r="O113" s="59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AR113" s="16" t="s">
        <v>158</v>
      </c>
      <c r="AT113" s="16" t="s">
        <v>261</v>
      </c>
      <c r="AU113" s="16" t="s">
        <v>82</v>
      </c>
      <c r="AY113" s="16" t="s">
        <v>121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16" t="s">
        <v>80</v>
      </c>
      <c r="BK113" s="185">
        <f t="shared" si="19"/>
        <v>0</v>
      </c>
      <c r="BL113" s="16" t="s">
        <v>120</v>
      </c>
      <c r="BM113" s="16" t="s">
        <v>423</v>
      </c>
    </row>
    <row r="114" spans="2:65" s="1" customFormat="1" ht="16.5" customHeight="1">
      <c r="B114" s="33"/>
      <c r="C114" s="232" t="s">
        <v>309</v>
      </c>
      <c r="D114" s="232" t="s">
        <v>261</v>
      </c>
      <c r="E114" s="233" t="s">
        <v>559</v>
      </c>
      <c r="F114" s="234" t="s">
        <v>560</v>
      </c>
      <c r="G114" s="235" t="s">
        <v>383</v>
      </c>
      <c r="H114" s="236">
        <v>1</v>
      </c>
      <c r="I114" s="237"/>
      <c r="J114" s="238">
        <f t="shared" si="10"/>
        <v>0</v>
      </c>
      <c r="K114" s="234" t="s">
        <v>1</v>
      </c>
      <c r="L114" s="239"/>
      <c r="M114" s="240" t="s">
        <v>1</v>
      </c>
      <c r="N114" s="241" t="s">
        <v>44</v>
      </c>
      <c r="O114" s="59"/>
      <c r="P114" s="183">
        <f t="shared" si="11"/>
        <v>0</v>
      </c>
      <c r="Q114" s="183">
        <v>0</v>
      </c>
      <c r="R114" s="183">
        <f t="shared" si="12"/>
        <v>0</v>
      </c>
      <c r="S114" s="183">
        <v>0</v>
      </c>
      <c r="T114" s="184">
        <f t="shared" si="13"/>
        <v>0</v>
      </c>
      <c r="AR114" s="16" t="s">
        <v>158</v>
      </c>
      <c r="AT114" s="16" t="s">
        <v>261</v>
      </c>
      <c r="AU114" s="16" t="s">
        <v>82</v>
      </c>
      <c r="AY114" s="16" t="s">
        <v>121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16" t="s">
        <v>80</v>
      </c>
      <c r="BK114" s="185">
        <f t="shared" si="19"/>
        <v>0</v>
      </c>
      <c r="BL114" s="16" t="s">
        <v>120</v>
      </c>
      <c r="BM114" s="16" t="s">
        <v>436</v>
      </c>
    </row>
    <row r="115" spans="2:65" s="1" customFormat="1" ht="16.5" customHeight="1">
      <c r="B115" s="33"/>
      <c r="C115" s="232" t="s">
        <v>314</v>
      </c>
      <c r="D115" s="232" t="s">
        <v>261</v>
      </c>
      <c r="E115" s="233" t="s">
        <v>561</v>
      </c>
      <c r="F115" s="234" t="s">
        <v>562</v>
      </c>
      <c r="G115" s="235" t="s">
        <v>383</v>
      </c>
      <c r="H115" s="236">
        <v>1</v>
      </c>
      <c r="I115" s="237"/>
      <c r="J115" s="238">
        <f t="shared" si="10"/>
        <v>0</v>
      </c>
      <c r="K115" s="234" t="s">
        <v>1</v>
      </c>
      <c r="L115" s="239"/>
      <c r="M115" s="240" t="s">
        <v>1</v>
      </c>
      <c r="N115" s="241" t="s">
        <v>44</v>
      </c>
      <c r="O115" s="59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AR115" s="16" t="s">
        <v>158</v>
      </c>
      <c r="AT115" s="16" t="s">
        <v>261</v>
      </c>
      <c r="AU115" s="16" t="s">
        <v>82</v>
      </c>
      <c r="AY115" s="16" t="s">
        <v>121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16" t="s">
        <v>80</v>
      </c>
      <c r="BK115" s="185">
        <f t="shared" si="19"/>
        <v>0</v>
      </c>
      <c r="BL115" s="16" t="s">
        <v>120</v>
      </c>
      <c r="BM115" s="16" t="s">
        <v>449</v>
      </c>
    </row>
    <row r="116" spans="2:65" s="1" customFormat="1" ht="16.5" customHeight="1">
      <c r="B116" s="33"/>
      <c r="C116" s="232" t="s">
        <v>319</v>
      </c>
      <c r="D116" s="232" t="s">
        <v>261</v>
      </c>
      <c r="E116" s="233" t="s">
        <v>563</v>
      </c>
      <c r="F116" s="234" t="s">
        <v>564</v>
      </c>
      <c r="G116" s="235" t="s">
        <v>383</v>
      </c>
      <c r="H116" s="236">
        <v>1</v>
      </c>
      <c r="I116" s="237"/>
      <c r="J116" s="238">
        <f t="shared" si="10"/>
        <v>0</v>
      </c>
      <c r="K116" s="234" t="s">
        <v>1</v>
      </c>
      <c r="L116" s="239"/>
      <c r="M116" s="240" t="s">
        <v>1</v>
      </c>
      <c r="N116" s="241" t="s">
        <v>44</v>
      </c>
      <c r="O116" s="59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AR116" s="16" t="s">
        <v>158</v>
      </c>
      <c r="AT116" s="16" t="s">
        <v>261</v>
      </c>
      <c r="AU116" s="16" t="s">
        <v>82</v>
      </c>
      <c r="AY116" s="16" t="s">
        <v>121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16" t="s">
        <v>80</v>
      </c>
      <c r="BK116" s="185">
        <f t="shared" si="19"/>
        <v>0</v>
      </c>
      <c r="BL116" s="16" t="s">
        <v>120</v>
      </c>
      <c r="BM116" s="16" t="s">
        <v>459</v>
      </c>
    </row>
    <row r="117" spans="2:65" s="1" customFormat="1" ht="16.5" customHeight="1">
      <c r="B117" s="33"/>
      <c r="C117" s="232" t="s">
        <v>324</v>
      </c>
      <c r="D117" s="232" t="s">
        <v>261</v>
      </c>
      <c r="E117" s="233" t="s">
        <v>565</v>
      </c>
      <c r="F117" s="234" t="s">
        <v>566</v>
      </c>
      <c r="G117" s="235" t="s">
        <v>383</v>
      </c>
      <c r="H117" s="236">
        <v>2</v>
      </c>
      <c r="I117" s="237"/>
      <c r="J117" s="238">
        <f t="shared" si="10"/>
        <v>0</v>
      </c>
      <c r="K117" s="234" t="s">
        <v>1</v>
      </c>
      <c r="L117" s="239"/>
      <c r="M117" s="240" t="s">
        <v>1</v>
      </c>
      <c r="N117" s="241" t="s">
        <v>44</v>
      </c>
      <c r="O117" s="59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AR117" s="16" t="s">
        <v>158</v>
      </c>
      <c r="AT117" s="16" t="s">
        <v>261</v>
      </c>
      <c r="AU117" s="16" t="s">
        <v>82</v>
      </c>
      <c r="AY117" s="16" t="s">
        <v>121</v>
      </c>
      <c r="BE117" s="185">
        <f t="shared" si="14"/>
        <v>0</v>
      </c>
      <c r="BF117" s="185">
        <f t="shared" si="15"/>
        <v>0</v>
      </c>
      <c r="BG117" s="185">
        <f t="shared" si="16"/>
        <v>0</v>
      </c>
      <c r="BH117" s="185">
        <f t="shared" si="17"/>
        <v>0</v>
      </c>
      <c r="BI117" s="185">
        <f t="shared" si="18"/>
        <v>0</v>
      </c>
      <c r="BJ117" s="16" t="s">
        <v>80</v>
      </c>
      <c r="BK117" s="185">
        <f t="shared" si="19"/>
        <v>0</v>
      </c>
      <c r="BL117" s="16" t="s">
        <v>120</v>
      </c>
      <c r="BM117" s="16" t="s">
        <v>472</v>
      </c>
    </row>
    <row r="118" spans="2:65" s="1" customFormat="1" ht="16.5" customHeight="1">
      <c r="B118" s="33"/>
      <c r="C118" s="232" t="s">
        <v>329</v>
      </c>
      <c r="D118" s="232" t="s">
        <v>261</v>
      </c>
      <c r="E118" s="233" t="s">
        <v>567</v>
      </c>
      <c r="F118" s="234" t="s">
        <v>568</v>
      </c>
      <c r="G118" s="235" t="s">
        <v>383</v>
      </c>
      <c r="H118" s="236">
        <v>6</v>
      </c>
      <c r="I118" s="237"/>
      <c r="J118" s="238">
        <f t="shared" si="10"/>
        <v>0</v>
      </c>
      <c r="K118" s="234" t="s">
        <v>1</v>
      </c>
      <c r="L118" s="239"/>
      <c r="M118" s="240" t="s">
        <v>1</v>
      </c>
      <c r="N118" s="241" t="s">
        <v>44</v>
      </c>
      <c r="O118" s="59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AR118" s="16" t="s">
        <v>158</v>
      </c>
      <c r="AT118" s="16" t="s">
        <v>261</v>
      </c>
      <c r="AU118" s="16" t="s">
        <v>82</v>
      </c>
      <c r="AY118" s="16" t="s">
        <v>121</v>
      </c>
      <c r="BE118" s="185">
        <f t="shared" si="14"/>
        <v>0</v>
      </c>
      <c r="BF118" s="185">
        <f t="shared" si="15"/>
        <v>0</v>
      </c>
      <c r="BG118" s="185">
        <f t="shared" si="16"/>
        <v>0</v>
      </c>
      <c r="BH118" s="185">
        <f t="shared" si="17"/>
        <v>0</v>
      </c>
      <c r="BI118" s="185">
        <f t="shared" si="18"/>
        <v>0</v>
      </c>
      <c r="BJ118" s="16" t="s">
        <v>80</v>
      </c>
      <c r="BK118" s="185">
        <f t="shared" si="19"/>
        <v>0</v>
      </c>
      <c r="BL118" s="16" t="s">
        <v>120</v>
      </c>
      <c r="BM118" s="16" t="s">
        <v>569</v>
      </c>
    </row>
    <row r="119" spans="2:65" s="1" customFormat="1" ht="16.5" customHeight="1">
      <c r="B119" s="33"/>
      <c r="C119" s="232" t="s">
        <v>337</v>
      </c>
      <c r="D119" s="232" t="s">
        <v>261</v>
      </c>
      <c r="E119" s="233" t="s">
        <v>570</v>
      </c>
      <c r="F119" s="234" t="s">
        <v>571</v>
      </c>
      <c r="G119" s="235" t="s">
        <v>383</v>
      </c>
      <c r="H119" s="236">
        <v>1</v>
      </c>
      <c r="I119" s="237"/>
      <c r="J119" s="238">
        <f t="shared" si="10"/>
        <v>0</v>
      </c>
      <c r="K119" s="234" t="s">
        <v>1</v>
      </c>
      <c r="L119" s="239"/>
      <c r="M119" s="240" t="s">
        <v>1</v>
      </c>
      <c r="N119" s="241" t="s">
        <v>44</v>
      </c>
      <c r="O119" s="59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AR119" s="16" t="s">
        <v>158</v>
      </c>
      <c r="AT119" s="16" t="s">
        <v>261</v>
      </c>
      <c r="AU119" s="16" t="s">
        <v>82</v>
      </c>
      <c r="AY119" s="16" t="s">
        <v>121</v>
      </c>
      <c r="BE119" s="185">
        <f t="shared" si="14"/>
        <v>0</v>
      </c>
      <c r="BF119" s="185">
        <f t="shared" si="15"/>
        <v>0</v>
      </c>
      <c r="BG119" s="185">
        <f t="shared" si="16"/>
        <v>0</v>
      </c>
      <c r="BH119" s="185">
        <f t="shared" si="17"/>
        <v>0</v>
      </c>
      <c r="BI119" s="185">
        <f t="shared" si="18"/>
        <v>0</v>
      </c>
      <c r="BJ119" s="16" t="s">
        <v>80</v>
      </c>
      <c r="BK119" s="185">
        <f t="shared" si="19"/>
        <v>0</v>
      </c>
      <c r="BL119" s="16" t="s">
        <v>120</v>
      </c>
      <c r="BM119" s="16" t="s">
        <v>572</v>
      </c>
    </row>
    <row r="120" spans="2:65" s="1" customFormat="1" ht="16.5" customHeight="1">
      <c r="B120" s="33"/>
      <c r="C120" s="232" t="s">
        <v>342</v>
      </c>
      <c r="D120" s="232" t="s">
        <v>261</v>
      </c>
      <c r="E120" s="233" t="s">
        <v>573</v>
      </c>
      <c r="F120" s="234" t="s">
        <v>574</v>
      </c>
      <c r="G120" s="235" t="s">
        <v>383</v>
      </c>
      <c r="H120" s="236">
        <v>2</v>
      </c>
      <c r="I120" s="237"/>
      <c r="J120" s="238">
        <f t="shared" si="10"/>
        <v>0</v>
      </c>
      <c r="K120" s="234" t="s">
        <v>1</v>
      </c>
      <c r="L120" s="239"/>
      <c r="M120" s="240" t="s">
        <v>1</v>
      </c>
      <c r="N120" s="241" t="s">
        <v>44</v>
      </c>
      <c r="O120" s="59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AR120" s="16" t="s">
        <v>158</v>
      </c>
      <c r="AT120" s="16" t="s">
        <v>261</v>
      </c>
      <c r="AU120" s="16" t="s">
        <v>82</v>
      </c>
      <c r="AY120" s="16" t="s">
        <v>121</v>
      </c>
      <c r="BE120" s="185">
        <f t="shared" si="14"/>
        <v>0</v>
      </c>
      <c r="BF120" s="185">
        <f t="shared" si="15"/>
        <v>0</v>
      </c>
      <c r="BG120" s="185">
        <f t="shared" si="16"/>
        <v>0</v>
      </c>
      <c r="BH120" s="185">
        <f t="shared" si="17"/>
        <v>0</v>
      </c>
      <c r="BI120" s="185">
        <f t="shared" si="18"/>
        <v>0</v>
      </c>
      <c r="BJ120" s="16" t="s">
        <v>80</v>
      </c>
      <c r="BK120" s="185">
        <f t="shared" si="19"/>
        <v>0</v>
      </c>
      <c r="BL120" s="16" t="s">
        <v>120</v>
      </c>
      <c r="BM120" s="16" t="s">
        <v>575</v>
      </c>
    </row>
    <row r="121" spans="2:65" s="10" customFormat="1" ht="22.9" customHeight="1">
      <c r="B121" s="160"/>
      <c r="C121" s="161"/>
      <c r="D121" s="162" t="s">
        <v>72</v>
      </c>
      <c r="E121" s="198" t="s">
        <v>576</v>
      </c>
      <c r="F121" s="198" t="s">
        <v>577</v>
      </c>
      <c r="G121" s="161"/>
      <c r="H121" s="161"/>
      <c r="I121" s="164"/>
      <c r="J121" s="199">
        <f>BK121</f>
        <v>0</v>
      </c>
      <c r="K121" s="161"/>
      <c r="L121" s="166"/>
      <c r="M121" s="167"/>
      <c r="N121" s="168"/>
      <c r="O121" s="168"/>
      <c r="P121" s="169">
        <f>SUM(P122:P151)</f>
        <v>0</v>
      </c>
      <c r="Q121" s="168"/>
      <c r="R121" s="169">
        <f>SUM(R122:R151)</f>
        <v>0</v>
      </c>
      <c r="S121" s="168"/>
      <c r="T121" s="170">
        <f>SUM(T122:T151)</f>
        <v>0</v>
      </c>
      <c r="AR121" s="171" t="s">
        <v>80</v>
      </c>
      <c r="AT121" s="172" t="s">
        <v>72</v>
      </c>
      <c r="AU121" s="172" t="s">
        <v>80</v>
      </c>
      <c r="AY121" s="171" t="s">
        <v>121</v>
      </c>
      <c r="BK121" s="173">
        <f>SUM(BK122:BK151)</f>
        <v>0</v>
      </c>
    </row>
    <row r="122" spans="2:65" s="1" customFormat="1" ht="16.5" customHeight="1">
      <c r="B122" s="33"/>
      <c r="C122" s="174" t="s">
        <v>347</v>
      </c>
      <c r="D122" s="174" t="s">
        <v>122</v>
      </c>
      <c r="E122" s="175" t="s">
        <v>578</v>
      </c>
      <c r="F122" s="176" t="s">
        <v>579</v>
      </c>
      <c r="G122" s="177" t="s">
        <v>580</v>
      </c>
      <c r="H122" s="178">
        <v>3.0000000000000001E-3</v>
      </c>
      <c r="I122" s="179"/>
      <c r="J122" s="180">
        <f t="shared" ref="J122:J151" si="20">ROUND(I122*H122,2)</f>
        <v>0</v>
      </c>
      <c r="K122" s="176" t="s">
        <v>1</v>
      </c>
      <c r="L122" s="37"/>
      <c r="M122" s="181" t="s">
        <v>1</v>
      </c>
      <c r="N122" s="182" t="s">
        <v>44</v>
      </c>
      <c r="O122" s="59"/>
      <c r="P122" s="183">
        <f t="shared" ref="P122:P151" si="21">O122*H122</f>
        <v>0</v>
      </c>
      <c r="Q122" s="183">
        <v>0</v>
      </c>
      <c r="R122" s="183">
        <f t="shared" ref="R122:R151" si="22">Q122*H122</f>
        <v>0</v>
      </c>
      <c r="S122" s="183">
        <v>0</v>
      </c>
      <c r="T122" s="184">
        <f t="shared" ref="T122:T151" si="23">S122*H122</f>
        <v>0</v>
      </c>
      <c r="AR122" s="16" t="s">
        <v>120</v>
      </c>
      <c r="AT122" s="16" t="s">
        <v>122</v>
      </c>
      <c r="AU122" s="16" t="s">
        <v>82</v>
      </c>
      <c r="AY122" s="16" t="s">
        <v>121</v>
      </c>
      <c r="BE122" s="185">
        <f t="shared" ref="BE122:BE151" si="24">IF(N122="základní",J122,0)</f>
        <v>0</v>
      </c>
      <c r="BF122" s="185">
        <f t="shared" ref="BF122:BF151" si="25">IF(N122="snížená",J122,0)</f>
        <v>0</v>
      </c>
      <c r="BG122" s="185">
        <f t="shared" ref="BG122:BG151" si="26">IF(N122="zákl. přenesená",J122,0)</f>
        <v>0</v>
      </c>
      <c r="BH122" s="185">
        <f t="shared" ref="BH122:BH151" si="27">IF(N122="sníž. přenesená",J122,0)</f>
        <v>0</v>
      </c>
      <c r="BI122" s="185">
        <f t="shared" ref="BI122:BI151" si="28">IF(N122="nulová",J122,0)</f>
        <v>0</v>
      </c>
      <c r="BJ122" s="16" t="s">
        <v>80</v>
      </c>
      <c r="BK122" s="185">
        <f t="shared" ref="BK122:BK151" si="29">ROUND(I122*H122,2)</f>
        <v>0</v>
      </c>
      <c r="BL122" s="16" t="s">
        <v>120</v>
      </c>
      <c r="BM122" s="16" t="s">
        <v>581</v>
      </c>
    </row>
    <row r="123" spans="2:65" s="1" customFormat="1" ht="16.5" customHeight="1">
      <c r="B123" s="33"/>
      <c r="C123" s="174" t="s">
        <v>352</v>
      </c>
      <c r="D123" s="174" t="s">
        <v>122</v>
      </c>
      <c r="E123" s="175" t="s">
        <v>582</v>
      </c>
      <c r="F123" s="176" t="s">
        <v>583</v>
      </c>
      <c r="G123" s="177" t="s">
        <v>196</v>
      </c>
      <c r="H123" s="178">
        <v>0.7</v>
      </c>
      <c r="I123" s="179"/>
      <c r="J123" s="180">
        <f t="shared" si="20"/>
        <v>0</v>
      </c>
      <c r="K123" s="176" t="s">
        <v>1</v>
      </c>
      <c r="L123" s="37"/>
      <c r="M123" s="181" t="s">
        <v>1</v>
      </c>
      <c r="N123" s="182" t="s">
        <v>44</v>
      </c>
      <c r="O123" s="59"/>
      <c r="P123" s="183">
        <f t="shared" si="21"/>
        <v>0</v>
      </c>
      <c r="Q123" s="183">
        <v>0</v>
      </c>
      <c r="R123" s="183">
        <f t="shared" si="22"/>
        <v>0</v>
      </c>
      <c r="S123" s="183">
        <v>0</v>
      </c>
      <c r="T123" s="184">
        <f t="shared" si="23"/>
        <v>0</v>
      </c>
      <c r="AR123" s="16" t="s">
        <v>120</v>
      </c>
      <c r="AT123" s="16" t="s">
        <v>122</v>
      </c>
      <c r="AU123" s="16" t="s">
        <v>82</v>
      </c>
      <c r="AY123" s="16" t="s">
        <v>121</v>
      </c>
      <c r="BE123" s="185">
        <f t="shared" si="24"/>
        <v>0</v>
      </c>
      <c r="BF123" s="185">
        <f t="shared" si="25"/>
        <v>0</v>
      </c>
      <c r="BG123" s="185">
        <f t="shared" si="26"/>
        <v>0</v>
      </c>
      <c r="BH123" s="185">
        <f t="shared" si="27"/>
        <v>0</v>
      </c>
      <c r="BI123" s="185">
        <f t="shared" si="28"/>
        <v>0</v>
      </c>
      <c r="BJ123" s="16" t="s">
        <v>80</v>
      </c>
      <c r="BK123" s="185">
        <f t="shared" si="29"/>
        <v>0</v>
      </c>
      <c r="BL123" s="16" t="s">
        <v>120</v>
      </c>
      <c r="BM123" s="16" t="s">
        <v>584</v>
      </c>
    </row>
    <row r="124" spans="2:65" s="1" customFormat="1" ht="16.5" customHeight="1">
      <c r="B124" s="33"/>
      <c r="C124" s="174" t="s">
        <v>357</v>
      </c>
      <c r="D124" s="174" t="s">
        <v>122</v>
      </c>
      <c r="E124" s="175" t="s">
        <v>585</v>
      </c>
      <c r="F124" s="176" t="s">
        <v>586</v>
      </c>
      <c r="G124" s="177" t="s">
        <v>196</v>
      </c>
      <c r="H124" s="178">
        <v>0.5</v>
      </c>
      <c r="I124" s="179"/>
      <c r="J124" s="180">
        <f t="shared" si="20"/>
        <v>0</v>
      </c>
      <c r="K124" s="176" t="s">
        <v>1</v>
      </c>
      <c r="L124" s="37"/>
      <c r="M124" s="181" t="s">
        <v>1</v>
      </c>
      <c r="N124" s="182" t="s">
        <v>44</v>
      </c>
      <c r="O124" s="59"/>
      <c r="P124" s="183">
        <f t="shared" si="21"/>
        <v>0</v>
      </c>
      <c r="Q124" s="183">
        <v>0</v>
      </c>
      <c r="R124" s="183">
        <f t="shared" si="22"/>
        <v>0</v>
      </c>
      <c r="S124" s="183">
        <v>0</v>
      </c>
      <c r="T124" s="184">
        <f t="shared" si="23"/>
        <v>0</v>
      </c>
      <c r="AR124" s="16" t="s">
        <v>120</v>
      </c>
      <c r="AT124" s="16" t="s">
        <v>122</v>
      </c>
      <c r="AU124" s="16" t="s">
        <v>82</v>
      </c>
      <c r="AY124" s="16" t="s">
        <v>121</v>
      </c>
      <c r="BE124" s="185">
        <f t="shared" si="24"/>
        <v>0</v>
      </c>
      <c r="BF124" s="185">
        <f t="shared" si="25"/>
        <v>0</v>
      </c>
      <c r="BG124" s="185">
        <f t="shared" si="26"/>
        <v>0</v>
      </c>
      <c r="BH124" s="185">
        <f t="shared" si="27"/>
        <v>0</v>
      </c>
      <c r="BI124" s="185">
        <f t="shared" si="28"/>
        <v>0</v>
      </c>
      <c r="BJ124" s="16" t="s">
        <v>80</v>
      </c>
      <c r="BK124" s="185">
        <f t="shared" si="29"/>
        <v>0</v>
      </c>
      <c r="BL124" s="16" t="s">
        <v>120</v>
      </c>
      <c r="BM124" s="16" t="s">
        <v>587</v>
      </c>
    </row>
    <row r="125" spans="2:65" s="1" customFormat="1" ht="16.5" customHeight="1">
      <c r="B125" s="33"/>
      <c r="C125" s="174" t="s">
        <v>363</v>
      </c>
      <c r="D125" s="174" t="s">
        <v>122</v>
      </c>
      <c r="E125" s="175" t="s">
        <v>588</v>
      </c>
      <c r="F125" s="176" t="s">
        <v>589</v>
      </c>
      <c r="G125" s="177" t="s">
        <v>374</v>
      </c>
      <c r="H125" s="178">
        <v>2</v>
      </c>
      <c r="I125" s="179"/>
      <c r="J125" s="180">
        <f t="shared" si="20"/>
        <v>0</v>
      </c>
      <c r="K125" s="176" t="s">
        <v>1</v>
      </c>
      <c r="L125" s="37"/>
      <c r="M125" s="181" t="s">
        <v>1</v>
      </c>
      <c r="N125" s="182" t="s">
        <v>44</v>
      </c>
      <c r="O125" s="59"/>
      <c r="P125" s="183">
        <f t="shared" si="21"/>
        <v>0</v>
      </c>
      <c r="Q125" s="183">
        <v>0</v>
      </c>
      <c r="R125" s="183">
        <f t="shared" si="22"/>
        <v>0</v>
      </c>
      <c r="S125" s="183">
        <v>0</v>
      </c>
      <c r="T125" s="184">
        <f t="shared" si="23"/>
        <v>0</v>
      </c>
      <c r="AR125" s="16" t="s">
        <v>120</v>
      </c>
      <c r="AT125" s="16" t="s">
        <v>122</v>
      </c>
      <c r="AU125" s="16" t="s">
        <v>82</v>
      </c>
      <c r="AY125" s="16" t="s">
        <v>121</v>
      </c>
      <c r="BE125" s="185">
        <f t="shared" si="24"/>
        <v>0</v>
      </c>
      <c r="BF125" s="185">
        <f t="shared" si="25"/>
        <v>0</v>
      </c>
      <c r="BG125" s="185">
        <f t="shared" si="26"/>
        <v>0</v>
      </c>
      <c r="BH125" s="185">
        <f t="shared" si="27"/>
        <v>0</v>
      </c>
      <c r="BI125" s="185">
        <f t="shared" si="28"/>
        <v>0</v>
      </c>
      <c r="BJ125" s="16" t="s">
        <v>80</v>
      </c>
      <c r="BK125" s="185">
        <f t="shared" si="29"/>
        <v>0</v>
      </c>
      <c r="BL125" s="16" t="s">
        <v>120</v>
      </c>
      <c r="BM125" s="16" t="s">
        <v>590</v>
      </c>
    </row>
    <row r="126" spans="2:65" s="1" customFormat="1" ht="16.5" customHeight="1">
      <c r="B126" s="33"/>
      <c r="C126" s="174" t="s">
        <v>371</v>
      </c>
      <c r="D126" s="174" t="s">
        <v>122</v>
      </c>
      <c r="E126" s="175" t="s">
        <v>591</v>
      </c>
      <c r="F126" s="176" t="s">
        <v>592</v>
      </c>
      <c r="G126" s="177" t="s">
        <v>215</v>
      </c>
      <c r="H126" s="178">
        <v>0.5</v>
      </c>
      <c r="I126" s="179"/>
      <c r="J126" s="180">
        <f t="shared" si="20"/>
        <v>0</v>
      </c>
      <c r="K126" s="176" t="s">
        <v>1</v>
      </c>
      <c r="L126" s="37"/>
      <c r="M126" s="181" t="s">
        <v>1</v>
      </c>
      <c r="N126" s="182" t="s">
        <v>44</v>
      </c>
      <c r="O126" s="59"/>
      <c r="P126" s="183">
        <f t="shared" si="21"/>
        <v>0</v>
      </c>
      <c r="Q126" s="183">
        <v>0</v>
      </c>
      <c r="R126" s="183">
        <f t="shared" si="22"/>
        <v>0</v>
      </c>
      <c r="S126" s="183">
        <v>0</v>
      </c>
      <c r="T126" s="184">
        <f t="shared" si="23"/>
        <v>0</v>
      </c>
      <c r="AR126" s="16" t="s">
        <v>120</v>
      </c>
      <c r="AT126" s="16" t="s">
        <v>122</v>
      </c>
      <c r="AU126" s="16" t="s">
        <v>82</v>
      </c>
      <c r="AY126" s="16" t="s">
        <v>121</v>
      </c>
      <c r="BE126" s="185">
        <f t="shared" si="24"/>
        <v>0</v>
      </c>
      <c r="BF126" s="185">
        <f t="shared" si="25"/>
        <v>0</v>
      </c>
      <c r="BG126" s="185">
        <f t="shared" si="26"/>
        <v>0</v>
      </c>
      <c r="BH126" s="185">
        <f t="shared" si="27"/>
        <v>0</v>
      </c>
      <c r="BI126" s="185">
        <f t="shared" si="28"/>
        <v>0</v>
      </c>
      <c r="BJ126" s="16" t="s">
        <v>80</v>
      </c>
      <c r="BK126" s="185">
        <f t="shared" si="29"/>
        <v>0</v>
      </c>
      <c r="BL126" s="16" t="s">
        <v>120</v>
      </c>
      <c r="BM126" s="16" t="s">
        <v>593</v>
      </c>
    </row>
    <row r="127" spans="2:65" s="1" customFormat="1" ht="16.5" customHeight="1">
      <c r="B127" s="33"/>
      <c r="C127" s="174" t="s">
        <v>380</v>
      </c>
      <c r="D127" s="174" t="s">
        <v>122</v>
      </c>
      <c r="E127" s="175" t="s">
        <v>594</v>
      </c>
      <c r="F127" s="176" t="s">
        <v>595</v>
      </c>
      <c r="G127" s="177" t="s">
        <v>215</v>
      </c>
      <c r="H127" s="178">
        <v>0.4</v>
      </c>
      <c r="I127" s="179"/>
      <c r="J127" s="180">
        <f t="shared" si="20"/>
        <v>0</v>
      </c>
      <c r="K127" s="176" t="s">
        <v>1</v>
      </c>
      <c r="L127" s="37"/>
      <c r="M127" s="181" t="s">
        <v>1</v>
      </c>
      <c r="N127" s="182" t="s">
        <v>44</v>
      </c>
      <c r="O127" s="59"/>
      <c r="P127" s="183">
        <f t="shared" si="21"/>
        <v>0</v>
      </c>
      <c r="Q127" s="183">
        <v>0</v>
      </c>
      <c r="R127" s="183">
        <f t="shared" si="22"/>
        <v>0</v>
      </c>
      <c r="S127" s="183">
        <v>0</v>
      </c>
      <c r="T127" s="184">
        <f t="shared" si="23"/>
        <v>0</v>
      </c>
      <c r="AR127" s="16" t="s">
        <v>120</v>
      </c>
      <c r="AT127" s="16" t="s">
        <v>122</v>
      </c>
      <c r="AU127" s="16" t="s">
        <v>82</v>
      </c>
      <c r="AY127" s="16" t="s">
        <v>121</v>
      </c>
      <c r="BE127" s="185">
        <f t="shared" si="24"/>
        <v>0</v>
      </c>
      <c r="BF127" s="185">
        <f t="shared" si="25"/>
        <v>0</v>
      </c>
      <c r="BG127" s="185">
        <f t="shared" si="26"/>
        <v>0</v>
      </c>
      <c r="BH127" s="185">
        <f t="shared" si="27"/>
        <v>0</v>
      </c>
      <c r="BI127" s="185">
        <f t="shared" si="28"/>
        <v>0</v>
      </c>
      <c r="BJ127" s="16" t="s">
        <v>80</v>
      </c>
      <c r="BK127" s="185">
        <f t="shared" si="29"/>
        <v>0</v>
      </c>
      <c r="BL127" s="16" t="s">
        <v>120</v>
      </c>
      <c r="BM127" s="16" t="s">
        <v>596</v>
      </c>
    </row>
    <row r="128" spans="2:65" s="1" customFormat="1" ht="16.5" customHeight="1">
      <c r="B128" s="33"/>
      <c r="C128" s="174" t="s">
        <v>387</v>
      </c>
      <c r="D128" s="174" t="s">
        <v>122</v>
      </c>
      <c r="E128" s="175" t="s">
        <v>597</v>
      </c>
      <c r="F128" s="176" t="s">
        <v>598</v>
      </c>
      <c r="G128" s="177" t="s">
        <v>215</v>
      </c>
      <c r="H128" s="178">
        <v>0.15</v>
      </c>
      <c r="I128" s="179"/>
      <c r="J128" s="180">
        <f t="shared" si="20"/>
        <v>0</v>
      </c>
      <c r="K128" s="176" t="s">
        <v>1</v>
      </c>
      <c r="L128" s="37"/>
      <c r="M128" s="181" t="s">
        <v>1</v>
      </c>
      <c r="N128" s="182" t="s">
        <v>44</v>
      </c>
      <c r="O128" s="59"/>
      <c r="P128" s="183">
        <f t="shared" si="21"/>
        <v>0</v>
      </c>
      <c r="Q128" s="183">
        <v>0</v>
      </c>
      <c r="R128" s="183">
        <f t="shared" si="22"/>
        <v>0</v>
      </c>
      <c r="S128" s="183">
        <v>0</v>
      </c>
      <c r="T128" s="184">
        <f t="shared" si="23"/>
        <v>0</v>
      </c>
      <c r="AR128" s="16" t="s">
        <v>120</v>
      </c>
      <c r="AT128" s="16" t="s">
        <v>122</v>
      </c>
      <c r="AU128" s="16" t="s">
        <v>82</v>
      </c>
      <c r="AY128" s="16" t="s">
        <v>121</v>
      </c>
      <c r="BE128" s="185">
        <f t="shared" si="24"/>
        <v>0</v>
      </c>
      <c r="BF128" s="185">
        <f t="shared" si="25"/>
        <v>0</v>
      </c>
      <c r="BG128" s="185">
        <f t="shared" si="26"/>
        <v>0</v>
      </c>
      <c r="BH128" s="185">
        <f t="shared" si="27"/>
        <v>0</v>
      </c>
      <c r="BI128" s="185">
        <f t="shared" si="28"/>
        <v>0</v>
      </c>
      <c r="BJ128" s="16" t="s">
        <v>80</v>
      </c>
      <c r="BK128" s="185">
        <f t="shared" si="29"/>
        <v>0</v>
      </c>
      <c r="BL128" s="16" t="s">
        <v>120</v>
      </c>
      <c r="BM128" s="16" t="s">
        <v>599</v>
      </c>
    </row>
    <row r="129" spans="2:65" s="1" customFormat="1" ht="16.5" customHeight="1">
      <c r="B129" s="33"/>
      <c r="C129" s="174" t="s">
        <v>391</v>
      </c>
      <c r="D129" s="174" t="s">
        <v>122</v>
      </c>
      <c r="E129" s="175" t="s">
        <v>600</v>
      </c>
      <c r="F129" s="176" t="s">
        <v>601</v>
      </c>
      <c r="G129" s="177" t="s">
        <v>383</v>
      </c>
      <c r="H129" s="178">
        <v>1</v>
      </c>
      <c r="I129" s="179"/>
      <c r="J129" s="180">
        <f t="shared" si="20"/>
        <v>0</v>
      </c>
      <c r="K129" s="176" t="s">
        <v>1</v>
      </c>
      <c r="L129" s="37"/>
      <c r="M129" s="181" t="s">
        <v>1</v>
      </c>
      <c r="N129" s="182" t="s">
        <v>44</v>
      </c>
      <c r="O129" s="59"/>
      <c r="P129" s="183">
        <f t="shared" si="21"/>
        <v>0</v>
      </c>
      <c r="Q129" s="183">
        <v>0</v>
      </c>
      <c r="R129" s="183">
        <f t="shared" si="22"/>
        <v>0</v>
      </c>
      <c r="S129" s="183">
        <v>0</v>
      </c>
      <c r="T129" s="184">
        <f t="shared" si="23"/>
        <v>0</v>
      </c>
      <c r="AR129" s="16" t="s">
        <v>120</v>
      </c>
      <c r="AT129" s="16" t="s">
        <v>122</v>
      </c>
      <c r="AU129" s="16" t="s">
        <v>82</v>
      </c>
      <c r="AY129" s="16" t="s">
        <v>121</v>
      </c>
      <c r="BE129" s="185">
        <f t="shared" si="24"/>
        <v>0</v>
      </c>
      <c r="BF129" s="185">
        <f t="shared" si="25"/>
        <v>0</v>
      </c>
      <c r="BG129" s="185">
        <f t="shared" si="26"/>
        <v>0</v>
      </c>
      <c r="BH129" s="185">
        <f t="shared" si="27"/>
        <v>0</v>
      </c>
      <c r="BI129" s="185">
        <f t="shared" si="28"/>
        <v>0</v>
      </c>
      <c r="BJ129" s="16" t="s">
        <v>80</v>
      </c>
      <c r="BK129" s="185">
        <f t="shared" si="29"/>
        <v>0</v>
      </c>
      <c r="BL129" s="16" t="s">
        <v>120</v>
      </c>
      <c r="BM129" s="16" t="s">
        <v>602</v>
      </c>
    </row>
    <row r="130" spans="2:65" s="1" customFormat="1" ht="16.5" customHeight="1">
      <c r="B130" s="33"/>
      <c r="C130" s="174" t="s">
        <v>395</v>
      </c>
      <c r="D130" s="174" t="s">
        <v>122</v>
      </c>
      <c r="E130" s="175" t="s">
        <v>603</v>
      </c>
      <c r="F130" s="176" t="s">
        <v>604</v>
      </c>
      <c r="G130" s="177" t="s">
        <v>383</v>
      </c>
      <c r="H130" s="178">
        <v>1</v>
      </c>
      <c r="I130" s="179"/>
      <c r="J130" s="180">
        <f t="shared" si="20"/>
        <v>0</v>
      </c>
      <c r="K130" s="176" t="s">
        <v>1</v>
      </c>
      <c r="L130" s="37"/>
      <c r="M130" s="181" t="s">
        <v>1</v>
      </c>
      <c r="N130" s="182" t="s">
        <v>44</v>
      </c>
      <c r="O130" s="59"/>
      <c r="P130" s="183">
        <f t="shared" si="21"/>
        <v>0</v>
      </c>
      <c r="Q130" s="183">
        <v>0</v>
      </c>
      <c r="R130" s="183">
        <f t="shared" si="22"/>
        <v>0</v>
      </c>
      <c r="S130" s="183">
        <v>0</v>
      </c>
      <c r="T130" s="184">
        <f t="shared" si="23"/>
        <v>0</v>
      </c>
      <c r="AR130" s="16" t="s">
        <v>120</v>
      </c>
      <c r="AT130" s="16" t="s">
        <v>122</v>
      </c>
      <c r="AU130" s="16" t="s">
        <v>82</v>
      </c>
      <c r="AY130" s="16" t="s">
        <v>121</v>
      </c>
      <c r="BE130" s="185">
        <f t="shared" si="24"/>
        <v>0</v>
      </c>
      <c r="BF130" s="185">
        <f t="shared" si="25"/>
        <v>0</v>
      </c>
      <c r="BG130" s="185">
        <f t="shared" si="26"/>
        <v>0</v>
      </c>
      <c r="BH130" s="185">
        <f t="shared" si="27"/>
        <v>0</v>
      </c>
      <c r="BI130" s="185">
        <f t="shared" si="28"/>
        <v>0</v>
      </c>
      <c r="BJ130" s="16" t="s">
        <v>80</v>
      </c>
      <c r="BK130" s="185">
        <f t="shared" si="29"/>
        <v>0</v>
      </c>
      <c r="BL130" s="16" t="s">
        <v>120</v>
      </c>
      <c r="BM130" s="16" t="s">
        <v>605</v>
      </c>
    </row>
    <row r="131" spans="2:65" s="1" customFormat="1" ht="16.5" customHeight="1">
      <c r="B131" s="33"/>
      <c r="C131" s="174" t="s">
        <v>399</v>
      </c>
      <c r="D131" s="174" t="s">
        <v>122</v>
      </c>
      <c r="E131" s="175" t="s">
        <v>606</v>
      </c>
      <c r="F131" s="176" t="s">
        <v>607</v>
      </c>
      <c r="G131" s="177" t="s">
        <v>215</v>
      </c>
      <c r="H131" s="178">
        <v>0.4</v>
      </c>
      <c r="I131" s="179"/>
      <c r="J131" s="180">
        <f t="shared" si="20"/>
        <v>0</v>
      </c>
      <c r="K131" s="176" t="s">
        <v>1</v>
      </c>
      <c r="L131" s="37"/>
      <c r="M131" s="181" t="s">
        <v>1</v>
      </c>
      <c r="N131" s="182" t="s">
        <v>44</v>
      </c>
      <c r="O131" s="59"/>
      <c r="P131" s="183">
        <f t="shared" si="21"/>
        <v>0</v>
      </c>
      <c r="Q131" s="183">
        <v>0</v>
      </c>
      <c r="R131" s="183">
        <f t="shared" si="22"/>
        <v>0</v>
      </c>
      <c r="S131" s="183">
        <v>0</v>
      </c>
      <c r="T131" s="184">
        <f t="shared" si="23"/>
        <v>0</v>
      </c>
      <c r="AR131" s="16" t="s">
        <v>120</v>
      </c>
      <c r="AT131" s="16" t="s">
        <v>122</v>
      </c>
      <c r="AU131" s="16" t="s">
        <v>82</v>
      </c>
      <c r="AY131" s="16" t="s">
        <v>121</v>
      </c>
      <c r="BE131" s="185">
        <f t="shared" si="24"/>
        <v>0</v>
      </c>
      <c r="BF131" s="185">
        <f t="shared" si="25"/>
        <v>0</v>
      </c>
      <c r="BG131" s="185">
        <f t="shared" si="26"/>
        <v>0</v>
      </c>
      <c r="BH131" s="185">
        <f t="shared" si="27"/>
        <v>0</v>
      </c>
      <c r="BI131" s="185">
        <f t="shared" si="28"/>
        <v>0</v>
      </c>
      <c r="BJ131" s="16" t="s">
        <v>80</v>
      </c>
      <c r="BK131" s="185">
        <f t="shared" si="29"/>
        <v>0</v>
      </c>
      <c r="BL131" s="16" t="s">
        <v>120</v>
      </c>
      <c r="BM131" s="16" t="s">
        <v>608</v>
      </c>
    </row>
    <row r="132" spans="2:65" s="1" customFormat="1" ht="16.5" customHeight="1">
      <c r="B132" s="33"/>
      <c r="C132" s="174" t="s">
        <v>404</v>
      </c>
      <c r="D132" s="174" t="s">
        <v>122</v>
      </c>
      <c r="E132" s="175" t="s">
        <v>609</v>
      </c>
      <c r="F132" s="176" t="s">
        <v>610</v>
      </c>
      <c r="G132" s="177" t="s">
        <v>215</v>
      </c>
      <c r="H132" s="178">
        <v>0.4</v>
      </c>
      <c r="I132" s="179"/>
      <c r="J132" s="180">
        <f t="shared" si="20"/>
        <v>0</v>
      </c>
      <c r="K132" s="176" t="s">
        <v>1</v>
      </c>
      <c r="L132" s="37"/>
      <c r="M132" s="181" t="s">
        <v>1</v>
      </c>
      <c r="N132" s="182" t="s">
        <v>44</v>
      </c>
      <c r="O132" s="59"/>
      <c r="P132" s="183">
        <f t="shared" si="21"/>
        <v>0</v>
      </c>
      <c r="Q132" s="183">
        <v>0</v>
      </c>
      <c r="R132" s="183">
        <f t="shared" si="22"/>
        <v>0</v>
      </c>
      <c r="S132" s="183">
        <v>0</v>
      </c>
      <c r="T132" s="184">
        <f t="shared" si="23"/>
        <v>0</v>
      </c>
      <c r="AR132" s="16" t="s">
        <v>120</v>
      </c>
      <c r="AT132" s="16" t="s">
        <v>122</v>
      </c>
      <c r="AU132" s="16" t="s">
        <v>82</v>
      </c>
      <c r="AY132" s="16" t="s">
        <v>121</v>
      </c>
      <c r="BE132" s="185">
        <f t="shared" si="24"/>
        <v>0</v>
      </c>
      <c r="BF132" s="185">
        <f t="shared" si="25"/>
        <v>0</v>
      </c>
      <c r="BG132" s="185">
        <f t="shared" si="26"/>
        <v>0</v>
      </c>
      <c r="BH132" s="185">
        <f t="shared" si="27"/>
        <v>0</v>
      </c>
      <c r="BI132" s="185">
        <f t="shared" si="28"/>
        <v>0</v>
      </c>
      <c r="BJ132" s="16" t="s">
        <v>80</v>
      </c>
      <c r="BK132" s="185">
        <f t="shared" si="29"/>
        <v>0</v>
      </c>
      <c r="BL132" s="16" t="s">
        <v>120</v>
      </c>
      <c r="BM132" s="16" t="s">
        <v>611</v>
      </c>
    </row>
    <row r="133" spans="2:65" s="1" customFormat="1" ht="16.5" customHeight="1">
      <c r="B133" s="33"/>
      <c r="C133" s="174" t="s">
        <v>408</v>
      </c>
      <c r="D133" s="174" t="s">
        <v>122</v>
      </c>
      <c r="E133" s="175" t="s">
        <v>612</v>
      </c>
      <c r="F133" s="176" t="s">
        <v>613</v>
      </c>
      <c r="G133" s="177" t="s">
        <v>374</v>
      </c>
      <c r="H133" s="178">
        <v>2</v>
      </c>
      <c r="I133" s="179"/>
      <c r="J133" s="180">
        <f t="shared" si="20"/>
        <v>0</v>
      </c>
      <c r="K133" s="176" t="s">
        <v>1</v>
      </c>
      <c r="L133" s="37"/>
      <c r="M133" s="181" t="s">
        <v>1</v>
      </c>
      <c r="N133" s="182" t="s">
        <v>44</v>
      </c>
      <c r="O133" s="59"/>
      <c r="P133" s="183">
        <f t="shared" si="21"/>
        <v>0</v>
      </c>
      <c r="Q133" s="183">
        <v>0</v>
      </c>
      <c r="R133" s="183">
        <f t="shared" si="22"/>
        <v>0</v>
      </c>
      <c r="S133" s="183">
        <v>0</v>
      </c>
      <c r="T133" s="184">
        <f t="shared" si="23"/>
        <v>0</v>
      </c>
      <c r="AR133" s="16" t="s">
        <v>120</v>
      </c>
      <c r="AT133" s="16" t="s">
        <v>122</v>
      </c>
      <c r="AU133" s="16" t="s">
        <v>82</v>
      </c>
      <c r="AY133" s="16" t="s">
        <v>121</v>
      </c>
      <c r="BE133" s="185">
        <f t="shared" si="24"/>
        <v>0</v>
      </c>
      <c r="BF133" s="185">
        <f t="shared" si="25"/>
        <v>0</v>
      </c>
      <c r="BG133" s="185">
        <f t="shared" si="26"/>
        <v>0</v>
      </c>
      <c r="BH133" s="185">
        <f t="shared" si="27"/>
        <v>0</v>
      </c>
      <c r="BI133" s="185">
        <f t="shared" si="28"/>
        <v>0</v>
      </c>
      <c r="BJ133" s="16" t="s">
        <v>80</v>
      </c>
      <c r="BK133" s="185">
        <f t="shared" si="29"/>
        <v>0</v>
      </c>
      <c r="BL133" s="16" t="s">
        <v>120</v>
      </c>
      <c r="BM133" s="16" t="s">
        <v>614</v>
      </c>
    </row>
    <row r="134" spans="2:65" s="1" customFormat="1" ht="16.5" customHeight="1">
      <c r="B134" s="33"/>
      <c r="C134" s="174" t="s">
        <v>413</v>
      </c>
      <c r="D134" s="174" t="s">
        <v>122</v>
      </c>
      <c r="E134" s="175" t="s">
        <v>615</v>
      </c>
      <c r="F134" s="176" t="s">
        <v>616</v>
      </c>
      <c r="G134" s="177" t="s">
        <v>374</v>
      </c>
      <c r="H134" s="178">
        <v>1</v>
      </c>
      <c r="I134" s="179"/>
      <c r="J134" s="180">
        <f t="shared" si="20"/>
        <v>0</v>
      </c>
      <c r="K134" s="176" t="s">
        <v>1</v>
      </c>
      <c r="L134" s="37"/>
      <c r="M134" s="181" t="s">
        <v>1</v>
      </c>
      <c r="N134" s="182" t="s">
        <v>44</v>
      </c>
      <c r="O134" s="59"/>
      <c r="P134" s="183">
        <f t="shared" si="21"/>
        <v>0</v>
      </c>
      <c r="Q134" s="183">
        <v>0</v>
      </c>
      <c r="R134" s="183">
        <f t="shared" si="22"/>
        <v>0</v>
      </c>
      <c r="S134" s="183">
        <v>0</v>
      </c>
      <c r="T134" s="184">
        <f t="shared" si="23"/>
        <v>0</v>
      </c>
      <c r="AR134" s="16" t="s">
        <v>120</v>
      </c>
      <c r="AT134" s="16" t="s">
        <v>122</v>
      </c>
      <c r="AU134" s="16" t="s">
        <v>82</v>
      </c>
      <c r="AY134" s="16" t="s">
        <v>121</v>
      </c>
      <c r="BE134" s="185">
        <f t="shared" si="24"/>
        <v>0</v>
      </c>
      <c r="BF134" s="185">
        <f t="shared" si="25"/>
        <v>0</v>
      </c>
      <c r="BG134" s="185">
        <f t="shared" si="26"/>
        <v>0</v>
      </c>
      <c r="BH134" s="185">
        <f t="shared" si="27"/>
        <v>0</v>
      </c>
      <c r="BI134" s="185">
        <f t="shared" si="28"/>
        <v>0</v>
      </c>
      <c r="BJ134" s="16" t="s">
        <v>80</v>
      </c>
      <c r="BK134" s="185">
        <f t="shared" si="29"/>
        <v>0</v>
      </c>
      <c r="BL134" s="16" t="s">
        <v>120</v>
      </c>
      <c r="BM134" s="16" t="s">
        <v>617</v>
      </c>
    </row>
    <row r="135" spans="2:65" s="1" customFormat="1" ht="16.5" customHeight="1">
      <c r="B135" s="33"/>
      <c r="C135" s="174" t="s">
        <v>418</v>
      </c>
      <c r="D135" s="174" t="s">
        <v>122</v>
      </c>
      <c r="E135" s="175" t="s">
        <v>618</v>
      </c>
      <c r="F135" s="176" t="s">
        <v>619</v>
      </c>
      <c r="G135" s="177" t="s">
        <v>383</v>
      </c>
      <c r="H135" s="178">
        <v>2</v>
      </c>
      <c r="I135" s="179"/>
      <c r="J135" s="180">
        <f t="shared" si="20"/>
        <v>0</v>
      </c>
      <c r="K135" s="176" t="s">
        <v>1</v>
      </c>
      <c r="L135" s="37"/>
      <c r="M135" s="181" t="s">
        <v>1</v>
      </c>
      <c r="N135" s="182" t="s">
        <v>44</v>
      </c>
      <c r="O135" s="59"/>
      <c r="P135" s="183">
        <f t="shared" si="21"/>
        <v>0</v>
      </c>
      <c r="Q135" s="183">
        <v>0</v>
      </c>
      <c r="R135" s="183">
        <f t="shared" si="22"/>
        <v>0</v>
      </c>
      <c r="S135" s="183">
        <v>0</v>
      </c>
      <c r="T135" s="184">
        <f t="shared" si="23"/>
        <v>0</v>
      </c>
      <c r="AR135" s="16" t="s">
        <v>120</v>
      </c>
      <c r="AT135" s="16" t="s">
        <v>122</v>
      </c>
      <c r="AU135" s="16" t="s">
        <v>82</v>
      </c>
      <c r="AY135" s="16" t="s">
        <v>121</v>
      </c>
      <c r="BE135" s="185">
        <f t="shared" si="24"/>
        <v>0</v>
      </c>
      <c r="BF135" s="185">
        <f t="shared" si="25"/>
        <v>0</v>
      </c>
      <c r="BG135" s="185">
        <f t="shared" si="26"/>
        <v>0</v>
      </c>
      <c r="BH135" s="185">
        <f t="shared" si="27"/>
        <v>0</v>
      </c>
      <c r="BI135" s="185">
        <f t="shared" si="28"/>
        <v>0</v>
      </c>
      <c r="BJ135" s="16" t="s">
        <v>80</v>
      </c>
      <c r="BK135" s="185">
        <f t="shared" si="29"/>
        <v>0</v>
      </c>
      <c r="BL135" s="16" t="s">
        <v>120</v>
      </c>
      <c r="BM135" s="16" t="s">
        <v>620</v>
      </c>
    </row>
    <row r="136" spans="2:65" s="1" customFormat="1" ht="16.5" customHeight="1">
      <c r="B136" s="33"/>
      <c r="C136" s="174" t="s">
        <v>423</v>
      </c>
      <c r="D136" s="174" t="s">
        <v>122</v>
      </c>
      <c r="E136" s="175" t="s">
        <v>621</v>
      </c>
      <c r="F136" s="176" t="s">
        <v>622</v>
      </c>
      <c r="G136" s="177" t="s">
        <v>215</v>
      </c>
      <c r="H136" s="178">
        <v>1.1599999999999999</v>
      </c>
      <c r="I136" s="179"/>
      <c r="J136" s="180">
        <f t="shared" si="20"/>
        <v>0</v>
      </c>
      <c r="K136" s="176" t="s">
        <v>1</v>
      </c>
      <c r="L136" s="37"/>
      <c r="M136" s="181" t="s">
        <v>1</v>
      </c>
      <c r="N136" s="182" t="s">
        <v>44</v>
      </c>
      <c r="O136" s="59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AR136" s="16" t="s">
        <v>120</v>
      </c>
      <c r="AT136" s="16" t="s">
        <v>122</v>
      </c>
      <c r="AU136" s="16" t="s">
        <v>82</v>
      </c>
      <c r="AY136" s="16" t="s">
        <v>121</v>
      </c>
      <c r="BE136" s="185">
        <f t="shared" si="24"/>
        <v>0</v>
      </c>
      <c r="BF136" s="185">
        <f t="shared" si="25"/>
        <v>0</v>
      </c>
      <c r="BG136" s="185">
        <f t="shared" si="26"/>
        <v>0</v>
      </c>
      <c r="BH136" s="185">
        <f t="shared" si="27"/>
        <v>0</v>
      </c>
      <c r="BI136" s="185">
        <f t="shared" si="28"/>
        <v>0</v>
      </c>
      <c r="BJ136" s="16" t="s">
        <v>80</v>
      </c>
      <c r="BK136" s="185">
        <f t="shared" si="29"/>
        <v>0</v>
      </c>
      <c r="BL136" s="16" t="s">
        <v>120</v>
      </c>
      <c r="BM136" s="16" t="s">
        <v>623</v>
      </c>
    </row>
    <row r="137" spans="2:65" s="1" customFormat="1" ht="16.5" customHeight="1">
      <c r="B137" s="33"/>
      <c r="C137" s="174" t="s">
        <v>427</v>
      </c>
      <c r="D137" s="174" t="s">
        <v>122</v>
      </c>
      <c r="E137" s="175" t="s">
        <v>624</v>
      </c>
      <c r="F137" s="176" t="s">
        <v>625</v>
      </c>
      <c r="G137" s="177" t="s">
        <v>374</v>
      </c>
      <c r="H137" s="178">
        <v>3</v>
      </c>
      <c r="I137" s="179"/>
      <c r="J137" s="180">
        <f t="shared" si="20"/>
        <v>0</v>
      </c>
      <c r="K137" s="176" t="s">
        <v>1</v>
      </c>
      <c r="L137" s="37"/>
      <c r="M137" s="181" t="s">
        <v>1</v>
      </c>
      <c r="N137" s="182" t="s">
        <v>44</v>
      </c>
      <c r="O137" s="59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AR137" s="16" t="s">
        <v>120</v>
      </c>
      <c r="AT137" s="16" t="s">
        <v>122</v>
      </c>
      <c r="AU137" s="16" t="s">
        <v>82</v>
      </c>
      <c r="AY137" s="16" t="s">
        <v>121</v>
      </c>
      <c r="BE137" s="185">
        <f t="shared" si="24"/>
        <v>0</v>
      </c>
      <c r="BF137" s="185">
        <f t="shared" si="25"/>
        <v>0</v>
      </c>
      <c r="BG137" s="185">
        <f t="shared" si="26"/>
        <v>0</v>
      </c>
      <c r="BH137" s="185">
        <f t="shared" si="27"/>
        <v>0</v>
      </c>
      <c r="BI137" s="185">
        <f t="shared" si="28"/>
        <v>0</v>
      </c>
      <c r="BJ137" s="16" t="s">
        <v>80</v>
      </c>
      <c r="BK137" s="185">
        <f t="shared" si="29"/>
        <v>0</v>
      </c>
      <c r="BL137" s="16" t="s">
        <v>120</v>
      </c>
      <c r="BM137" s="16" t="s">
        <v>626</v>
      </c>
    </row>
    <row r="138" spans="2:65" s="1" customFormat="1" ht="16.5" customHeight="1">
      <c r="B138" s="33"/>
      <c r="C138" s="174" t="s">
        <v>436</v>
      </c>
      <c r="D138" s="174" t="s">
        <v>122</v>
      </c>
      <c r="E138" s="175" t="s">
        <v>627</v>
      </c>
      <c r="F138" s="176" t="s">
        <v>628</v>
      </c>
      <c r="G138" s="177" t="s">
        <v>374</v>
      </c>
      <c r="H138" s="178">
        <v>1</v>
      </c>
      <c r="I138" s="179"/>
      <c r="J138" s="180">
        <f t="shared" si="20"/>
        <v>0</v>
      </c>
      <c r="K138" s="176" t="s">
        <v>1</v>
      </c>
      <c r="L138" s="37"/>
      <c r="M138" s="181" t="s">
        <v>1</v>
      </c>
      <c r="N138" s="182" t="s">
        <v>44</v>
      </c>
      <c r="O138" s="59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AR138" s="16" t="s">
        <v>120</v>
      </c>
      <c r="AT138" s="16" t="s">
        <v>122</v>
      </c>
      <c r="AU138" s="16" t="s">
        <v>82</v>
      </c>
      <c r="AY138" s="16" t="s">
        <v>121</v>
      </c>
      <c r="BE138" s="185">
        <f t="shared" si="24"/>
        <v>0</v>
      </c>
      <c r="BF138" s="185">
        <f t="shared" si="25"/>
        <v>0</v>
      </c>
      <c r="BG138" s="185">
        <f t="shared" si="26"/>
        <v>0</v>
      </c>
      <c r="BH138" s="185">
        <f t="shared" si="27"/>
        <v>0</v>
      </c>
      <c r="BI138" s="185">
        <f t="shared" si="28"/>
        <v>0</v>
      </c>
      <c r="BJ138" s="16" t="s">
        <v>80</v>
      </c>
      <c r="BK138" s="185">
        <f t="shared" si="29"/>
        <v>0</v>
      </c>
      <c r="BL138" s="16" t="s">
        <v>120</v>
      </c>
      <c r="BM138" s="16" t="s">
        <v>629</v>
      </c>
    </row>
    <row r="139" spans="2:65" s="1" customFormat="1" ht="16.5" customHeight="1">
      <c r="B139" s="33"/>
      <c r="C139" s="174" t="s">
        <v>442</v>
      </c>
      <c r="D139" s="174" t="s">
        <v>122</v>
      </c>
      <c r="E139" s="175" t="s">
        <v>630</v>
      </c>
      <c r="F139" s="176" t="s">
        <v>631</v>
      </c>
      <c r="G139" s="177" t="s">
        <v>374</v>
      </c>
      <c r="H139" s="178">
        <v>5</v>
      </c>
      <c r="I139" s="179"/>
      <c r="J139" s="180">
        <f t="shared" si="20"/>
        <v>0</v>
      </c>
      <c r="K139" s="176" t="s">
        <v>1</v>
      </c>
      <c r="L139" s="37"/>
      <c r="M139" s="181" t="s">
        <v>1</v>
      </c>
      <c r="N139" s="182" t="s">
        <v>44</v>
      </c>
      <c r="O139" s="59"/>
      <c r="P139" s="183">
        <f t="shared" si="21"/>
        <v>0</v>
      </c>
      <c r="Q139" s="183">
        <v>0</v>
      </c>
      <c r="R139" s="183">
        <f t="shared" si="22"/>
        <v>0</v>
      </c>
      <c r="S139" s="183">
        <v>0</v>
      </c>
      <c r="T139" s="184">
        <f t="shared" si="23"/>
        <v>0</v>
      </c>
      <c r="AR139" s="16" t="s">
        <v>120</v>
      </c>
      <c r="AT139" s="16" t="s">
        <v>122</v>
      </c>
      <c r="AU139" s="16" t="s">
        <v>82</v>
      </c>
      <c r="AY139" s="16" t="s">
        <v>121</v>
      </c>
      <c r="BE139" s="185">
        <f t="shared" si="24"/>
        <v>0</v>
      </c>
      <c r="BF139" s="185">
        <f t="shared" si="25"/>
        <v>0</v>
      </c>
      <c r="BG139" s="185">
        <f t="shared" si="26"/>
        <v>0</v>
      </c>
      <c r="BH139" s="185">
        <f t="shared" si="27"/>
        <v>0</v>
      </c>
      <c r="BI139" s="185">
        <f t="shared" si="28"/>
        <v>0</v>
      </c>
      <c r="BJ139" s="16" t="s">
        <v>80</v>
      </c>
      <c r="BK139" s="185">
        <f t="shared" si="29"/>
        <v>0</v>
      </c>
      <c r="BL139" s="16" t="s">
        <v>120</v>
      </c>
      <c r="BM139" s="16" t="s">
        <v>632</v>
      </c>
    </row>
    <row r="140" spans="2:65" s="1" customFormat="1" ht="16.5" customHeight="1">
      <c r="B140" s="33"/>
      <c r="C140" s="174" t="s">
        <v>449</v>
      </c>
      <c r="D140" s="174" t="s">
        <v>122</v>
      </c>
      <c r="E140" s="175" t="s">
        <v>633</v>
      </c>
      <c r="F140" s="176" t="s">
        <v>634</v>
      </c>
      <c r="G140" s="177" t="s">
        <v>374</v>
      </c>
      <c r="H140" s="178">
        <v>3</v>
      </c>
      <c r="I140" s="179"/>
      <c r="J140" s="180">
        <f t="shared" si="20"/>
        <v>0</v>
      </c>
      <c r="K140" s="176" t="s">
        <v>1</v>
      </c>
      <c r="L140" s="37"/>
      <c r="M140" s="181" t="s">
        <v>1</v>
      </c>
      <c r="N140" s="182" t="s">
        <v>44</v>
      </c>
      <c r="O140" s="59"/>
      <c r="P140" s="183">
        <f t="shared" si="21"/>
        <v>0</v>
      </c>
      <c r="Q140" s="183">
        <v>0</v>
      </c>
      <c r="R140" s="183">
        <f t="shared" si="22"/>
        <v>0</v>
      </c>
      <c r="S140" s="183">
        <v>0</v>
      </c>
      <c r="T140" s="184">
        <f t="shared" si="23"/>
        <v>0</v>
      </c>
      <c r="AR140" s="16" t="s">
        <v>120</v>
      </c>
      <c r="AT140" s="16" t="s">
        <v>122</v>
      </c>
      <c r="AU140" s="16" t="s">
        <v>82</v>
      </c>
      <c r="AY140" s="16" t="s">
        <v>121</v>
      </c>
      <c r="BE140" s="185">
        <f t="shared" si="24"/>
        <v>0</v>
      </c>
      <c r="BF140" s="185">
        <f t="shared" si="25"/>
        <v>0</v>
      </c>
      <c r="BG140" s="185">
        <f t="shared" si="26"/>
        <v>0</v>
      </c>
      <c r="BH140" s="185">
        <f t="shared" si="27"/>
        <v>0</v>
      </c>
      <c r="BI140" s="185">
        <f t="shared" si="28"/>
        <v>0</v>
      </c>
      <c r="BJ140" s="16" t="s">
        <v>80</v>
      </c>
      <c r="BK140" s="185">
        <f t="shared" si="29"/>
        <v>0</v>
      </c>
      <c r="BL140" s="16" t="s">
        <v>120</v>
      </c>
      <c r="BM140" s="16" t="s">
        <v>635</v>
      </c>
    </row>
    <row r="141" spans="2:65" s="1" customFormat="1" ht="16.5" customHeight="1">
      <c r="B141" s="33"/>
      <c r="C141" s="174" t="s">
        <v>454</v>
      </c>
      <c r="D141" s="174" t="s">
        <v>122</v>
      </c>
      <c r="E141" s="175" t="s">
        <v>636</v>
      </c>
      <c r="F141" s="176" t="s">
        <v>637</v>
      </c>
      <c r="G141" s="177" t="s">
        <v>374</v>
      </c>
      <c r="H141" s="178">
        <v>1</v>
      </c>
      <c r="I141" s="179"/>
      <c r="J141" s="180">
        <f t="shared" si="20"/>
        <v>0</v>
      </c>
      <c r="K141" s="176" t="s">
        <v>1</v>
      </c>
      <c r="L141" s="37"/>
      <c r="M141" s="181" t="s">
        <v>1</v>
      </c>
      <c r="N141" s="182" t="s">
        <v>44</v>
      </c>
      <c r="O141" s="59"/>
      <c r="P141" s="183">
        <f t="shared" si="21"/>
        <v>0</v>
      </c>
      <c r="Q141" s="183">
        <v>0</v>
      </c>
      <c r="R141" s="183">
        <f t="shared" si="22"/>
        <v>0</v>
      </c>
      <c r="S141" s="183">
        <v>0</v>
      </c>
      <c r="T141" s="184">
        <f t="shared" si="23"/>
        <v>0</v>
      </c>
      <c r="AR141" s="16" t="s">
        <v>120</v>
      </c>
      <c r="AT141" s="16" t="s">
        <v>122</v>
      </c>
      <c r="AU141" s="16" t="s">
        <v>82</v>
      </c>
      <c r="AY141" s="16" t="s">
        <v>121</v>
      </c>
      <c r="BE141" s="185">
        <f t="shared" si="24"/>
        <v>0</v>
      </c>
      <c r="BF141" s="185">
        <f t="shared" si="25"/>
        <v>0</v>
      </c>
      <c r="BG141" s="185">
        <f t="shared" si="26"/>
        <v>0</v>
      </c>
      <c r="BH141" s="185">
        <f t="shared" si="27"/>
        <v>0</v>
      </c>
      <c r="BI141" s="185">
        <f t="shared" si="28"/>
        <v>0</v>
      </c>
      <c r="BJ141" s="16" t="s">
        <v>80</v>
      </c>
      <c r="BK141" s="185">
        <f t="shared" si="29"/>
        <v>0</v>
      </c>
      <c r="BL141" s="16" t="s">
        <v>120</v>
      </c>
      <c r="BM141" s="16" t="s">
        <v>638</v>
      </c>
    </row>
    <row r="142" spans="2:65" s="1" customFormat="1" ht="16.5" customHeight="1">
      <c r="B142" s="33"/>
      <c r="C142" s="174" t="s">
        <v>459</v>
      </c>
      <c r="D142" s="174" t="s">
        <v>122</v>
      </c>
      <c r="E142" s="175" t="s">
        <v>639</v>
      </c>
      <c r="F142" s="176" t="s">
        <v>640</v>
      </c>
      <c r="G142" s="177" t="s">
        <v>374</v>
      </c>
      <c r="H142" s="178">
        <v>3</v>
      </c>
      <c r="I142" s="179"/>
      <c r="J142" s="180">
        <f t="shared" si="20"/>
        <v>0</v>
      </c>
      <c r="K142" s="176" t="s">
        <v>1</v>
      </c>
      <c r="L142" s="37"/>
      <c r="M142" s="181" t="s">
        <v>1</v>
      </c>
      <c r="N142" s="182" t="s">
        <v>44</v>
      </c>
      <c r="O142" s="59"/>
      <c r="P142" s="183">
        <f t="shared" si="21"/>
        <v>0</v>
      </c>
      <c r="Q142" s="183">
        <v>0</v>
      </c>
      <c r="R142" s="183">
        <f t="shared" si="22"/>
        <v>0</v>
      </c>
      <c r="S142" s="183">
        <v>0</v>
      </c>
      <c r="T142" s="184">
        <f t="shared" si="23"/>
        <v>0</v>
      </c>
      <c r="AR142" s="16" t="s">
        <v>120</v>
      </c>
      <c r="AT142" s="16" t="s">
        <v>122</v>
      </c>
      <c r="AU142" s="16" t="s">
        <v>82</v>
      </c>
      <c r="AY142" s="16" t="s">
        <v>121</v>
      </c>
      <c r="BE142" s="185">
        <f t="shared" si="24"/>
        <v>0</v>
      </c>
      <c r="BF142" s="185">
        <f t="shared" si="25"/>
        <v>0</v>
      </c>
      <c r="BG142" s="185">
        <f t="shared" si="26"/>
        <v>0</v>
      </c>
      <c r="BH142" s="185">
        <f t="shared" si="27"/>
        <v>0</v>
      </c>
      <c r="BI142" s="185">
        <f t="shared" si="28"/>
        <v>0</v>
      </c>
      <c r="BJ142" s="16" t="s">
        <v>80</v>
      </c>
      <c r="BK142" s="185">
        <f t="shared" si="29"/>
        <v>0</v>
      </c>
      <c r="BL142" s="16" t="s">
        <v>120</v>
      </c>
      <c r="BM142" s="16" t="s">
        <v>641</v>
      </c>
    </row>
    <row r="143" spans="2:65" s="1" customFormat="1" ht="16.5" customHeight="1">
      <c r="B143" s="33"/>
      <c r="C143" s="174" t="s">
        <v>465</v>
      </c>
      <c r="D143" s="174" t="s">
        <v>122</v>
      </c>
      <c r="E143" s="175" t="s">
        <v>642</v>
      </c>
      <c r="F143" s="176" t="s">
        <v>643</v>
      </c>
      <c r="G143" s="177" t="s">
        <v>374</v>
      </c>
      <c r="H143" s="178">
        <v>1</v>
      </c>
      <c r="I143" s="179"/>
      <c r="J143" s="180">
        <f t="shared" si="20"/>
        <v>0</v>
      </c>
      <c r="K143" s="176" t="s">
        <v>1</v>
      </c>
      <c r="L143" s="37"/>
      <c r="M143" s="181" t="s">
        <v>1</v>
      </c>
      <c r="N143" s="182" t="s">
        <v>44</v>
      </c>
      <c r="O143" s="59"/>
      <c r="P143" s="183">
        <f t="shared" si="21"/>
        <v>0</v>
      </c>
      <c r="Q143" s="183">
        <v>0</v>
      </c>
      <c r="R143" s="183">
        <f t="shared" si="22"/>
        <v>0</v>
      </c>
      <c r="S143" s="183">
        <v>0</v>
      </c>
      <c r="T143" s="184">
        <f t="shared" si="23"/>
        <v>0</v>
      </c>
      <c r="AR143" s="16" t="s">
        <v>120</v>
      </c>
      <c r="AT143" s="16" t="s">
        <v>122</v>
      </c>
      <c r="AU143" s="16" t="s">
        <v>82</v>
      </c>
      <c r="AY143" s="16" t="s">
        <v>121</v>
      </c>
      <c r="BE143" s="185">
        <f t="shared" si="24"/>
        <v>0</v>
      </c>
      <c r="BF143" s="185">
        <f t="shared" si="25"/>
        <v>0</v>
      </c>
      <c r="BG143" s="185">
        <f t="shared" si="26"/>
        <v>0</v>
      </c>
      <c r="BH143" s="185">
        <f t="shared" si="27"/>
        <v>0</v>
      </c>
      <c r="BI143" s="185">
        <f t="shared" si="28"/>
        <v>0</v>
      </c>
      <c r="BJ143" s="16" t="s">
        <v>80</v>
      </c>
      <c r="BK143" s="185">
        <f t="shared" si="29"/>
        <v>0</v>
      </c>
      <c r="BL143" s="16" t="s">
        <v>120</v>
      </c>
      <c r="BM143" s="16" t="s">
        <v>644</v>
      </c>
    </row>
    <row r="144" spans="2:65" s="1" customFormat="1" ht="16.5" customHeight="1">
      <c r="B144" s="33"/>
      <c r="C144" s="174" t="s">
        <v>472</v>
      </c>
      <c r="D144" s="174" t="s">
        <v>122</v>
      </c>
      <c r="E144" s="175" t="s">
        <v>645</v>
      </c>
      <c r="F144" s="176" t="s">
        <v>646</v>
      </c>
      <c r="G144" s="177" t="s">
        <v>196</v>
      </c>
      <c r="H144" s="178">
        <v>0.7</v>
      </c>
      <c r="I144" s="179"/>
      <c r="J144" s="180">
        <f t="shared" si="20"/>
        <v>0</v>
      </c>
      <c r="K144" s="176" t="s">
        <v>1</v>
      </c>
      <c r="L144" s="37"/>
      <c r="M144" s="181" t="s">
        <v>1</v>
      </c>
      <c r="N144" s="182" t="s">
        <v>44</v>
      </c>
      <c r="O144" s="59"/>
      <c r="P144" s="183">
        <f t="shared" si="21"/>
        <v>0</v>
      </c>
      <c r="Q144" s="183">
        <v>0</v>
      </c>
      <c r="R144" s="183">
        <f t="shared" si="22"/>
        <v>0</v>
      </c>
      <c r="S144" s="183">
        <v>0</v>
      </c>
      <c r="T144" s="184">
        <f t="shared" si="23"/>
        <v>0</v>
      </c>
      <c r="AR144" s="16" t="s">
        <v>120</v>
      </c>
      <c r="AT144" s="16" t="s">
        <v>122</v>
      </c>
      <c r="AU144" s="16" t="s">
        <v>82</v>
      </c>
      <c r="AY144" s="16" t="s">
        <v>121</v>
      </c>
      <c r="BE144" s="185">
        <f t="shared" si="24"/>
        <v>0</v>
      </c>
      <c r="BF144" s="185">
        <f t="shared" si="25"/>
        <v>0</v>
      </c>
      <c r="BG144" s="185">
        <f t="shared" si="26"/>
        <v>0</v>
      </c>
      <c r="BH144" s="185">
        <f t="shared" si="27"/>
        <v>0</v>
      </c>
      <c r="BI144" s="185">
        <f t="shared" si="28"/>
        <v>0</v>
      </c>
      <c r="BJ144" s="16" t="s">
        <v>80</v>
      </c>
      <c r="BK144" s="185">
        <f t="shared" si="29"/>
        <v>0</v>
      </c>
      <c r="BL144" s="16" t="s">
        <v>120</v>
      </c>
      <c r="BM144" s="16" t="s">
        <v>647</v>
      </c>
    </row>
    <row r="145" spans="2:65" s="1" customFormat="1" ht="16.5" customHeight="1">
      <c r="B145" s="33"/>
      <c r="C145" s="174" t="s">
        <v>648</v>
      </c>
      <c r="D145" s="174" t="s">
        <v>122</v>
      </c>
      <c r="E145" s="175" t="s">
        <v>649</v>
      </c>
      <c r="F145" s="176" t="s">
        <v>650</v>
      </c>
      <c r="G145" s="177" t="s">
        <v>196</v>
      </c>
      <c r="H145" s="178">
        <v>0.7</v>
      </c>
      <c r="I145" s="179"/>
      <c r="J145" s="180">
        <f t="shared" si="20"/>
        <v>0</v>
      </c>
      <c r="K145" s="176" t="s">
        <v>1</v>
      </c>
      <c r="L145" s="37"/>
      <c r="M145" s="181" t="s">
        <v>1</v>
      </c>
      <c r="N145" s="182" t="s">
        <v>44</v>
      </c>
      <c r="O145" s="59"/>
      <c r="P145" s="183">
        <f t="shared" si="21"/>
        <v>0</v>
      </c>
      <c r="Q145" s="183">
        <v>0</v>
      </c>
      <c r="R145" s="183">
        <f t="shared" si="22"/>
        <v>0</v>
      </c>
      <c r="S145" s="183">
        <v>0</v>
      </c>
      <c r="T145" s="184">
        <f t="shared" si="23"/>
        <v>0</v>
      </c>
      <c r="AR145" s="16" t="s">
        <v>120</v>
      </c>
      <c r="AT145" s="16" t="s">
        <v>122</v>
      </c>
      <c r="AU145" s="16" t="s">
        <v>82</v>
      </c>
      <c r="AY145" s="16" t="s">
        <v>121</v>
      </c>
      <c r="BE145" s="185">
        <f t="shared" si="24"/>
        <v>0</v>
      </c>
      <c r="BF145" s="185">
        <f t="shared" si="25"/>
        <v>0</v>
      </c>
      <c r="BG145" s="185">
        <f t="shared" si="26"/>
        <v>0</v>
      </c>
      <c r="BH145" s="185">
        <f t="shared" si="27"/>
        <v>0</v>
      </c>
      <c r="BI145" s="185">
        <f t="shared" si="28"/>
        <v>0</v>
      </c>
      <c r="BJ145" s="16" t="s">
        <v>80</v>
      </c>
      <c r="BK145" s="185">
        <f t="shared" si="29"/>
        <v>0</v>
      </c>
      <c r="BL145" s="16" t="s">
        <v>120</v>
      </c>
      <c r="BM145" s="16" t="s">
        <v>651</v>
      </c>
    </row>
    <row r="146" spans="2:65" s="1" customFormat="1" ht="16.5" customHeight="1">
      <c r="B146" s="33"/>
      <c r="C146" s="174" t="s">
        <v>569</v>
      </c>
      <c r="D146" s="174" t="s">
        <v>122</v>
      </c>
      <c r="E146" s="175" t="s">
        <v>652</v>
      </c>
      <c r="F146" s="176" t="s">
        <v>653</v>
      </c>
      <c r="G146" s="177" t="s">
        <v>196</v>
      </c>
      <c r="H146" s="178">
        <v>1.2</v>
      </c>
      <c r="I146" s="179"/>
      <c r="J146" s="180">
        <f t="shared" si="20"/>
        <v>0</v>
      </c>
      <c r="K146" s="176" t="s">
        <v>1</v>
      </c>
      <c r="L146" s="37"/>
      <c r="M146" s="181" t="s">
        <v>1</v>
      </c>
      <c r="N146" s="182" t="s">
        <v>44</v>
      </c>
      <c r="O146" s="59"/>
      <c r="P146" s="183">
        <f t="shared" si="21"/>
        <v>0</v>
      </c>
      <c r="Q146" s="183">
        <v>0</v>
      </c>
      <c r="R146" s="183">
        <f t="shared" si="22"/>
        <v>0</v>
      </c>
      <c r="S146" s="183">
        <v>0</v>
      </c>
      <c r="T146" s="184">
        <f t="shared" si="23"/>
        <v>0</v>
      </c>
      <c r="AR146" s="16" t="s">
        <v>120</v>
      </c>
      <c r="AT146" s="16" t="s">
        <v>122</v>
      </c>
      <c r="AU146" s="16" t="s">
        <v>82</v>
      </c>
      <c r="AY146" s="16" t="s">
        <v>121</v>
      </c>
      <c r="BE146" s="185">
        <f t="shared" si="24"/>
        <v>0</v>
      </c>
      <c r="BF146" s="185">
        <f t="shared" si="25"/>
        <v>0</v>
      </c>
      <c r="BG146" s="185">
        <f t="shared" si="26"/>
        <v>0</v>
      </c>
      <c r="BH146" s="185">
        <f t="shared" si="27"/>
        <v>0</v>
      </c>
      <c r="BI146" s="185">
        <f t="shared" si="28"/>
        <v>0</v>
      </c>
      <c r="BJ146" s="16" t="s">
        <v>80</v>
      </c>
      <c r="BK146" s="185">
        <f t="shared" si="29"/>
        <v>0</v>
      </c>
      <c r="BL146" s="16" t="s">
        <v>120</v>
      </c>
      <c r="BM146" s="16" t="s">
        <v>654</v>
      </c>
    </row>
    <row r="147" spans="2:65" s="1" customFormat="1" ht="16.5" customHeight="1">
      <c r="B147" s="33"/>
      <c r="C147" s="174" t="s">
        <v>655</v>
      </c>
      <c r="D147" s="174" t="s">
        <v>122</v>
      </c>
      <c r="E147" s="175" t="s">
        <v>656</v>
      </c>
      <c r="F147" s="176" t="s">
        <v>657</v>
      </c>
      <c r="G147" s="177" t="s">
        <v>215</v>
      </c>
      <c r="H147" s="178">
        <v>0.4</v>
      </c>
      <c r="I147" s="179"/>
      <c r="J147" s="180">
        <f t="shared" si="20"/>
        <v>0</v>
      </c>
      <c r="K147" s="176" t="s">
        <v>1</v>
      </c>
      <c r="L147" s="37"/>
      <c r="M147" s="181" t="s">
        <v>1</v>
      </c>
      <c r="N147" s="182" t="s">
        <v>44</v>
      </c>
      <c r="O147" s="59"/>
      <c r="P147" s="183">
        <f t="shared" si="21"/>
        <v>0</v>
      </c>
      <c r="Q147" s="183">
        <v>0</v>
      </c>
      <c r="R147" s="183">
        <f t="shared" si="22"/>
        <v>0</v>
      </c>
      <c r="S147" s="183">
        <v>0</v>
      </c>
      <c r="T147" s="184">
        <f t="shared" si="23"/>
        <v>0</v>
      </c>
      <c r="AR147" s="16" t="s">
        <v>120</v>
      </c>
      <c r="AT147" s="16" t="s">
        <v>122</v>
      </c>
      <c r="AU147" s="16" t="s">
        <v>82</v>
      </c>
      <c r="AY147" s="16" t="s">
        <v>121</v>
      </c>
      <c r="BE147" s="185">
        <f t="shared" si="24"/>
        <v>0</v>
      </c>
      <c r="BF147" s="185">
        <f t="shared" si="25"/>
        <v>0</v>
      </c>
      <c r="BG147" s="185">
        <f t="shared" si="26"/>
        <v>0</v>
      </c>
      <c r="BH147" s="185">
        <f t="shared" si="27"/>
        <v>0</v>
      </c>
      <c r="BI147" s="185">
        <f t="shared" si="28"/>
        <v>0</v>
      </c>
      <c r="BJ147" s="16" t="s">
        <v>80</v>
      </c>
      <c r="BK147" s="185">
        <f t="shared" si="29"/>
        <v>0</v>
      </c>
      <c r="BL147" s="16" t="s">
        <v>120</v>
      </c>
      <c r="BM147" s="16" t="s">
        <v>658</v>
      </c>
    </row>
    <row r="148" spans="2:65" s="1" customFormat="1" ht="16.5" customHeight="1">
      <c r="B148" s="33"/>
      <c r="C148" s="174" t="s">
        <v>572</v>
      </c>
      <c r="D148" s="174" t="s">
        <v>122</v>
      </c>
      <c r="E148" s="175" t="s">
        <v>659</v>
      </c>
      <c r="F148" s="176" t="s">
        <v>660</v>
      </c>
      <c r="G148" s="177" t="s">
        <v>196</v>
      </c>
      <c r="H148" s="178">
        <v>0.5</v>
      </c>
      <c r="I148" s="179"/>
      <c r="J148" s="180">
        <f t="shared" si="20"/>
        <v>0</v>
      </c>
      <c r="K148" s="176" t="s">
        <v>1</v>
      </c>
      <c r="L148" s="37"/>
      <c r="M148" s="181" t="s">
        <v>1</v>
      </c>
      <c r="N148" s="182" t="s">
        <v>44</v>
      </c>
      <c r="O148" s="59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AR148" s="16" t="s">
        <v>120</v>
      </c>
      <c r="AT148" s="16" t="s">
        <v>122</v>
      </c>
      <c r="AU148" s="16" t="s">
        <v>82</v>
      </c>
      <c r="AY148" s="16" t="s">
        <v>121</v>
      </c>
      <c r="BE148" s="185">
        <f t="shared" si="24"/>
        <v>0</v>
      </c>
      <c r="BF148" s="185">
        <f t="shared" si="25"/>
        <v>0</v>
      </c>
      <c r="BG148" s="185">
        <f t="shared" si="26"/>
        <v>0</v>
      </c>
      <c r="BH148" s="185">
        <f t="shared" si="27"/>
        <v>0</v>
      </c>
      <c r="BI148" s="185">
        <f t="shared" si="28"/>
        <v>0</v>
      </c>
      <c r="BJ148" s="16" t="s">
        <v>80</v>
      </c>
      <c r="BK148" s="185">
        <f t="shared" si="29"/>
        <v>0</v>
      </c>
      <c r="BL148" s="16" t="s">
        <v>120</v>
      </c>
      <c r="BM148" s="16" t="s">
        <v>661</v>
      </c>
    </row>
    <row r="149" spans="2:65" s="1" customFormat="1" ht="16.5" customHeight="1">
      <c r="B149" s="33"/>
      <c r="C149" s="174" t="s">
        <v>662</v>
      </c>
      <c r="D149" s="174" t="s">
        <v>122</v>
      </c>
      <c r="E149" s="175" t="s">
        <v>663</v>
      </c>
      <c r="F149" s="176" t="s">
        <v>664</v>
      </c>
      <c r="G149" s="177" t="s">
        <v>196</v>
      </c>
      <c r="H149" s="178">
        <v>0.5</v>
      </c>
      <c r="I149" s="179"/>
      <c r="J149" s="180">
        <f t="shared" si="20"/>
        <v>0</v>
      </c>
      <c r="K149" s="176" t="s">
        <v>1</v>
      </c>
      <c r="L149" s="37"/>
      <c r="M149" s="181" t="s">
        <v>1</v>
      </c>
      <c r="N149" s="182" t="s">
        <v>44</v>
      </c>
      <c r="O149" s="59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AR149" s="16" t="s">
        <v>120</v>
      </c>
      <c r="AT149" s="16" t="s">
        <v>122</v>
      </c>
      <c r="AU149" s="16" t="s">
        <v>82</v>
      </c>
      <c r="AY149" s="16" t="s">
        <v>121</v>
      </c>
      <c r="BE149" s="185">
        <f t="shared" si="24"/>
        <v>0</v>
      </c>
      <c r="BF149" s="185">
        <f t="shared" si="25"/>
        <v>0</v>
      </c>
      <c r="BG149" s="185">
        <f t="shared" si="26"/>
        <v>0</v>
      </c>
      <c r="BH149" s="185">
        <f t="shared" si="27"/>
        <v>0</v>
      </c>
      <c r="BI149" s="185">
        <f t="shared" si="28"/>
        <v>0</v>
      </c>
      <c r="BJ149" s="16" t="s">
        <v>80</v>
      </c>
      <c r="BK149" s="185">
        <f t="shared" si="29"/>
        <v>0</v>
      </c>
      <c r="BL149" s="16" t="s">
        <v>120</v>
      </c>
      <c r="BM149" s="16" t="s">
        <v>665</v>
      </c>
    </row>
    <row r="150" spans="2:65" s="1" customFormat="1" ht="16.5" customHeight="1">
      <c r="B150" s="33"/>
      <c r="C150" s="174" t="s">
        <v>575</v>
      </c>
      <c r="D150" s="174" t="s">
        <v>122</v>
      </c>
      <c r="E150" s="175" t="s">
        <v>666</v>
      </c>
      <c r="F150" s="176" t="s">
        <v>667</v>
      </c>
      <c r="G150" s="177" t="s">
        <v>383</v>
      </c>
      <c r="H150" s="178">
        <v>1</v>
      </c>
      <c r="I150" s="179"/>
      <c r="J150" s="180">
        <f t="shared" si="20"/>
        <v>0</v>
      </c>
      <c r="K150" s="176" t="s">
        <v>1</v>
      </c>
      <c r="L150" s="37"/>
      <c r="M150" s="181" t="s">
        <v>1</v>
      </c>
      <c r="N150" s="182" t="s">
        <v>44</v>
      </c>
      <c r="O150" s="59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AR150" s="16" t="s">
        <v>120</v>
      </c>
      <c r="AT150" s="16" t="s">
        <v>122</v>
      </c>
      <c r="AU150" s="16" t="s">
        <v>82</v>
      </c>
      <c r="AY150" s="16" t="s">
        <v>121</v>
      </c>
      <c r="BE150" s="185">
        <f t="shared" si="24"/>
        <v>0</v>
      </c>
      <c r="BF150" s="185">
        <f t="shared" si="25"/>
        <v>0</v>
      </c>
      <c r="BG150" s="185">
        <f t="shared" si="26"/>
        <v>0</v>
      </c>
      <c r="BH150" s="185">
        <f t="shared" si="27"/>
        <v>0</v>
      </c>
      <c r="BI150" s="185">
        <f t="shared" si="28"/>
        <v>0</v>
      </c>
      <c r="BJ150" s="16" t="s">
        <v>80</v>
      </c>
      <c r="BK150" s="185">
        <f t="shared" si="29"/>
        <v>0</v>
      </c>
      <c r="BL150" s="16" t="s">
        <v>120</v>
      </c>
      <c r="BM150" s="16" t="s">
        <v>668</v>
      </c>
    </row>
    <row r="151" spans="2:65" s="1" customFormat="1" ht="16.5" customHeight="1">
      <c r="B151" s="33"/>
      <c r="C151" s="174" t="s">
        <v>669</v>
      </c>
      <c r="D151" s="174" t="s">
        <v>122</v>
      </c>
      <c r="E151" s="175" t="s">
        <v>670</v>
      </c>
      <c r="F151" s="176" t="s">
        <v>671</v>
      </c>
      <c r="G151" s="177" t="s">
        <v>383</v>
      </c>
      <c r="H151" s="178">
        <v>1</v>
      </c>
      <c r="I151" s="179"/>
      <c r="J151" s="180">
        <f t="shared" si="20"/>
        <v>0</v>
      </c>
      <c r="K151" s="176" t="s">
        <v>1</v>
      </c>
      <c r="L151" s="37"/>
      <c r="M151" s="181" t="s">
        <v>1</v>
      </c>
      <c r="N151" s="182" t="s">
        <v>44</v>
      </c>
      <c r="O151" s="59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AR151" s="16" t="s">
        <v>120</v>
      </c>
      <c r="AT151" s="16" t="s">
        <v>122</v>
      </c>
      <c r="AU151" s="16" t="s">
        <v>82</v>
      </c>
      <c r="AY151" s="16" t="s">
        <v>121</v>
      </c>
      <c r="BE151" s="185">
        <f t="shared" si="24"/>
        <v>0</v>
      </c>
      <c r="BF151" s="185">
        <f t="shared" si="25"/>
        <v>0</v>
      </c>
      <c r="BG151" s="185">
        <f t="shared" si="26"/>
        <v>0</v>
      </c>
      <c r="BH151" s="185">
        <f t="shared" si="27"/>
        <v>0</v>
      </c>
      <c r="BI151" s="185">
        <f t="shared" si="28"/>
        <v>0</v>
      </c>
      <c r="BJ151" s="16" t="s">
        <v>80</v>
      </c>
      <c r="BK151" s="185">
        <f t="shared" si="29"/>
        <v>0</v>
      </c>
      <c r="BL151" s="16" t="s">
        <v>120</v>
      </c>
      <c r="BM151" s="16" t="s">
        <v>672</v>
      </c>
    </row>
    <row r="152" spans="2:65" s="10" customFormat="1" ht="22.9" customHeight="1">
      <c r="B152" s="160"/>
      <c r="C152" s="161"/>
      <c r="D152" s="162" t="s">
        <v>72</v>
      </c>
      <c r="E152" s="198" t="s">
        <v>673</v>
      </c>
      <c r="F152" s="198" t="s">
        <v>674</v>
      </c>
      <c r="G152" s="161"/>
      <c r="H152" s="161"/>
      <c r="I152" s="164"/>
      <c r="J152" s="199">
        <f>BK152</f>
        <v>0</v>
      </c>
      <c r="K152" s="161"/>
      <c r="L152" s="166"/>
      <c r="M152" s="167"/>
      <c r="N152" s="168"/>
      <c r="O152" s="168"/>
      <c r="P152" s="169">
        <f>SUM(P153:P157)</f>
        <v>0</v>
      </c>
      <c r="Q152" s="168"/>
      <c r="R152" s="169">
        <f>SUM(R153:R157)</f>
        <v>0</v>
      </c>
      <c r="S152" s="168"/>
      <c r="T152" s="170">
        <f>SUM(T153:T157)</f>
        <v>0</v>
      </c>
      <c r="AR152" s="171" t="s">
        <v>80</v>
      </c>
      <c r="AT152" s="172" t="s">
        <v>72</v>
      </c>
      <c r="AU152" s="172" t="s">
        <v>80</v>
      </c>
      <c r="AY152" s="171" t="s">
        <v>121</v>
      </c>
      <c r="BK152" s="173">
        <f>SUM(BK153:BK157)</f>
        <v>0</v>
      </c>
    </row>
    <row r="153" spans="2:65" s="1" customFormat="1" ht="16.5" customHeight="1">
      <c r="B153" s="33"/>
      <c r="C153" s="232" t="s">
        <v>581</v>
      </c>
      <c r="D153" s="232" t="s">
        <v>261</v>
      </c>
      <c r="E153" s="233" t="s">
        <v>675</v>
      </c>
      <c r="F153" s="234" t="s">
        <v>676</v>
      </c>
      <c r="G153" s="235" t="s">
        <v>374</v>
      </c>
      <c r="H153" s="236">
        <v>5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44</v>
      </c>
      <c r="O153" s="59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AR153" s="16" t="s">
        <v>158</v>
      </c>
      <c r="AT153" s="16" t="s">
        <v>261</v>
      </c>
      <c r="AU153" s="16" t="s">
        <v>82</v>
      </c>
      <c r="AY153" s="16" t="s">
        <v>121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80</v>
      </c>
      <c r="BK153" s="185">
        <f>ROUND(I153*H153,2)</f>
        <v>0</v>
      </c>
      <c r="BL153" s="16" t="s">
        <v>120</v>
      </c>
      <c r="BM153" s="16" t="s">
        <v>677</v>
      </c>
    </row>
    <row r="154" spans="2:65" s="1" customFormat="1" ht="16.5" customHeight="1">
      <c r="B154" s="33"/>
      <c r="C154" s="232" t="s">
        <v>678</v>
      </c>
      <c r="D154" s="232" t="s">
        <v>261</v>
      </c>
      <c r="E154" s="233" t="s">
        <v>679</v>
      </c>
      <c r="F154" s="234" t="s">
        <v>680</v>
      </c>
      <c r="G154" s="235" t="s">
        <v>374</v>
      </c>
      <c r="H154" s="236">
        <v>3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44</v>
      </c>
      <c r="O154" s="59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AR154" s="16" t="s">
        <v>158</v>
      </c>
      <c r="AT154" s="16" t="s">
        <v>261</v>
      </c>
      <c r="AU154" s="16" t="s">
        <v>82</v>
      </c>
      <c r="AY154" s="16" t="s">
        <v>121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6" t="s">
        <v>80</v>
      </c>
      <c r="BK154" s="185">
        <f>ROUND(I154*H154,2)</f>
        <v>0</v>
      </c>
      <c r="BL154" s="16" t="s">
        <v>120</v>
      </c>
      <c r="BM154" s="16" t="s">
        <v>681</v>
      </c>
    </row>
    <row r="155" spans="2:65" s="1" customFormat="1" ht="16.5" customHeight="1">
      <c r="B155" s="33"/>
      <c r="C155" s="232" t="s">
        <v>584</v>
      </c>
      <c r="D155" s="232" t="s">
        <v>261</v>
      </c>
      <c r="E155" s="233" t="s">
        <v>682</v>
      </c>
      <c r="F155" s="234" t="s">
        <v>683</v>
      </c>
      <c r="G155" s="235" t="s">
        <v>374</v>
      </c>
      <c r="H155" s="236">
        <v>1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44</v>
      </c>
      <c r="O155" s="59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AR155" s="16" t="s">
        <v>158</v>
      </c>
      <c r="AT155" s="16" t="s">
        <v>261</v>
      </c>
      <c r="AU155" s="16" t="s">
        <v>82</v>
      </c>
      <c r="AY155" s="16" t="s">
        <v>121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80</v>
      </c>
      <c r="BK155" s="185">
        <f>ROUND(I155*H155,2)</f>
        <v>0</v>
      </c>
      <c r="BL155" s="16" t="s">
        <v>120</v>
      </c>
      <c r="BM155" s="16" t="s">
        <v>684</v>
      </c>
    </row>
    <row r="156" spans="2:65" s="1" customFormat="1" ht="16.5" customHeight="1">
      <c r="B156" s="33"/>
      <c r="C156" s="232" t="s">
        <v>685</v>
      </c>
      <c r="D156" s="232" t="s">
        <v>261</v>
      </c>
      <c r="E156" s="233" t="s">
        <v>686</v>
      </c>
      <c r="F156" s="234" t="s">
        <v>687</v>
      </c>
      <c r="G156" s="235" t="s">
        <v>374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44</v>
      </c>
      <c r="O156" s="59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16" t="s">
        <v>158</v>
      </c>
      <c r="AT156" s="16" t="s">
        <v>261</v>
      </c>
      <c r="AU156" s="16" t="s">
        <v>82</v>
      </c>
      <c r="AY156" s="16" t="s">
        <v>121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6" t="s">
        <v>80</v>
      </c>
      <c r="BK156" s="185">
        <f>ROUND(I156*H156,2)</f>
        <v>0</v>
      </c>
      <c r="BL156" s="16" t="s">
        <v>120</v>
      </c>
      <c r="BM156" s="16" t="s">
        <v>688</v>
      </c>
    </row>
    <row r="157" spans="2:65" s="1" customFormat="1" ht="16.5" customHeight="1">
      <c r="B157" s="33"/>
      <c r="C157" s="232" t="s">
        <v>587</v>
      </c>
      <c r="D157" s="232" t="s">
        <v>261</v>
      </c>
      <c r="E157" s="233" t="s">
        <v>689</v>
      </c>
      <c r="F157" s="234" t="s">
        <v>690</v>
      </c>
      <c r="G157" s="235" t="s">
        <v>273</v>
      </c>
      <c r="H157" s="236">
        <v>0.5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44</v>
      </c>
      <c r="O157" s="59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16" t="s">
        <v>158</v>
      </c>
      <c r="AT157" s="16" t="s">
        <v>261</v>
      </c>
      <c r="AU157" s="16" t="s">
        <v>82</v>
      </c>
      <c r="AY157" s="16" t="s">
        <v>121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6" t="s">
        <v>80</v>
      </c>
      <c r="BK157" s="185">
        <f>ROUND(I157*H157,2)</f>
        <v>0</v>
      </c>
      <c r="BL157" s="16" t="s">
        <v>120</v>
      </c>
      <c r="BM157" s="16" t="s">
        <v>691</v>
      </c>
    </row>
    <row r="158" spans="2:65" s="10" customFormat="1" ht="22.9" customHeight="1">
      <c r="B158" s="160"/>
      <c r="C158" s="161"/>
      <c r="D158" s="162" t="s">
        <v>72</v>
      </c>
      <c r="E158" s="198" t="s">
        <v>692</v>
      </c>
      <c r="F158" s="198" t="s">
        <v>693</v>
      </c>
      <c r="G158" s="161"/>
      <c r="H158" s="161"/>
      <c r="I158" s="164"/>
      <c r="J158" s="199">
        <f>BK158</f>
        <v>0</v>
      </c>
      <c r="K158" s="161"/>
      <c r="L158" s="166"/>
      <c r="M158" s="167"/>
      <c r="N158" s="168"/>
      <c r="O158" s="168"/>
      <c r="P158" s="169">
        <f>SUM(P159:P160)</f>
        <v>0</v>
      </c>
      <c r="Q158" s="168"/>
      <c r="R158" s="169">
        <f>SUM(R159:R160)</f>
        <v>0</v>
      </c>
      <c r="S158" s="168"/>
      <c r="T158" s="170">
        <f>SUM(T159:T160)</f>
        <v>0</v>
      </c>
      <c r="AR158" s="171" t="s">
        <v>80</v>
      </c>
      <c r="AT158" s="172" t="s">
        <v>72</v>
      </c>
      <c r="AU158" s="172" t="s">
        <v>80</v>
      </c>
      <c r="AY158" s="171" t="s">
        <v>121</v>
      </c>
      <c r="BK158" s="173">
        <f>SUM(BK159:BK160)</f>
        <v>0</v>
      </c>
    </row>
    <row r="159" spans="2:65" s="1" customFormat="1" ht="16.5" customHeight="1">
      <c r="B159" s="33"/>
      <c r="C159" s="174" t="s">
        <v>694</v>
      </c>
      <c r="D159" s="174" t="s">
        <v>122</v>
      </c>
      <c r="E159" s="175" t="s">
        <v>695</v>
      </c>
      <c r="F159" s="176" t="s">
        <v>696</v>
      </c>
      <c r="G159" s="177" t="s">
        <v>383</v>
      </c>
      <c r="H159" s="178">
        <v>1</v>
      </c>
      <c r="I159" s="179"/>
      <c r="J159" s="180">
        <f>ROUND(I159*H159,2)</f>
        <v>0</v>
      </c>
      <c r="K159" s="176" t="s">
        <v>1</v>
      </c>
      <c r="L159" s="37"/>
      <c r="M159" s="181" t="s">
        <v>1</v>
      </c>
      <c r="N159" s="182" t="s">
        <v>44</v>
      </c>
      <c r="O159" s="59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AR159" s="16" t="s">
        <v>120</v>
      </c>
      <c r="AT159" s="16" t="s">
        <v>122</v>
      </c>
      <c r="AU159" s="16" t="s">
        <v>82</v>
      </c>
      <c r="AY159" s="16" t="s">
        <v>121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80</v>
      </c>
      <c r="BK159" s="185">
        <f>ROUND(I159*H159,2)</f>
        <v>0</v>
      </c>
      <c r="BL159" s="16" t="s">
        <v>120</v>
      </c>
      <c r="BM159" s="16" t="s">
        <v>697</v>
      </c>
    </row>
    <row r="160" spans="2:65" s="1" customFormat="1" ht="16.5" customHeight="1">
      <c r="B160" s="33"/>
      <c r="C160" s="174" t="s">
        <v>590</v>
      </c>
      <c r="D160" s="174" t="s">
        <v>122</v>
      </c>
      <c r="E160" s="175" t="s">
        <v>698</v>
      </c>
      <c r="F160" s="176" t="s">
        <v>699</v>
      </c>
      <c r="G160" s="177" t="s">
        <v>383</v>
      </c>
      <c r="H160" s="178">
        <v>1</v>
      </c>
      <c r="I160" s="179"/>
      <c r="J160" s="180">
        <f>ROUND(I160*H160,2)</f>
        <v>0</v>
      </c>
      <c r="K160" s="176" t="s">
        <v>1</v>
      </c>
      <c r="L160" s="37"/>
      <c r="M160" s="181" t="s">
        <v>1</v>
      </c>
      <c r="N160" s="182" t="s">
        <v>44</v>
      </c>
      <c r="O160" s="59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AR160" s="16" t="s">
        <v>120</v>
      </c>
      <c r="AT160" s="16" t="s">
        <v>122</v>
      </c>
      <c r="AU160" s="16" t="s">
        <v>82</v>
      </c>
      <c r="AY160" s="16" t="s">
        <v>121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6" t="s">
        <v>80</v>
      </c>
      <c r="BK160" s="185">
        <f>ROUND(I160*H160,2)</f>
        <v>0</v>
      </c>
      <c r="BL160" s="16" t="s">
        <v>120</v>
      </c>
      <c r="BM160" s="16" t="s">
        <v>700</v>
      </c>
    </row>
    <row r="161" spans="2:65" s="10" customFormat="1" ht="22.9" customHeight="1">
      <c r="B161" s="160"/>
      <c r="C161" s="161"/>
      <c r="D161" s="162" t="s">
        <v>72</v>
      </c>
      <c r="E161" s="198" t="s">
        <v>701</v>
      </c>
      <c r="F161" s="198" t="s">
        <v>702</v>
      </c>
      <c r="G161" s="161"/>
      <c r="H161" s="161"/>
      <c r="I161" s="164"/>
      <c r="J161" s="199">
        <f>BK161</f>
        <v>0</v>
      </c>
      <c r="K161" s="161"/>
      <c r="L161" s="166"/>
      <c r="M161" s="167"/>
      <c r="N161" s="168"/>
      <c r="O161" s="168"/>
      <c r="P161" s="169">
        <f>SUM(P162:P166)</f>
        <v>0</v>
      </c>
      <c r="Q161" s="168"/>
      <c r="R161" s="169">
        <f>SUM(R162:R166)</f>
        <v>0</v>
      </c>
      <c r="S161" s="168"/>
      <c r="T161" s="170">
        <f>SUM(T162:T166)</f>
        <v>0</v>
      </c>
      <c r="AR161" s="171" t="s">
        <v>80</v>
      </c>
      <c r="AT161" s="172" t="s">
        <v>72</v>
      </c>
      <c r="AU161" s="172" t="s">
        <v>80</v>
      </c>
      <c r="AY161" s="171" t="s">
        <v>121</v>
      </c>
      <c r="BK161" s="173">
        <f>SUM(BK162:BK166)</f>
        <v>0</v>
      </c>
    </row>
    <row r="162" spans="2:65" s="1" customFormat="1" ht="16.5" customHeight="1">
      <c r="B162" s="33"/>
      <c r="C162" s="174" t="s">
        <v>703</v>
      </c>
      <c r="D162" s="174" t="s">
        <v>122</v>
      </c>
      <c r="E162" s="175" t="s">
        <v>704</v>
      </c>
      <c r="F162" s="176" t="s">
        <v>705</v>
      </c>
      <c r="G162" s="177" t="s">
        <v>512</v>
      </c>
      <c r="H162" s="178">
        <v>2</v>
      </c>
      <c r="I162" s="179"/>
      <c r="J162" s="180">
        <f>ROUND(I162*H162,2)</f>
        <v>0</v>
      </c>
      <c r="K162" s="176" t="s">
        <v>1</v>
      </c>
      <c r="L162" s="37"/>
      <c r="M162" s="181" t="s">
        <v>1</v>
      </c>
      <c r="N162" s="182" t="s">
        <v>44</v>
      </c>
      <c r="O162" s="59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AR162" s="16" t="s">
        <v>120</v>
      </c>
      <c r="AT162" s="16" t="s">
        <v>122</v>
      </c>
      <c r="AU162" s="16" t="s">
        <v>82</v>
      </c>
      <c r="AY162" s="16" t="s">
        <v>121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80</v>
      </c>
      <c r="BK162" s="185">
        <f>ROUND(I162*H162,2)</f>
        <v>0</v>
      </c>
      <c r="BL162" s="16" t="s">
        <v>120</v>
      </c>
      <c r="BM162" s="16" t="s">
        <v>706</v>
      </c>
    </row>
    <row r="163" spans="2:65" s="1" customFormat="1" ht="16.5" customHeight="1">
      <c r="B163" s="33"/>
      <c r="C163" s="174" t="s">
        <v>593</v>
      </c>
      <c r="D163" s="174" t="s">
        <v>122</v>
      </c>
      <c r="E163" s="175" t="s">
        <v>707</v>
      </c>
      <c r="F163" s="176" t="s">
        <v>708</v>
      </c>
      <c r="G163" s="177" t="s">
        <v>512</v>
      </c>
      <c r="H163" s="178">
        <v>8</v>
      </c>
      <c r="I163" s="179"/>
      <c r="J163" s="180">
        <f>ROUND(I163*H163,2)</f>
        <v>0</v>
      </c>
      <c r="K163" s="176" t="s">
        <v>1</v>
      </c>
      <c r="L163" s="37"/>
      <c r="M163" s="181" t="s">
        <v>1</v>
      </c>
      <c r="N163" s="182" t="s">
        <v>44</v>
      </c>
      <c r="O163" s="59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AR163" s="16" t="s">
        <v>120</v>
      </c>
      <c r="AT163" s="16" t="s">
        <v>122</v>
      </c>
      <c r="AU163" s="16" t="s">
        <v>82</v>
      </c>
      <c r="AY163" s="16" t="s">
        <v>121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6" t="s">
        <v>80</v>
      </c>
      <c r="BK163" s="185">
        <f>ROUND(I163*H163,2)</f>
        <v>0</v>
      </c>
      <c r="BL163" s="16" t="s">
        <v>120</v>
      </c>
      <c r="BM163" s="16" t="s">
        <v>709</v>
      </c>
    </row>
    <row r="164" spans="2:65" s="1" customFormat="1" ht="16.5" customHeight="1">
      <c r="B164" s="33"/>
      <c r="C164" s="174" t="s">
        <v>710</v>
      </c>
      <c r="D164" s="174" t="s">
        <v>122</v>
      </c>
      <c r="E164" s="175" t="s">
        <v>711</v>
      </c>
      <c r="F164" s="176" t="s">
        <v>712</v>
      </c>
      <c r="G164" s="177" t="s">
        <v>512</v>
      </c>
      <c r="H164" s="178">
        <v>2</v>
      </c>
      <c r="I164" s="179"/>
      <c r="J164" s="180">
        <f>ROUND(I164*H164,2)</f>
        <v>0</v>
      </c>
      <c r="K164" s="176" t="s">
        <v>1</v>
      </c>
      <c r="L164" s="37"/>
      <c r="M164" s="181" t="s">
        <v>1</v>
      </c>
      <c r="N164" s="182" t="s">
        <v>44</v>
      </c>
      <c r="O164" s="59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AR164" s="16" t="s">
        <v>120</v>
      </c>
      <c r="AT164" s="16" t="s">
        <v>122</v>
      </c>
      <c r="AU164" s="16" t="s">
        <v>82</v>
      </c>
      <c r="AY164" s="16" t="s">
        <v>121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6" t="s">
        <v>80</v>
      </c>
      <c r="BK164" s="185">
        <f>ROUND(I164*H164,2)</f>
        <v>0</v>
      </c>
      <c r="BL164" s="16" t="s">
        <v>120</v>
      </c>
      <c r="BM164" s="16" t="s">
        <v>713</v>
      </c>
    </row>
    <row r="165" spans="2:65" s="1" customFormat="1" ht="16.5" customHeight="1">
      <c r="B165" s="33"/>
      <c r="C165" s="174" t="s">
        <v>596</v>
      </c>
      <c r="D165" s="174" t="s">
        <v>122</v>
      </c>
      <c r="E165" s="175" t="s">
        <v>714</v>
      </c>
      <c r="F165" s="176" t="s">
        <v>715</v>
      </c>
      <c r="G165" s="177" t="s">
        <v>512</v>
      </c>
      <c r="H165" s="178">
        <v>2</v>
      </c>
      <c r="I165" s="179"/>
      <c r="J165" s="180">
        <f>ROUND(I165*H165,2)</f>
        <v>0</v>
      </c>
      <c r="K165" s="176" t="s">
        <v>1</v>
      </c>
      <c r="L165" s="37"/>
      <c r="M165" s="181" t="s">
        <v>1</v>
      </c>
      <c r="N165" s="182" t="s">
        <v>44</v>
      </c>
      <c r="O165" s="59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16" t="s">
        <v>120</v>
      </c>
      <c r="AT165" s="16" t="s">
        <v>122</v>
      </c>
      <c r="AU165" s="16" t="s">
        <v>82</v>
      </c>
      <c r="AY165" s="16" t="s">
        <v>121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6" t="s">
        <v>80</v>
      </c>
      <c r="BK165" s="185">
        <f>ROUND(I165*H165,2)</f>
        <v>0</v>
      </c>
      <c r="BL165" s="16" t="s">
        <v>120</v>
      </c>
      <c r="BM165" s="16" t="s">
        <v>716</v>
      </c>
    </row>
    <row r="166" spans="2:65" s="1" customFormat="1" ht="16.5" customHeight="1">
      <c r="B166" s="33"/>
      <c r="C166" s="174" t="s">
        <v>717</v>
      </c>
      <c r="D166" s="174" t="s">
        <v>122</v>
      </c>
      <c r="E166" s="175" t="s">
        <v>718</v>
      </c>
      <c r="F166" s="176" t="s">
        <v>719</v>
      </c>
      <c r="G166" s="177" t="s">
        <v>383</v>
      </c>
      <c r="H166" s="178">
        <v>1</v>
      </c>
      <c r="I166" s="179"/>
      <c r="J166" s="180">
        <f>ROUND(I166*H166,2)</f>
        <v>0</v>
      </c>
      <c r="K166" s="176" t="s">
        <v>1</v>
      </c>
      <c r="L166" s="37"/>
      <c r="M166" s="242" t="s">
        <v>1</v>
      </c>
      <c r="N166" s="243" t="s">
        <v>44</v>
      </c>
      <c r="O166" s="190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16" t="s">
        <v>120</v>
      </c>
      <c r="AT166" s="16" t="s">
        <v>122</v>
      </c>
      <c r="AU166" s="16" t="s">
        <v>82</v>
      </c>
      <c r="AY166" s="16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80</v>
      </c>
      <c r="BK166" s="185">
        <f>ROUND(I166*H166,2)</f>
        <v>0</v>
      </c>
      <c r="BL166" s="16" t="s">
        <v>120</v>
      </c>
      <c r="BM166" s="16" t="s">
        <v>720</v>
      </c>
    </row>
    <row r="167" spans="2:65" s="1" customFormat="1" ht="6.95" customHeight="1">
      <c r="B167" s="45"/>
      <c r="C167" s="46"/>
      <c r="D167" s="46"/>
      <c r="E167" s="46"/>
      <c r="F167" s="46"/>
      <c r="G167" s="46"/>
      <c r="H167" s="46"/>
      <c r="I167" s="133"/>
      <c r="J167" s="46"/>
      <c r="K167" s="46"/>
      <c r="L167" s="37"/>
    </row>
  </sheetData>
  <sheetProtection algorithmName="SHA-512" hashValue="Nu8P9pCt24IYE+KJdYUILRd+d2vNqyJW7OEoQYIYODfPOAVqVpHkZNK5N+Wg5PEEzWfWa7kcc1mVeWpAXAg9Zw==" saltValue="JnHbiMo1RoyCJ/08UYerRqPmlX+X+flpnst5FK49B3qmq6FcJeQngUclgd6FNBvOoUgINGmKPRKMhoggsLqf4g==" spinCount="100000" sheet="1" objects="1" scenarios="1" formatColumns="0" formatRows="0" autoFilter="0"/>
  <autoFilter ref="C86:K166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6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0 - Ostatní a vedlejší ná...</vt:lpstr>
      <vt:lpstr>101.1 - Parkoviště</vt:lpstr>
      <vt:lpstr>101.2 - Sanace pláně se s...</vt:lpstr>
      <vt:lpstr>401 - Veřejné osvětlení</vt:lpstr>
      <vt:lpstr>'0 - Ostatní a vedlejší ná...'!Názvy_tisku</vt:lpstr>
      <vt:lpstr>'101.1 - Parkoviště'!Názvy_tisku</vt:lpstr>
      <vt:lpstr>'101.2 - Sanace pláně se s...'!Názvy_tisku</vt:lpstr>
      <vt:lpstr>'401 - Veřejné osvětlení'!Názvy_tisku</vt:lpstr>
      <vt:lpstr>'Rekapitulace stavby'!Názvy_tisku</vt:lpstr>
      <vt:lpstr>'0 - Ostatní a vedlejší ná...'!Oblast_tisku</vt:lpstr>
      <vt:lpstr>'101.1 - Parkoviště'!Oblast_tisku</vt:lpstr>
      <vt:lpstr>'101.2 - Sanace pláně se s...'!Oblast_tisku</vt:lpstr>
      <vt:lpstr>'401 -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Miloš Drábek</cp:lastModifiedBy>
  <cp:lastPrinted>2019-06-11T17:23:37Z</cp:lastPrinted>
  <dcterms:created xsi:type="dcterms:W3CDTF">2019-06-11T17:22:27Z</dcterms:created>
  <dcterms:modified xsi:type="dcterms:W3CDTF">2019-06-11T17:23:48Z</dcterms:modified>
</cp:coreProperties>
</file>