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 activeTab="1"/>
  </bookViews>
  <sheets>
    <sheet name="Rekapitulace stavby" sheetId="1" r:id="rId1"/>
    <sheet name="SO01 -  Cyklostezka" sheetId="2" r:id="rId2"/>
    <sheet name="SO02 - Cyklotrasa" sheetId="3" r:id="rId3"/>
    <sheet name="VRN - Vedlejší náklady" sheetId="4" r:id="rId4"/>
    <sheet name="SO03A - Veřejné osvětlení..." sheetId="5" r:id="rId5"/>
    <sheet name="SO03B - Veřejné osvětlení..." sheetId="6" r:id="rId6"/>
  </sheets>
  <definedNames>
    <definedName name="_xlnm._FilterDatabase" localSheetId="1" hidden="1">'SO01 -  Cyklostezka'!$C$125:$K$234</definedName>
    <definedName name="_xlnm._FilterDatabase" localSheetId="2" hidden="1">'SO02 - Cyklotrasa'!$C$117:$K$129</definedName>
    <definedName name="_xlnm._FilterDatabase" localSheetId="4" hidden="1">'SO03A - Veřejné osvětlení...'!$C$123:$K$217</definedName>
    <definedName name="_xlnm._FilterDatabase" localSheetId="5" hidden="1">'SO03B - Veřejné osvětlení...'!$C$121:$K$215</definedName>
    <definedName name="_xlnm._FilterDatabase" localSheetId="3" hidden="1">'VRN - Vedlejší náklady'!$C$116:$K$129</definedName>
    <definedName name="_xlnm.Print_Titles" localSheetId="0">'Rekapitulace stavby'!$92:$92</definedName>
    <definedName name="_xlnm.Print_Titles" localSheetId="1">'SO01 -  Cyklostezka'!$125:$125</definedName>
    <definedName name="_xlnm.Print_Titles" localSheetId="2">'SO02 - Cyklotrasa'!$117:$117</definedName>
    <definedName name="_xlnm.Print_Titles" localSheetId="4">'SO03A - Veřejné osvětlení...'!$123:$123</definedName>
    <definedName name="_xlnm.Print_Titles" localSheetId="5">'SO03B - Veřejné osvětlení...'!$121:$121</definedName>
    <definedName name="_xlnm.Print_Titles" localSheetId="3">'VRN - Vedlejší náklady'!$116:$116</definedName>
    <definedName name="_xlnm.Print_Area" localSheetId="0">'Rekapitulace stavby'!$D$4:$AO$76,'Rekapitulace stavby'!$C$82:$AQ$100</definedName>
    <definedName name="_xlnm.Print_Area" localSheetId="1">'SO01 -  Cyklostezka'!$C$4:$J$76,'SO01 -  Cyklostezka'!$C$82:$J$107,'SO01 -  Cyklostezka'!$C$113:$K$234</definedName>
    <definedName name="_xlnm.Print_Area" localSheetId="2">'SO02 - Cyklotrasa'!$C$4:$J$76,'SO02 - Cyklotrasa'!$C$82:$J$99,'SO02 - Cyklotrasa'!$C$105:$K$129</definedName>
    <definedName name="_xlnm.Print_Area" localSheetId="4">'SO03A - Veřejné osvětlení...'!$C$4:$J$76,'SO03A - Veřejné osvětlení...'!$C$82:$J$105,'SO03A - Veřejné osvětlení...'!$C$111:$K$217</definedName>
    <definedName name="_xlnm.Print_Area" localSheetId="5">'SO03B - Veřejné osvětlení...'!$C$4:$J$76,'SO03B - Veřejné osvětlení...'!$C$82:$J$103,'SO03B - Veřejné osvětlení...'!$C$109:$K$215</definedName>
    <definedName name="_xlnm.Print_Area" localSheetId="3">'VRN - Vedlejší náklady'!$C$4:$J$76,'VRN - Vedlejší náklady'!$C$82:$J$98,'VRN - Vedlejší náklady'!$C$104:$K$129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215" i="6"/>
  <c r="BH215" i="6"/>
  <c r="BG215" i="6"/>
  <c r="BF215" i="6"/>
  <c r="T215" i="6"/>
  <c r="R215" i="6"/>
  <c r="P215" i="6"/>
  <c r="BK215" i="6"/>
  <c r="J215" i="6"/>
  <c r="BE215" i="6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/>
  <c r="BI212" i="6"/>
  <c r="BH212" i="6"/>
  <c r="BG212" i="6"/>
  <c r="BF212" i="6"/>
  <c r="T212" i="6"/>
  <c r="R212" i="6"/>
  <c r="P212" i="6"/>
  <c r="BK212" i="6"/>
  <c r="J212" i="6"/>
  <c r="BE212" i="6"/>
  <c r="BI211" i="6"/>
  <c r="BH211" i="6"/>
  <c r="BG211" i="6"/>
  <c r="BF211" i="6"/>
  <c r="T211" i="6"/>
  <c r="R211" i="6"/>
  <c r="P211" i="6"/>
  <c r="BK211" i="6"/>
  <c r="J211" i="6"/>
  <c r="BE211" i="6"/>
  <c r="BI210" i="6"/>
  <c r="BH210" i="6"/>
  <c r="BG210" i="6"/>
  <c r="BF210" i="6"/>
  <c r="T210" i="6"/>
  <c r="R210" i="6"/>
  <c r="P210" i="6"/>
  <c r="BK210" i="6"/>
  <c r="J210" i="6"/>
  <c r="BE210" i="6" s="1"/>
  <c r="BI209" i="6"/>
  <c r="BH209" i="6"/>
  <c r="BG209" i="6"/>
  <c r="BF209" i="6"/>
  <c r="T209" i="6"/>
  <c r="R209" i="6"/>
  <c r="P209" i="6"/>
  <c r="BK209" i="6"/>
  <c r="J209" i="6"/>
  <c r="BE209" i="6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BK206" i="6"/>
  <c r="J206" i="6"/>
  <c r="BE206" i="6" s="1"/>
  <c r="BI205" i="6"/>
  <c r="BH205" i="6"/>
  <c r="BG205" i="6"/>
  <c r="BF205" i="6"/>
  <c r="T205" i="6"/>
  <c r="R205" i="6"/>
  <c r="P205" i="6"/>
  <c r="BK205" i="6"/>
  <c r="J205" i="6"/>
  <c r="BE205" i="6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J202" i="6"/>
  <c r="BE202" i="6" s="1"/>
  <c r="BI201" i="6"/>
  <c r="BH201" i="6"/>
  <c r="BG201" i="6"/>
  <c r="BF201" i="6"/>
  <c r="T201" i="6"/>
  <c r="R201" i="6"/>
  <c r="P201" i="6"/>
  <c r="BK201" i="6"/>
  <c r="J201" i="6"/>
  <c r="BE201" i="6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R198" i="6"/>
  <c r="P198" i="6"/>
  <c r="BK198" i="6"/>
  <c r="J198" i="6"/>
  <c r="BE198" i="6" s="1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P195" i="6"/>
  <c r="BK195" i="6"/>
  <c r="J195" i="6"/>
  <c r="BE195" i="6"/>
  <c r="BI194" i="6"/>
  <c r="BH194" i="6"/>
  <c r="BG194" i="6"/>
  <c r="BF194" i="6"/>
  <c r="T194" i="6"/>
  <c r="R194" i="6"/>
  <c r="P194" i="6"/>
  <c r="BK194" i="6"/>
  <c r="J194" i="6"/>
  <c r="BE194" i="6" s="1"/>
  <c r="BI193" i="6"/>
  <c r="BH193" i="6"/>
  <c r="BG193" i="6"/>
  <c r="BF193" i="6"/>
  <c r="T193" i="6"/>
  <c r="R193" i="6"/>
  <c r="P193" i="6"/>
  <c r="BK193" i="6"/>
  <c r="J193" i="6"/>
  <c r="BE193" i="6"/>
  <c r="BI192" i="6"/>
  <c r="BH192" i="6"/>
  <c r="BG192" i="6"/>
  <c r="BF192" i="6"/>
  <c r="T192" i="6"/>
  <c r="R192" i="6"/>
  <c r="P192" i="6"/>
  <c r="BK192" i="6"/>
  <c r="J192" i="6"/>
  <c r="BE192" i="6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R178" i="6" s="1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BK178" i="6" s="1"/>
  <c r="J178" i="6" s="1"/>
  <c r="J102" i="6" s="1"/>
  <c r="J179" i="6"/>
  <c r="BE179" i="6" s="1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R139" i="6"/>
  <c r="R138" i="6" s="1"/>
  <c r="P140" i="6"/>
  <c r="BK140" i="6"/>
  <c r="BK139" i="6" s="1"/>
  <c r="J139" i="6" s="1"/>
  <c r="J101" i="6" s="1"/>
  <c r="BK138" i="6"/>
  <c r="J138" i="6" s="1"/>
  <c r="J100" i="6" s="1"/>
  <c r="J140" i="6"/>
  <c r="BE140" i="6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T135" i="6"/>
  <c r="R136" i="6"/>
  <c r="R135" i="6"/>
  <c r="P136" i="6"/>
  <c r="P135" i="6" s="1"/>
  <c r="BK136" i="6"/>
  <c r="BK135" i="6"/>
  <c r="J135" i="6" s="1"/>
  <c r="J99" i="6" s="1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R124" i="6" s="1"/>
  <c r="R123" i="6" s="1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F36" i="6" s="1"/>
  <c r="BC99" i="1" s="1"/>
  <c r="BG125" i="6"/>
  <c r="BF125" i="6"/>
  <c r="J34" i="6" s="1"/>
  <c r="AW99" i="1" s="1"/>
  <c r="T125" i="6"/>
  <c r="R125" i="6"/>
  <c r="P125" i="6"/>
  <c r="BK125" i="6"/>
  <c r="BK124" i="6" s="1"/>
  <c r="J124" i="6" s="1"/>
  <c r="J98" i="6" s="1"/>
  <c r="BK123" i="6"/>
  <c r="J125" i="6"/>
  <c r="BE125" i="6"/>
  <c r="F116" i="6"/>
  <c r="E114" i="6"/>
  <c r="F89" i="6"/>
  <c r="E87" i="6"/>
  <c r="J24" i="6"/>
  <c r="E24" i="6"/>
  <c r="J119" i="6" s="1"/>
  <c r="J92" i="6"/>
  <c r="J23" i="6"/>
  <c r="J21" i="6"/>
  <c r="E21" i="6"/>
  <c r="J91" i="6" s="1"/>
  <c r="J118" i="6"/>
  <c r="J20" i="6"/>
  <c r="J18" i="6"/>
  <c r="E18" i="6"/>
  <c r="F92" i="6" s="1"/>
  <c r="F119" i="6"/>
  <c r="J17" i="6"/>
  <c r="J15" i="6"/>
  <c r="E15" i="6"/>
  <c r="F91" i="6" s="1"/>
  <c r="F118" i="6"/>
  <c r="J14" i="6"/>
  <c r="J12" i="6"/>
  <c r="E7" i="6"/>
  <c r="E112" i="6" s="1"/>
  <c r="J37" i="5"/>
  <c r="J36" i="5"/>
  <c r="AY98" i="1"/>
  <c r="J35" i="5"/>
  <c r="AX98" i="1" s="1"/>
  <c r="BI217" i="5"/>
  <c r="BH217" i="5"/>
  <c r="BG217" i="5"/>
  <c r="BF217" i="5"/>
  <c r="T217" i="5"/>
  <c r="R217" i="5"/>
  <c r="P217" i="5"/>
  <c r="BK217" i="5"/>
  <c r="J217" i="5"/>
  <c r="BE217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 s="1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8" i="5"/>
  <c r="BH208" i="5"/>
  <c r="BG208" i="5"/>
  <c r="BF208" i="5"/>
  <c r="T208" i="5"/>
  <c r="R208" i="5"/>
  <c r="P208" i="5"/>
  <c r="BK208" i="5"/>
  <c r="J208" i="5"/>
  <c r="BE208" i="5" s="1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 s="1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T204" i="5"/>
  <c r="R204" i="5"/>
  <c r="P204" i="5"/>
  <c r="BK204" i="5"/>
  <c r="J204" i="5"/>
  <c r="BE204" i="5" s="1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T200" i="5"/>
  <c r="R200" i="5"/>
  <c r="P200" i="5"/>
  <c r="BK200" i="5"/>
  <c r="J200" i="5"/>
  <c r="BE200" i="5" s="1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 s="1"/>
  <c r="BI197" i="5"/>
  <c r="BH197" i="5"/>
  <c r="BG197" i="5"/>
  <c r="BF197" i="5"/>
  <c r="T197" i="5"/>
  <c r="R197" i="5"/>
  <c r="P197" i="5"/>
  <c r="BK197" i="5"/>
  <c r="J197" i="5"/>
  <c r="BE197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 s="1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T188" i="5"/>
  <c r="R188" i="5"/>
  <c r="P188" i="5"/>
  <c r="BK188" i="5"/>
  <c r="J188" i="5"/>
  <c r="BE188" i="5" s="1"/>
  <c r="BI187" i="5"/>
  <c r="BH187" i="5"/>
  <c r="BG187" i="5"/>
  <c r="BF187" i="5"/>
  <c r="T187" i="5"/>
  <c r="R187" i="5"/>
  <c r="P187" i="5"/>
  <c r="BK187" i="5"/>
  <c r="J187" i="5"/>
  <c r="BE187" i="5"/>
  <c r="BI186" i="5"/>
  <c r="BH186" i="5"/>
  <c r="BG186" i="5"/>
  <c r="BF186" i="5"/>
  <c r="T186" i="5"/>
  <c r="R186" i="5"/>
  <c r="P186" i="5"/>
  <c r="BK186" i="5"/>
  <c r="BK183" i="5" s="1"/>
  <c r="J183" i="5" s="1"/>
  <c r="J104" i="5" s="1"/>
  <c r="J186" i="5"/>
  <c r="BE186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T183" i="5" s="1"/>
  <c r="R184" i="5"/>
  <c r="P184" i="5"/>
  <c r="P183" i="5" s="1"/>
  <c r="BK184" i="5"/>
  <c r="J184" i="5"/>
  <c r="BE184" i="5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R173" i="5"/>
  <c r="P173" i="5"/>
  <c r="BK173" i="5"/>
  <c r="J173" i="5"/>
  <c r="BE173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T151" i="5" s="1"/>
  <c r="T150" i="5" s="1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P151" i="5" s="1"/>
  <c r="P150" i="5" s="1"/>
  <c r="BK152" i="5"/>
  <c r="J152" i="5"/>
  <c r="BE152" i="5" s="1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BK141" i="5" s="1"/>
  <c r="J144" i="5"/>
  <c r="BE144" i="5"/>
  <c r="BI143" i="5"/>
  <c r="BH143" i="5"/>
  <c r="BG143" i="5"/>
  <c r="BF143" i="5"/>
  <c r="T143" i="5"/>
  <c r="T141" i="5" s="1"/>
  <c r="T140" i="5" s="1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P141" i="5"/>
  <c r="P140" i="5" s="1"/>
  <c r="BK142" i="5"/>
  <c r="J142" i="5"/>
  <c r="BE142" i="5"/>
  <c r="BI139" i="5"/>
  <c r="BH139" i="5"/>
  <c r="BG139" i="5"/>
  <c r="BF139" i="5"/>
  <c r="T139" i="5"/>
  <c r="T137" i="5" s="1"/>
  <c r="R139" i="5"/>
  <c r="R137" i="5" s="1"/>
  <c r="P139" i="5"/>
  <c r="BK139" i="5"/>
  <c r="J139" i="5"/>
  <c r="BE139" i="5"/>
  <c r="BI138" i="5"/>
  <c r="BH138" i="5"/>
  <c r="BG138" i="5"/>
  <c r="BF138" i="5"/>
  <c r="T138" i="5"/>
  <c r="R138" i="5"/>
  <c r="P138" i="5"/>
  <c r="P137" i="5"/>
  <c r="BK138" i="5"/>
  <c r="BK137" i="5"/>
  <c r="J137" i="5" s="1"/>
  <c r="J99" i="5" s="1"/>
  <c r="J138" i="5"/>
  <c r="BE138" i="5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F33" i="5" s="1"/>
  <c r="AZ98" i="1" s="1"/>
  <c r="BI130" i="5"/>
  <c r="BH130" i="5"/>
  <c r="BG130" i="5"/>
  <c r="BF130" i="5"/>
  <c r="T130" i="5"/>
  <c r="R130" i="5"/>
  <c r="P130" i="5"/>
  <c r="BK130" i="5"/>
  <c r="BK126" i="5" s="1"/>
  <c r="J130" i="5"/>
  <c r="BE130" i="5"/>
  <c r="BI129" i="5"/>
  <c r="BH129" i="5"/>
  <c r="BG129" i="5"/>
  <c r="BF129" i="5"/>
  <c r="T129" i="5"/>
  <c r="T126" i="5" s="1"/>
  <c r="T125" i="5" s="1"/>
  <c r="T124" i="5" s="1"/>
  <c r="R129" i="5"/>
  <c r="R126" i="5" s="1"/>
  <c r="R125" i="5" s="1"/>
  <c r="P129" i="5"/>
  <c r="BK129" i="5"/>
  <c r="J129" i="5"/>
  <c r="BE129" i="5"/>
  <c r="BI128" i="5"/>
  <c r="BH128" i="5"/>
  <c r="BG128" i="5"/>
  <c r="F35" i="5" s="1"/>
  <c r="BB98" i="1" s="1"/>
  <c r="BF128" i="5"/>
  <c r="T128" i="5"/>
  <c r="R128" i="5"/>
  <c r="P128" i="5"/>
  <c r="P126" i="5" s="1"/>
  <c r="P125" i="5" s="1"/>
  <c r="BK128" i="5"/>
  <c r="J128" i="5"/>
  <c r="BE128" i="5"/>
  <c r="BI127" i="5"/>
  <c r="F37" i="5"/>
  <c r="BD98" i="1" s="1"/>
  <c r="BH127" i="5"/>
  <c r="BG127" i="5"/>
  <c r="BF127" i="5"/>
  <c r="T127" i="5"/>
  <c r="R127" i="5"/>
  <c r="P127" i="5"/>
  <c r="P124" i="5"/>
  <c r="AU98" i="1" s="1"/>
  <c r="BK127" i="5"/>
  <c r="J127" i="5"/>
  <c r="BE127" i="5" s="1"/>
  <c r="F118" i="5"/>
  <c r="E116" i="5"/>
  <c r="F89" i="5"/>
  <c r="E87" i="5"/>
  <c r="J24" i="5"/>
  <c r="E24" i="5"/>
  <c r="J121" i="5"/>
  <c r="J92" i="5"/>
  <c r="J23" i="5"/>
  <c r="J21" i="5"/>
  <c r="E21" i="5"/>
  <c r="J91" i="5" s="1"/>
  <c r="J120" i="5"/>
  <c r="J20" i="5"/>
  <c r="J18" i="5"/>
  <c r="E18" i="5"/>
  <c r="F121" i="5" s="1"/>
  <c r="J17" i="5"/>
  <c r="J15" i="5"/>
  <c r="E15" i="5"/>
  <c r="F120" i="5"/>
  <c r="F91" i="5"/>
  <c r="J14" i="5"/>
  <c r="J12" i="5"/>
  <c r="J118" i="5"/>
  <c r="J89" i="5"/>
  <c r="E7" i="5"/>
  <c r="J37" i="4"/>
  <c r="J36" i="4"/>
  <c r="AY97" i="1" s="1"/>
  <c r="J35" i="4"/>
  <c r="AX97" i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/>
  <c r="BI123" i="4"/>
  <c r="BH123" i="4"/>
  <c r="BG123" i="4"/>
  <c r="BF123" i="4"/>
  <c r="T123" i="4"/>
  <c r="T118" i="4" s="1"/>
  <c r="T117" i="4" s="1"/>
  <c r="R123" i="4"/>
  <c r="P123" i="4"/>
  <c r="BK123" i="4"/>
  <c r="J123" i="4"/>
  <c r="BE123" i="4" s="1"/>
  <c r="BI122" i="4"/>
  <c r="BH122" i="4"/>
  <c r="BG122" i="4"/>
  <c r="F35" i="4" s="1"/>
  <c r="BB97" i="1" s="1"/>
  <c r="BF122" i="4"/>
  <c r="T122" i="4"/>
  <c r="R122" i="4"/>
  <c r="P122" i="4"/>
  <c r="BK122" i="4"/>
  <c r="J122" i="4"/>
  <c r="BE122" i="4"/>
  <c r="BI121" i="4"/>
  <c r="BH121" i="4"/>
  <c r="BG121" i="4"/>
  <c r="BF121" i="4"/>
  <c r="J34" i="4" s="1"/>
  <c r="AW97" i="1" s="1"/>
  <c r="T121" i="4"/>
  <c r="R121" i="4"/>
  <c r="P121" i="4"/>
  <c r="BK121" i="4"/>
  <c r="J121" i="4"/>
  <c r="BE121" i="4" s="1"/>
  <c r="F33" i="4" s="1"/>
  <c r="AZ97" i="1" s="1"/>
  <c r="BI120" i="4"/>
  <c r="BH120" i="4"/>
  <c r="BG120" i="4"/>
  <c r="BF120" i="4"/>
  <c r="T120" i="4"/>
  <c r="R120" i="4"/>
  <c r="R118" i="4" s="1"/>
  <c r="R117" i="4" s="1"/>
  <c r="P120" i="4"/>
  <c r="BK120" i="4"/>
  <c r="J120" i="4"/>
  <c r="BE120" i="4"/>
  <c r="BI119" i="4"/>
  <c r="BH119" i="4"/>
  <c r="F36" i="4"/>
  <c r="BC97" i="1" s="1"/>
  <c r="BG119" i="4"/>
  <c r="BF119" i="4"/>
  <c r="F34" i="4"/>
  <c r="BA97" i="1" s="1"/>
  <c r="T119" i="4"/>
  <c r="R119" i="4"/>
  <c r="P119" i="4"/>
  <c r="BK119" i="4"/>
  <c r="BK118" i="4" s="1"/>
  <c r="J119" i="4"/>
  <c r="BE119" i="4" s="1"/>
  <c r="J114" i="4"/>
  <c r="J113" i="4"/>
  <c r="F113" i="4"/>
  <c r="F111" i="4"/>
  <c r="E109" i="4"/>
  <c r="J92" i="4"/>
  <c r="J91" i="4"/>
  <c r="F91" i="4"/>
  <c r="F89" i="4"/>
  <c r="E87" i="4"/>
  <c r="J18" i="4"/>
  <c r="E18" i="4"/>
  <c r="F92" i="4" s="1"/>
  <c r="F114" i="4"/>
  <c r="J17" i="4"/>
  <c r="J12" i="4"/>
  <c r="J111" i="4" s="1"/>
  <c r="E7" i="4"/>
  <c r="E107" i="4"/>
  <c r="E85" i="4"/>
  <c r="J37" i="3"/>
  <c r="J36" i="3"/>
  <c r="AY96" i="1"/>
  <c r="J35" i="3"/>
  <c r="AX96" i="1" s="1"/>
  <c r="BI129" i="3"/>
  <c r="BH129" i="3"/>
  <c r="BG129" i="3"/>
  <c r="BF129" i="3"/>
  <c r="T129" i="3"/>
  <c r="R129" i="3"/>
  <c r="P129" i="3"/>
  <c r="BK129" i="3"/>
  <c r="J129" i="3"/>
  <c r="BE129" i="3"/>
  <c r="BI127" i="3"/>
  <c r="F37" i="3" s="1"/>
  <c r="BD96" i="1" s="1"/>
  <c r="BH127" i="3"/>
  <c r="BG127" i="3"/>
  <c r="BF127" i="3"/>
  <c r="T127" i="3"/>
  <c r="R127" i="3"/>
  <c r="P127" i="3"/>
  <c r="BK127" i="3"/>
  <c r="J127" i="3"/>
  <c r="BE127" i="3" s="1"/>
  <c r="BI126" i="3"/>
  <c r="BH126" i="3"/>
  <c r="F36" i="3" s="1"/>
  <c r="BC96" i="1" s="1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T124" i="3" s="1"/>
  <c r="R125" i="3"/>
  <c r="R124" i="3"/>
  <c r="P125" i="3"/>
  <c r="P124" i="3" s="1"/>
  <c r="BK125" i="3"/>
  <c r="BK124" i="3"/>
  <c r="J124" i="3"/>
  <c r="J98" i="3" s="1"/>
  <c r="J125" i="3"/>
  <c r="BE125" i="3"/>
  <c r="BI122" i="3"/>
  <c r="BH122" i="3"/>
  <c r="BG122" i="3"/>
  <c r="BF122" i="3"/>
  <c r="T122" i="3"/>
  <c r="R122" i="3"/>
  <c r="P122" i="3"/>
  <c r="BK122" i="3"/>
  <c r="BK119" i="3" s="1"/>
  <c r="BK118" i="3" s="1"/>
  <c r="J118" i="3" s="1"/>
  <c r="J122" i="3"/>
  <c r="BE122" i="3" s="1"/>
  <c r="BI120" i="3"/>
  <c r="BH120" i="3"/>
  <c r="BG120" i="3"/>
  <c r="BF120" i="3"/>
  <c r="F34" i="3" s="1"/>
  <c r="BA96" i="1" s="1"/>
  <c r="J34" i="3"/>
  <c r="AW96" i="1" s="1"/>
  <c r="T120" i="3"/>
  <c r="R120" i="3"/>
  <c r="R119" i="3"/>
  <c r="R118" i="3" s="1"/>
  <c r="P120" i="3"/>
  <c r="P119" i="3"/>
  <c r="BK120" i="3"/>
  <c r="J119" i="3"/>
  <c r="J97" i="3" s="1"/>
  <c r="J120" i="3"/>
  <c r="BE120" i="3"/>
  <c r="J33" i="3"/>
  <c r="AV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F92" i="3"/>
  <c r="J17" i="3"/>
  <c r="J12" i="3"/>
  <c r="J112" i="3" s="1"/>
  <c r="J89" i="3"/>
  <c r="E7" i="3"/>
  <c r="J221" i="2"/>
  <c r="J220" i="2"/>
  <c r="J37" i="2"/>
  <c r="J36" i="2"/>
  <c r="AY95" i="1"/>
  <c r="J35" i="2"/>
  <c r="AX95" i="1" s="1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T224" i="2" s="1"/>
  <c r="R225" i="2"/>
  <c r="R224" i="2"/>
  <c r="P225" i="2"/>
  <c r="BK225" i="2"/>
  <c r="BK224" i="2"/>
  <c r="J224" i="2"/>
  <c r="J106" i="2" s="1"/>
  <c r="J225" i="2"/>
  <c r="BE225" i="2"/>
  <c r="BI223" i="2"/>
  <c r="BH223" i="2"/>
  <c r="BG223" i="2"/>
  <c r="BF223" i="2"/>
  <c r="T223" i="2"/>
  <c r="T222" i="2" s="1"/>
  <c r="R223" i="2"/>
  <c r="R222" i="2"/>
  <c r="P223" i="2"/>
  <c r="P222" i="2" s="1"/>
  <c r="BK223" i="2"/>
  <c r="BK222" i="2"/>
  <c r="J222" i="2"/>
  <c r="J105" i="2" s="1"/>
  <c r="J223" i="2"/>
  <c r="BE223" i="2"/>
  <c r="J104" i="2"/>
  <c r="J103" i="2"/>
  <c r="BI219" i="2"/>
  <c r="BH219" i="2"/>
  <c r="BG219" i="2"/>
  <c r="BF219" i="2"/>
  <c r="T219" i="2"/>
  <c r="R219" i="2"/>
  <c r="R216" i="2" s="1"/>
  <c r="P219" i="2"/>
  <c r="BK219" i="2"/>
  <c r="J219" i="2"/>
  <c r="BE219" i="2"/>
  <c r="BI217" i="2"/>
  <c r="BH217" i="2"/>
  <c r="BG217" i="2"/>
  <c r="BF217" i="2"/>
  <c r="T217" i="2"/>
  <c r="T216" i="2" s="1"/>
  <c r="R217" i="2"/>
  <c r="P217" i="2"/>
  <c r="P216" i="2" s="1"/>
  <c r="BK217" i="2"/>
  <c r="BK216" i="2"/>
  <c r="J216" i="2" s="1"/>
  <c r="J102" i="2" s="1"/>
  <c r="J217" i="2"/>
  <c r="BE217" i="2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BK182" i="2" s="1"/>
  <c r="J182" i="2" s="1"/>
  <c r="J101" i="2" s="1"/>
  <c r="J186" i="2"/>
  <c r="BE186" i="2"/>
  <c r="BI185" i="2"/>
  <c r="BH185" i="2"/>
  <c r="BG185" i="2"/>
  <c r="BF185" i="2"/>
  <c r="T185" i="2"/>
  <c r="R185" i="2"/>
  <c r="R182" i="2" s="1"/>
  <c r="P185" i="2"/>
  <c r="BK185" i="2"/>
  <c r="J185" i="2"/>
  <c r="BE185" i="2" s="1"/>
  <c r="BI184" i="2"/>
  <c r="BH184" i="2"/>
  <c r="BG184" i="2"/>
  <c r="BF184" i="2"/>
  <c r="T184" i="2"/>
  <c r="R184" i="2"/>
  <c r="P184" i="2"/>
  <c r="P182" i="2" s="1"/>
  <c r="BK184" i="2"/>
  <c r="J184" i="2"/>
  <c r="BE184" i="2"/>
  <c r="BI183" i="2"/>
  <c r="BH183" i="2"/>
  <c r="BG183" i="2"/>
  <c r="BF183" i="2"/>
  <c r="T183" i="2"/>
  <c r="T182" i="2" s="1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R167" i="2" s="1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T167" i="2"/>
  <c r="R168" i="2"/>
  <c r="P168" i="2"/>
  <c r="P167" i="2" s="1"/>
  <c r="BK168" i="2"/>
  <c r="J168" i="2"/>
  <c r="BE168" i="2" s="1"/>
  <c r="BI165" i="2"/>
  <c r="BH165" i="2"/>
  <c r="BG165" i="2"/>
  <c r="BF165" i="2"/>
  <c r="T165" i="2"/>
  <c r="T164" i="2"/>
  <c r="R165" i="2"/>
  <c r="R164" i="2"/>
  <c r="P165" i="2"/>
  <c r="P164" i="2" s="1"/>
  <c r="BK165" i="2"/>
  <c r="BK164" i="2"/>
  <c r="J164" i="2" s="1"/>
  <c r="J99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P156" i="2" s="1"/>
  <c r="BK161" i="2"/>
  <c r="J161" i="2"/>
  <c r="BE161" i="2"/>
  <c r="BI159" i="2"/>
  <c r="BH159" i="2"/>
  <c r="BG159" i="2"/>
  <c r="BF159" i="2"/>
  <c r="T159" i="2"/>
  <c r="T156" i="2" s="1"/>
  <c r="R159" i="2"/>
  <c r="P159" i="2"/>
  <c r="BK159" i="2"/>
  <c r="J159" i="2"/>
  <c r="BE159" i="2"/>
  <c r="BI157" i="2"/>
  <c r="BH157" i="2"/>
  <c r="BG157" i="2"/>
  <c r="BF157" i="2"/>
  <c r="T157" i="2"/>
  <c r="R157" i="2"/>
  <c r="R156" i="2"/>
  <c r="P157" i="2"/>
  <c r="BK157" i="2"/>
  <c r="BK156" i="2" s="1"/>
  <c r="J156" i="2" s="1"/>
  <c r="J157" i="2"/>
  <c r="BE157" i="2" s="1"/>
  <c r="J98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P127" i="2" s="1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9" i="2"/>
  <c r="F37" i="2" s="1"/>
  <c r="BD95" i="1" s="1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T127" i="2" s="1"/>
  <c r="T126" i="2" s="1"/>
  <c r="R128" i="2"/>
  <c r="P128" i="2"/>
  <c r="BK128" i="2"/>
  <c r="BK127" i="2"/>
  <c r="J127" i="2" s="1"/>
  <c r="J128" i="2"/>
  <c r="BE128" i="2"/>
  <c r="J97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F92" i="2"/>
  <c r="J17" i="2"/>
  <c r="J12" i="2"/>
  <c r="J120" i="2" s="1"/>
  <c r="E7" i="2"/>
  <c r="E116" i="2" s="1"/>
  <c r="AS94" i="1"/>
  <c r="AT96" i="1"/>
  <c r="L90" i="1"/>
  <c r="AM90" i="1"/>
  <c r="AM89" i="1"/>
  <c r="L89" i="1"/>
  <c r="AM87" i="1"/>
  <c r="L87" i="1"/>
  <c r="L85" i="1"/>
  <c r="L84" i="1"/>
  <c r="J141" i="5" l="1"/>
  <c r="J101" i="5" s="1"/>
  <c r="BK140" i="5"/>
  <c r="J140" i="5" s="1"/>
  <c r="J100" i="5" s="1"/>
  <c r="BK167" i="2"/>
  <c r="J116" i="6"/>
  <c r="J89" i="6"/>
  <c r="F37" i="6"/>
  <c r="BD99" i="1" s="1"/>
  <c r="T139" i="6"/>
  <c r="T138" i="6" s="1"/>
  <c r="P139" i="6"/>
  <c r="P138" i="6" s="1"/>
  <c r="T178" i="6"/>
  <c r="P178" i="6"/>
  <c r="J126" i="5"/>
  <c r="J98" i="5" s="1"/>
  <c r="BK125" i="5"/>
  <c r="P224" i="2"/>
  <c r="P126" i="2" s="1"/>
  <c r="AU95" i="1" s="1"/>
  <c r="AU94" i="1" s="1"/>
  <c r="F33" i="3"/>
  <c r="AZ96" i="1" s="1"/>
  <c r="T119" i="3"/>
  <c r="T118" i="3" s="1"/>
  <c r="J96" i="3"/>
  <c r="J30" i="3"/>
  <c r="E114" i="5"/>
  <c r="E85" i="5"/>
  <c r="BK151" i="5"/>
  <c r="P124" i="6"/>
  <c r="P123" i="6" s="1"/>
  <c r="P122" i="6" s="1"/>
  <c r="AU99" i="1" s="1"/>
  <c r="E108" i="3"/>
  <c r="E85" i="3"/>
  <c r="E85" i="2"/>
  <c r="J33" i="2"/>
  <c r="AV95" i="1" s="1"/>
  <c r="AT95" i="1" s="1"/>
  <c r="F33" i="2"/>
  <c r="AZ95" i="1" s="1"/>
  <c r="J34" i="2"/>
  <c r="AW95" i="1" s="1"/>
  <c r="F34" i="2"/>
  <c r="BA95" i="1" s="1"/>
  <c r="J33" i="4"/>
  <c r="AV97" i="1" s="1"/>
  <c r="AT97" i="1" s="1"/>
  <c r="F35" i="2"/>
  <c r="BB95" i="1" s="1"/>
  <c r="BB94" i="1" s="1"/>
  <c r="T124" i="6"/>
  <c r="T123" i="6" s="1"/>
  <c r="F35" i="3"/>
  <c r="BB96" i="1" s="1"/>
  <c r="J118" i="4"/>
  <c r="J97" i="4" s="1"/>
  <c r="BK117" i="4"/>
  <c r="J117" i="4" s="1"/>
  <c r="J33" i="5"/>
  <c r="AV98" i="1" s="1"/>
  <c r="J34" i="5"/>
  <c r="AW98" i="1" s="1"/>
  <c r="F34" i="5"/>
  <c r="BA98" i="1" s="1"/>
  <c r="R151" i="5"/>
  <c r="R150" i="5" s="1"/>
  <c r="R183" i="5"/>
  <c r="J123" i="6"/>
  <c r="J97" i="6" s="1"/>
  <c r="BK122" i="6"/>
  <c r="J122" i="6" s="1"/>
  <c r="J89" i="2"/>
  <c r="F36" i="2"/>
  <c r="BC95" i="1" s="1"/>
  <c r="BC94" i="1" s="1"/>
  <c r="P118" i="3"/>
  <c r="AU96" i="1" s="1"/>
  <c r="P118" i="4"/>
  <c r="P117" i="4" s="1"/>
  <c r="AU97" i="1" s="1"/>
  <c r="F37" i="4"/>
  <c r="BD97" i="1" s="1"/>
  <c r="BD94" i="1" s="1"/>
  <c r="W33" i="1" s="1"/>
  <c r="R141" i="5"/>
  <c r="R140" i="5" s="1"/>
  <c r="R124" i="5" s="1"/>
  <c r="J33" i="6"/>
  <c r="AV99" i="1" s="1"/>
  <c r="AT99" i="1" s="1"/>
  <c r="F33" i="6"/>
  <c r="AZ99" i="1" s="1"/>
  <c r="F35" i="6"/>
  <c r="BB99" i="1" s="1"/>
  <c r="R122" i="6"/>
  <c r="R127" i="2"/>
  <c r="R126" i="2" s="1"/>
  <c r="F92" i="5"/>
  <c r="F34" i="6"/>
  <c r="BA99" i="1" s="1"/>
  <c r="J89" i="4"/>
  <c r="E85" i="6"/>
  <c r="BA94" i="1" l="1"/>
  <c r="W32" i="1"/>
  <c r="AY94" i="1"/>
  <c r="AT98" i="1"/>
  <c r="BK150" i="5"/>
  <c r="J150" i="5" s="1"/>
  <c r="J102" i="5" s="1"/>
  <c r="J151" i="5"/>
  <c r="J103" i="5" s="1"/>
  <c r="J125" i="5"/>
  <c r="J97" i="5" s="1"/>
  <c r="BK124" i="5"/>
  <c r="J124" i="5" s="1"/>
  <c r="J96" i="4"/>
  <c r="J30" i="4"/>
  <c r="AZ94" i="1"/>
  <c r="J167" i="2"/>
  <c r="J100" i="2" s="1"/>
  <c r="BK126" i="2"/>
  <c r="J126" i="2" s="1"/>
  <c r="J96" i="6"/>
  <c r="J30" i="6"/>
  <c r="AG96" i="1"/>
  <c r="AN96" i="1" s="1"/>
  <c r="J39" i="3"/>
  <c r="T122" i="6"/>
  <c r="AX94" i="1"/>
  <c r="W31" i="1"/>
  <c r="J39" i="6" l="1"/>
  <c r="AG99" i="1"/>
  <c r="AN99" i="1" s="1"/>
  <c r="J96" i="5"/>
  <c r="J30" i="5"/>
  <c r="J96" i="2"/>
  <c r="J30" i="2"/>
  <c r="AV94" i="1"/>
  <c r="W29" i="1"/>
  <c r="AG97" i="1"/>
  <c r="AN97" i="1" s="1"/>
  <c r="J39" i="4"/>
  <c r="AW94" i="1"/>
  <c r="AK30" i="1" s="1"/>
  <c r="W30" i="1"/>
  <c r="AT94" i="1" l="1"/>
  <c r="AK29" i="1"/>
  <c r="AG95" i="1"/>
  <c r="J39" i="2"/>
  <c r="AG98" i="1"/>
  <c r="AN98" i="1" s="1"/>
  <c r="J39" i="5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<sst xmlns="http://schemas.openxmlformats.org/spreadsheetml/2006/main" count="5008" uniqueCount="941">
  <si>
    <t>Export Komplet</t>
  </si>
  <si>
    <t/>
  </si>
  <si>
    <t>2.0</t>
  </si>
  <si>
    <t>False</t>
  </si>
  <si>
    <t>{e4ca9443-6b90-4a8a-b95a-1a819f952508}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</si>
  <si>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</si>
  <si>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</si>
  <si>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</si>
  <si>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</si>
  <si>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</si>
  <si>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</si>
  <si>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</si>
  <si>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</si>
  <si>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</si>
  <si>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</si>
  <si>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</si>
  <si>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</t>
  </si>
  <si>
    <t>Stavba:</t>
  </si>
  <si>
    <t>Cyklostezka ve Studénce</t>
  </si>
  <si>
    <t>KSO:</t>
  </si>
  <si>
    <t>CC-CZ:</t>
  </si>
  <si>
    <t>Místo:</t>
  </si>
  <si>
    <t xml:space="preserve"> </t>
  </si>
  <si>
    <t>Datum:</t>
  </si>
  <si>
    <t>27. 4. 2017</t>
  </si>
  <si>
    <t>Zadavatel:</t>
  </si>
  <si>
    <t>IČ:</t>
  </si>
  <si>
    <t>0,1</t>
  </si>
  <si>
    <t>Město Sudénka</t>
  </si>
  <si>
    <t>DIČ:</t>
  </si>
  <si>
    <t>Uchazeč:</t>
  </si>
  <si>
    <t>Vyplň údaj</t>
  </si>
  <si>
    <t>Projektant:</t>
  </si>
  <si>
    <t>True</t>
  </si>
  <si>
    <t>Zpracovatel:</t>
  </si>
  <si>
    <t>Ing. Jan Krupička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</si>
  <si>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</si>
  <si>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</si>
  <si>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</si>
  <si>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</si>
  <si>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</si>
  <si>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</si>
  <si>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</si>
  <si>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</si>
  <si>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</si>
  <si>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</si>
  <si>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</si>
  <si>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</si>
  <si>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</si>
  <si>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</si>
  <si>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</si>
  <si>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</si>
  <si>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</si>
  <si>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</si>
  <si>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</si>
  <si>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</si>
  <si>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</si>
  <si>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</si>
  <si>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</si>
  <si>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</si>
  <si>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</si>
  <si>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</si>
  <si>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</si>
  <si>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</si>
  <si>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</si>
  <si>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</si>
  <si>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</si>
  <si>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</si>
  <si>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</si>
  <si>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</si>
  <si>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</si>
  <si>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</si>
  <si>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</si>
  <si>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</si>
  <si>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</si>
  <si>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</si>
  <si>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</si>
  <si>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</si>
  <si>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</si>
  <si>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</si>
  <si>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</si>
  <si>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SO01</t>
  </si>
  <si>
    <t xml:space="preserve"> Cyklostezka</t>
  </si>
  <si>
    <t>STA</t>
  </si>
  <si>
    <t>1</t>
  </si>
  <si>
    <t>{9a662633-7c04-47fc-b1a1-9ff608bf8cc1}</t>
  </si>
  <si>
    <t>2</t>
  </si>
  <si>
    <t>SO02</t>
  </si>
  <si>
    <t>Cyklotrasa</t>
  </si>
  <si>
    <t>{04d8e85e-f073-45e8-84d1-2815ac338b46}</t>
  </si>
  <si>
    <t>VRN</t>
  </si>
  <si>
    <t>Vedlejší náklady</t>
  </si>
  <si>
    <t>{ad697b58-5d2a-451e-a29b-ac67fdfe5561}</t>
  </si>
  <si>
    <t>SO03A</t>
  </si>
  <si>
    <t>Veřejné osvětlení, trasa na ul. Sjednocení</t>
  </si>
  <si>
    <t>{ff6b5ea6-51e9-4ea3-81ea-336ddebbda1d}</t>
  </si>
  <si>
    <t>SO03B</t>
  </si>
  <si>
    <t>Veřejné osvětlení, trasa na ul. Sjednocení až k nádraží ČD</t>
  </si>
  <si>
    <t>{228eb1a6-9790-4849-acd3-af8e96054541}</t>
  </si>
  <si>
    <t>KRYCÍ LIST SOUPISU PRACÍ</t>
  </si>
  <si>
    <t>Objekt:</t>
  </si>
  <si>
    <t>SO01 -  Cyklostezka</t>
  </si>
  <si>
    <t>Studénka</t>
  </si>
  <si>
    <t xml:space="preserve"> Ing. Jan Krupička</t>
  </si>
  <si>
    <t>REKAPITULACE ČLENĚNÍ SOUPISU PRACÍ</t>
  </si>
  <si>
    <t>Kód dílu - Popis</t>
  </si>
  <si>
    <t>Cena celkem [CZK]</t>
  </si>
  <si>
    <t>Náklady ze soupisu prací</t>
  </si>
  <si>
    <t>-1</t>
  </si>
  <si>
    <t>1 -   Zemní práce</t>
  </si>
  <si>
    <t>11 -  Přípravné a přidružené práce</t>
  </si>
  <si>
    <t>2 -   Základy,zvláštní zakládání</t>
  </si>
  <si>
    <t>3 -   Svislé a kompletní konstrukce</t>
  </si>
  <si>
    <t>5 -   Komunikace</t>
  </si>
  <si>
    <t>91 -   Doplňující práce na komunikaci</t>
  </si>
  <si>
    <t>96 -   Bourání konstrukcí</t>
  </si>
  <si>
    <t>97 -   Prorážení otvorů</t>
  </si>
  <si>
    <t>99 -   Staveništní přesun hmot</t>
  </si>
  <si>
    <t>767 -  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</si>
  <si>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</si>
  <si>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</si>
  <si>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</si>
  <si>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</si>
  <si>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</si>
  <si>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</si>
  <si>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</si>
  <si>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</si>
  <si>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</si>
  <si>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</si>
  <si>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</si>
  <si>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</si>
  <si>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</si>
  <si>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 Zemní práce</t>
  </si>
  <si>
    <t>ROZPOCET</t>
  </si>
  <si>
    <t>80</t>
  </si>
  <si>
    <t>K</t>
  </si>
  <si>
    <t>07</t>
  </si>
  <si>
    <t>Dopravní značení provizorní, obsahuje instalaci, pronájem, montáž, demontáž, vyřízení dočasného záboru, poplatky - Vedlejší výdaj</t>
  </si>
  <si>
    <t>soubor</t>
  </si>
  <si>
    <t>4</t>
  </si>
  <si>
    <t>-804302583</t>
  </si>
  <si>
    <t>93</t>
  </si>
  <si>
    <t>112151111</t>
  </si>
  <si>
    <t>Směrové kácení stromů s rozřezáním a odvětvením D kmene do 200 mm</t>
  </si>
  <si>
    <t>kus</t>
  </si>
  <si>
    <t>CS ÚRS 2019 01</t>
  </si>
  <si>
    <t>399008436</t>
  </si>
  <si>
    <t>3</t>
  </si>
  <si>
    <t>121100002RA0</t>
  </si>
  <si>
    <t>Sejmutí ornice a uložení na deponii</t>
  </si>
  <si>
    <t>m3</t>
  </si>
  <si>
    <t>448792232</t>
  </si>
  <si>
    <t>VV</t>
  </si>
  <si>
    <t>(0,6*(874,116)*0,40)</t>
  </si>
  <si>
    <t>53</t>
  </si>
  <si>
    <t>122102203R001</t>
  </si>
  <si>
    <t>Odkopávky a prokopávky nezapažené pro silnice objemu do 5000 m3 v hornině tř. 1 a 4</t>
  </si>
  <si>
    <t>654351651</t>
  </si>
  <si>
    <t>(4,5*(874,116)*0,40)</t>
  </si>
  <si>
    <t>52</t>
  </si>
  <si>
    <t>162401102</t>
  </si>
  <si>
    <t>Vodorovné přemístění do 2000 m výkopku/sypaniny z horniny tř. 1 až 4</t>
  </si>
  <si>
    <t>243658968</t>
  </si>
  <si>
    <t>8</t>
  </si>
  <si>
    <t>162401102R001</t>
  </si>
  <si>
    <t>Vodorovné přemístění výkopku z hor.1-4 do 20000 m</t>
  </si>
  <si>
    <t>-514543740</t>
  </si>
  <si>
    <t>(450*1.5*0.3) + (487*2.36)</t>
  </si>
  <si>
    <t>16</t>
  </si>
  <si>
    <t>167101102R00</t>
  </si>
  <si>
    <t>Nakládání výkopku z hor.1-4 v množství nad 100 m3</t>
  </si>
  <si>
    <t>-1061596774</t>
  </si>
  <si>
    <t>4,5*(874,116)*0,40</t>
  </si>
  <si>
    <t>17</t>
  </si>
  <si>
    <t>181201102R00</t>
  </si>
  <si>
    <t>Úprava pláně v násypech v hor. 1-4, se zhutněním</t>
  </si>
  <si>
    <t>m2</t>
  </si>
  <si>
    <t>-1993309091</t>
  </si>
  <si>
    <t>874,116*4</t>
  </si>
  <si>
    <t>18</t>
  </si>
  <si>
    <t>182201101R00</t>
  </si>
  <si>
    <t>Svahování násypů</t>
  </si>
  <si>
    <t>-1789920805</t>
  </si>
  <si>
    <t>0,129*0,09*543,42</t>
  </si>
  <si>
    <t>19</t>
  </si>
  <si>
    <t>199000002R00</t>
  </si>
  <si>
    <t>Poplatek za skládku horniny 1- 4</t>
  </si>
  <si>
    <t>-540460824</t>
  </si>
  <si>
    <t>1350</t>
  </si>
  <si>
    <t>20</t>
  </si>
  <si>
    <t>180401212R01</t>
  </si>
  <si>
    <t>Založení trávníku lučního výsevem ve svahu do 1:2, včetně zalití</t>
  </si>
  <si>
    <t>-1663352324</t>
  </si>
  <si>
    <t>2*874,116</t>
  </si>
  <si>
    <t>182301131R00</t>
  </si>
  <si>
    <t>Rozprostření ornice, svah, tl. do 10 cm, nad 500m2</t>
  </si>
  <si>
    <t>1660742009</t>
  </si>
  <si>
    <t>418,3*2,1</t>
  </si>
  <si>
    <t>22</t>
  </si>
  <si>
    <t>183403253R00</t>
  </si>
  <si>
    <t>Obdělání půdy hrabáním, na svahu 1:2</t>
  </si>
  <si>
    <t>1625215277</t>
  </si>
  <si>
    <t>213,6*0,5</t>
  </si>
  <si>
    <t>23</t>
  </si>
  <si>
    <t>183403261R00</t>
  </si>
  <si>
    <t>Obdělání půdy válením, na svahu 1:2</t>
  </si>
  <si>
    <t>-1904740616</t>
  </si>
  <si>
    <t>878/1</t>
  </si>
  <si>
    <t>24</t>
  </si>
  <si>
    <t>00572404R</t>
  </si>
  <si>
    <t>Směs travní dálniční univerzální balení 25kg PROFI</t>
  </si>
  <si>
    <t>kg</t>
  </si>
  <si>
    <t>-515376189</t>
  </si>
  <si>
    <t>11</t>
  </si>
  <si>
    <t xml:space="preserve"> Přípravné a přidružené práce</t>
  </si>
  <si>
    <t>64</t>
  </si>
  <si>
    <t>113106121</t>
  </si>
  <si>
    <t>Rozebrání dlažeb komunikací pro pěší z betonových nebo kamenných dlaždic</t>
  </si>
  <si>
    <t>-973485074</t>
  </si>
  <si>
    <t>874,116*3.2</t>
  </si>
  <si>
    <t>63</t>
  </si>
  <si>
    <t>113202111</t>
  </si>
  <si>
    <t>Vytrhání obrub krajníků obrubníků stojatých</t>
  </si>
  <si>
    <t>m</t>
  </si>
  <si>
    <t>787936880</t>
  </si>
  <si>
    <t>874,116*2</t>
  </si>
  <si>
    <t>90</t>
  </si>
  <si>
    <t>979082316R01</t>
  </si>
  <si>
    <t>Vodorovná doprava suti a hmot po suchu do 4000 m</t>
  </si>
  <si>
    <t>t</t>
  </si>
  <si>
    <t>1032340387</t>
  </si>
  <si>
    <t>65</t>
  </si>
  <si>
    <t>979990104R001</t>
  </si>
  <si>
    <t>Poplatek za skládku suti - beton</t>
  </si>
  <si>
    <t>-1333875626</t>
  </si>
  <si>
    <t>(874,116*3,2*0,122)+(874,116*2*0,1)</t>
  </si>
  <si>
    <t xml:space="preserve">  Základy,zvláštní zakládání</t>
  </si>
  <si>
    <t>27</t>
  </si>
  <si>
    <t>289971211R00</t>
  </si>
  <si>
    <t>Zřízení vrstvy z geotextilie sklon do 1:5 š.do 3 m</t>
  </si>
  <si>
    <t>-580035150</t>
  </si>
  <si>
    <t xml:space="preserve">  Svislé a kompletní konstrukce</t>
  </si>
  <si>
    <t>88</t>
  </si>
  <si>
    <t>08</t>
  </si>
  <si>
    <t>Stabilizace únosnosti podloží ŠD 0-90</t>
  </si>
  <si>
    <t>-1436600505</t>
  </si>
  <si>
    <t>258*0,2*4</t>
  </si>
  <si>
    <t>89</t>
  </si>
  <si>
    <t>09</t>
  </si>
  <si>
    <t>Hloubení rýh š do 600mm pro stabilizaci zeminy</t>
  </si>
  <si>
    <t>1776238063</t>
  </si>
  <si>
    <t>4*0,2*260</t>
  </si>
  <si>
    <t>81</t>
  </si>
  <si>
    <t>211531111</t>
  </si>
  <si>
    <t>Výplň odvodňovacích žeber nebo trativodů kamenivem hrubým drceným frakce 16 až 63 mm</t>
  </si>
  <si>
    <t>505263013</t>
  </si>
  <si>
    <t>25,5*0,2*4</t>
  </si>
  <si>
    <t>82</t>
  </si>
  <si>
    <t>211971110</t>
  </si>
  <si>
    <t>Zřízení opláštění žeber nebo trativodů geotextilií v rýze nebo zářezu sklonu do 1:2</t>
  </si>
  <si>
    <t>376680291</t>
  </si>
  <si>
    <t>0,11*204</t>
  </si>
  <si>
    <t>67</t>
  </si>
  <si>
    <t>212532111</t>
  </si>
  <si>
    <t>Lože pro trativody z kameniva hrubého drceného frakce 16 až 32 mm</t>
  </si>
  <si>
    <t>-786802504</t>
  </si>
  <si>
    <t>204*0,3*0,3</t>
  </si>
  <si>
    <t>28</t>
  </si>
  <si>
    <t>388993111R00</t>
  </si>
  <si>
    <t>Chránička kabelu z PVC 110/2,2 mm, výkop</t>
  </si>
  <si>
    <t>-465645605</t>
  </si>
  <si>
    <t>162</t>
  </si>
  <si>
    <t>66</t>
  </si>
  <si>
    <t>935932214</t>
  </si>
  <si>
    <t>Trativod DN. 150mm</t>
  </si>
  <si>
    <t>-1132679639</t>
  </si>
  <si>
    <t>204</t>
  </si>
  <si>
    <t>5</t>
  </si>
  <si>
    <t xml:space="preserve">  Komunikace</t>
  </si>
  <si>
    <t>77</t>
  </si>
  <si>
    <t>01</t>
  </si>
  <si>
    <t>Svislá dopravní značka vč. příslušenství a materiálu(slupek, objímka, patka, víčko,značka popřípadě.více značek na jednom sloupku dle dokumentace, DZ - komplet - 20 SLOUPU + značky dle výpisu z technické zprávy a průvodní zprávy</t>
  </si>
  <si>
    <t>974303325</t>
  </si>
  <si>
    <t>71</t>
  </si>
  <si>
    <t>02</t>
  </si>
  <si>
    <t xml:space="preserve">Zkouška únosnosti zemní pláně </t>
  </si>
  <si>
    <t>-1837946309</t>
  </si>
  <si>
    <t>72</t>
  </si>
  <si>
    <t>03</t>
  </si>
  <si>
    <t>Úprava svislého čela propustku na čelo šikmé</t>
  </si>
  <si>
    <t>-671697783</t>
  </si>
  <si>
    <t>78</t>
  </si>
  <si>
    <t>04</t>
  </si>
  <si>
    <t xml:space="preserve">Obrubník zahradní stojatý betonový 10/25/100 do bet. lože C25/30 XF4 s boční opěrou </t>
  </si>
  <si>
    <t>-1036212700</t>
  </si>
  <si>
    <t>55</t>
  </si>
  <si>
    <t>457971112</t>
  </si>
  <si>
    <t>Zřízení vrstvy z geotextilie o sklonu do 10° š přes 3 do 7,5 m</t>
  </si>
  <si>
    <t>1943146048</t>
  </si>
  <si>
    <t>3360</t>
  </si>
  <si>
    <t>32</t>
  </si>
  <si>
    <t>67352030R01</t>
  </si>
  <si>
    <t>Geotextilie separační 300g/m2</t>
  </si>
  <si>
    <t>1630792728</t>
  </si>
  <si>
    <t>840*4</t>
  </si>
  <si>
    <t>34</t>
  </si>
  <si>
    <t>564871111R00</t>
  </si>
  <si>
    <t>Podklad ze štěrkodrti po zhutnění tloušťky 25 cm</t>
  </si>
  <si>
    <t>1737015228</t>
  </si>
  <si>
    <t>874,116*3,8</t>
  </si>
  <si>
    <t>38</t>
  </si>
  <si>
    <t>573111112R00</t>
  </si>
  <si>
    <t>Postřik živičný infiltr.+ posyp,z asfaltu 1 kg/m2</t>
  </si>
  <si>
    <t>-667902515</t>
  </si>
  <si>
    <t>91</t>
  </si>
  <si>
    <t>577141312RT3</t>
  </si>
  <si>
    <t>Beton asfalt. ACO 8 CH,ACO 11,ACO 16, do 3 m, 5 cm, plochy 201-1000 m2 - červený</t>
  </si>
  <si>
    <t>2097890505</t>
  </si>
  <si>
    <t>39</t>
  </si>
  <si>
    <t>577141312RT2</t>
  </si>
  <si>
    <t>Beton asfalt. ACO 8 CH,ACO 11,ACO 16, do 3 m, 5 cm, plochy 201-1000 m2 - černý</t>
  </si>
  <si>
    <t>1712679402</t>
  </si>
  <si>
    <t>874,116*1,5</t>
  </si>
  <si>
    <t>92</t>
  </si>
  <si>
    <t>56314R01</t>
  </si>
  <si>
    <t>R-MAT ČSN EN 131 08-08 50mm</t>
  </si>
  <si>
    <t>-1878521432</t>
  </si>
  <si>
    <t>40</t>
  </si>
  <si>
    <t>573211111R00</t>
  </si>
  <si>
    <t>Postřik živičný spojovací z asfaltu 0,5-0,7 kg/m2</t>
  </si>
  <si>
    <t>2039390220</t>
  </si>
  <si>
    <t>68</t>
  </si>
  <si>
    <t>914001111R00</t>
  </si>
  <si>
    <t>Osazení sloupků dopr.značky vč. beton. základu</t>
  </si>
  <si>
    <t>-1856223172</t>
  </si>
  <si>
    <t>73</t>
  </si>
  <si>
    <t>915721121R00</t>
  </si>
  <si>
    <t xml:space="preserve">Vodorovné značení stříkání barvou  </t>
  </si>
  <si>
    <t>903020716</t>
  </si>
  <si>
    <t>76</t>
  </si>
  <si>
    <t>915791111R00</t>
  </si>
  <si>
    <t>Předznačení pro značení dělící čáry,vodící proužky</t>
  </si>
  <si>
    <t>-326382297</t>
  </si>
  <si>
    <t>74</t>
  </si>
  <si>
    <t>915791112R00</t>
  </si>
  <si>
    <t>Předznačení pro značení příčné prahy, symbol nevidomí  atd.</t>
  </si>
  <si>
    <t>ks</t>
  </si>
  <si>
    <t>-72576494</t>
  </si>
  <si>
    <t>69</t>
  </si>
  <si>
    <t>966006132R00</t>
  </si>
  <si>
    <t>Odstranění doprav.značek se sloupky, s bet.patkami</t>
  </si>
  <si>
    <t>-1080549209</t>
  </si>
  <si>
    <t>70</t>
  </si>
  <si>
    <t>R001</t>
  </si>
  <si>
    <t>Štěpkování křovin a stromů o průměru do 100 mm</t>
  </si>
  <si>
    <t>1729648533</t>
  </si>
  <si>
    <t>10*15</t>
  </si>
  <si>
    <t>94</t>
  </si>
  <si>
    <t>184818111</t>
  </si>
  <si>
    <t>Vyvětvení a tvarový ořez dřevin v do 3 m s odnesením odpadu do 200 m a spálením</t>
  </si>
  <si>
    <t>711914654</t>
  </si>
  <si>
    <t>83</t>
  </si>
  <si>
    <t>VZ1</t>
  </si>
  <si>
    <t>termoplastická vodorovné DZ( cyklista 800x900) - modrá</t>
  </si>
  <si>
    <t>-709620739</t>
  </si>
  <si>
    <t>84</t>
  </si>
  <si>
    <t>VZ2</t>
  </si>
  <si>
    <t>termoplastická vodorovné DZ( směr.šipka  1000) - modrá</t>
  </si>
  <si>
    <t>894942642</t>
  </si>
  <si>
    <t>85</t>
  </si>
  <si>
    <t>VZ3</t>
  </si>
  <si>
    <t xml:space="preserve">termoplastická vodorovné DZ( výstražný trojúhelník ) - modrý </t>
  </si>
  <si>
    <t>-2087828033</t>
  </si>
  <si>
    <t>86</t>
  </si>
  <si>
    <t>VZ4</t>
  </si>
  <si>
    <t>Vodorovné značení střík.barvou proužků š.12 cm</t>
  </si>
  <si>
    <t>31882969</t>
  </si>
  <si>
    <t xml:space="preserve">  Doplňující práce na komunikaci</t>
  </si>
  <si>
    <t>41</t>
  </si>
  <si>
    <t>917862111R001</t>
  </si>
  <si>
    <t>Osazení stojat. obrub.bet. s opěrou,lože z C 25/30 XF4 tl. 0.1m</t>
  </si>
  <si>
    <t>-1803309865</t>
  </si>
  <si>
    <t>87</t>
  </si>
  <si>
    <t>VZ5</t>
  </si>
  <si>
    <t>Příplatek za reflexní úpravu dělících čar 12 cm</t>
  </si>
  <si>
    <t>-1297990960</t>
  </si>
  <si>
    <t>96</t>
  </si>
  <si>
    <t xml:space="preserve">  Bourání konstrukcí</t>
  </si>
  <si>
    <t>97</t>
  </si>
  <si>
    <t xml:space="preserve">  Prorážení otvorů</t>
  </si>
  <si>
    <t>99</t>
  </si>
  <si>
    <t xml:space="preserve">  Staveništní přesun hmot</t>
  </si>
  <si>
    <t>47</t>
  </si>
  <si>
    <t>998223011R00</t>
  </si>
  <si>
    <t>Přesun hmot, pozemní komunikace, kryt dlážděný</t>
  </si>
  <si>
    <t>-1363688721</t>
  </si>
  <si>
    <t>767</t>
  </si>
  <si>
    <t xml:space="preserve">  Konstrukce zámečnické</t>
  </si>
  <si>
    <t>58</t>
  </si>
  <si>
    <t>460650923</t>
  </si>
  <si>
    <t>Kladení dlažby po překopech z kostek mozaikových do lože z kameniva těženého - Dělící pás + vodící línie</t>
  </si>
  <si>
    <t>1706503505</t>
  </si>
  <si>
    <t>(874,116*0,3)+(5*0.5*3)+(1,6*2,3+1,6*6,5+1,6*4,5)</t>
  </si>
  <si>
    <t>48</t>
  </si>
  <si>
    <t>06</t>
  </si>
  <si>
    <t>Stojan na kola z pozink oceli + příslušenství dle TZ</t>
  </si>
  <si>
    <t>221945354</t>
  </si>
  <si>
    <t>95</t>
  </si>
  <si>
    <t>06b</t>
  </si>
  <si>
    <t>Lavička + příslušenství dle TZ</t>
  </si>
  <si>
    <t>-495799138</t>
  </si>
  <si>
    <t>56</t>
  </si>
  <si>
    <t>M</t>
  </si>
  <si>
    <t>592453070R004</t>
  </si>
  <si>
    <t>Bet. dlažba barva okr tl.8mm</t>
  </si>
  <si>
    <t>327234947</t>
  </si>
  <si>
    <t>(874,116*0,1)</t>
  </si>
  <si>
    <t>592453070R005</t>
  </si>
  <si>
    <t>Bet. dlažba tl.8mm</t>
  </si>
  <si>
    <t>1340907698</t>
  </si>
  <si>
    <t>(1,6*2,3+1,6*6,5+1,6*4,5)</t>
  </si>
  <si>
    <t>57</t>
  </si>
  <si>
    <t>592451190R01</t>
  </si>
  <si>
    <t>Bet. dlažba slepecká tl.8xcm. s půlkulatými výstupky, červená</t>
  </si>
  <si>
    <t>373269363</t>
  </si>
  <si>
    <t>(874,116*0,2)+(5*0.5*3)</t>
  </si>
  <si>
    <t>SO02 - Cyklotrasa</t>
  </si>
  <si>
    <t>-1704674152</t>
  </si>
  <si>
    <t>12,5*0,4*0,4</t>
  </si>
  <si>
    <t>6</t>
  </si>
  <si>
    <t>167101102R001</t>
  </si>
  <si>
    <t>Nakládání výkopku z hor.1-4 v množství do 100 m3</t>
  </si>
  <si>
    <t>-758011744</t>
  </si>
  <si>
    <t>0,4*0,4*12,5*2,5</t>
  </si>
  <si>
    <t>01.1</t>
  </si>
  <si>
    <t>termoplastická vodorovné DZ V20( cyklista 800x900 + 2x šipka)  - bílé</t>
  </si>
  <si>
    <t>767105235</t>
  </si>
  <si>
    <t>01.1.1</t>
  </si>
  <si>
    <t>Svislá dopravní značka vč. příslušenství a materiálu(slupek, objímka, patka, víčko,značka popřípadě.více značek na jednom sloupku dle dokumentace, DZ - komplet</t>
  </si>
  <si>
    <t>1050133230</t>
  </si>
  <si>
    <t>122101101R01</t>
  </si>
  <si>
    <t>Odkopávky a prokopávky nezapažené v hornině tř. 1 až 4 objem do 100 m3</t>
  </si>
  <si>
    <t>-2000665521</t>
  </si>
  <si>
    <t>7</t>
  </si>
  <si>
    <t>-1628313276</t>
  </si>
  <si>
    <t>VRN - Vedlejší náklady</t>
  </si>
  <si>
    <t>VRN1 -   Průzkumné, geodetické a projektové práce</t>
  </si>
  <si>
    <t>VRN1</t>
  </si>
  <si>
    <t xml:space="preserve">  Průzkumné, geodetické a projektové práce</t>
  </si>
  <si>
    <t>013254000</t>
  </si>
  <si>
    <t>Dokumentace skutečného provedení stavby</t>
  </si>
  <si>
    <t>1024</t>
  </si>
  <si>
    <t>-2085401120</t>
  </si>
  <si>
    <t>013254000-01</t>
  </si>
  <si>
    <t>Geodetické práce</t>
  </si>
  <si>
    <t>686234424</t>
  </si>
  <si>
    <t>013254000-02</t>
  </si>
  <si>
    <t>Vytyčení inženýrských sítí</t>
  </si>
  <si>
    <t>1622071710</t>
  </si>
  <si>
    <t>013254000-03</t>
  </si>
  <si>
    <t xml:space="preserve">Provizorní ohraničení staveniště </t>
  </si>
  <si>
    <t>-12431348</t>
  </si>
  <si>
    <t>013254000-04</t>
  </si>
  <si>
    <t xml:space="preserve">Čištění komunikací po zelou délku staby </t>
  </si>
  <si>
    <t>1693580720</t>
  </si>
  <si>
    <t>013254000-05</t>
  </si>
  <si>
    <t>Vybudování, provoz a likvidace staveniště</t>
  </si>
  <si>
    <t>-283683548</t>
  </si>
  <si>
    <t>013254000-06</t>
  </si>
  <si>
    <t>Vyřízení záborů veřejných ploch a prostranství, vč. úhrad poplatků</t>
  </si>
  <si>
    <t>-598429365</t>
  </si>
  <si>
    <t>013254000-07</t>
  </si>
  <si>
    <t>Geometrické zaměření - geom. plán pro vklad do katastru + věcná břemena</t>
  </si>
  <si>
    <t>1078820196</t>
  </si>
  <si>
    <t>9</t>
  </si>
  <si>
    <t>013254000-08</t>
  </si>
  <si>
    <t>Ochrana inženýrských sítí při stavbě - Chráničky, odkopávky</t>
  </si>
  <si>
    <t>-684739326</t>
  </si>
  <si>
    <t>10</t>
  </si>
  <si>
    <t>013254000-09</t>
  </si>
  <si>
    <t>Dočasný informační Bilboard 2,1x2,2m. Včetně montáže, osazení a odvozu.</t>
  </si>
  <si>
    <t>-54306838</t>
  </si>
  <si>
    <t>013254000-10</t>
  </si>
  <si>
    <t>Pamětní deska, včetně dovozu, montáže, ukotvení</t>
  </si>
  <si>
    <t>1593133675</t>
  </si>
  <si>
    <t>SO03A - Veřejné osvětlení, trasa na ul. Sjednocení</t>
  </si>
  <si>
    <t>HSV -  Práce a dodávky HSV</t>
  </si>
  <si>
    <t xml:space="preserve">    1 -  Zemní práce</t>
  </si>
  <si>
    <t xml:space="preserve">    997 -  Přesun sutě</t>
  </si>
  <si>
    <t>PSV -  Práce a dodávky PSV</t>
  </si>
  <si>
    <t xml:space="preserve">    741 -  Elektroinstalace</t>
  </si>
  <si>
    <t>M -  Práce a dodávky M</t>
  </si>
  <si>
    <t xml:space="preserve">    21-M -  Elektromontáže</t>
  </si>
  <si>
    <t xml:space="preserve">    46-M -  Zemní práce při extr.mont.pracích</t>
  </si>
  <si>
    <t>HSV</t>
  </si>
  <si>
    <t xml:space="preserve"> Práce a dodávky HSV</t>
  </si>
  <si>
    <t xml:space="preserve"> Zemní práce</t>
  </si>
  <si>
    <t>171201211</t>
  </si>
  <si>
    <t>Poplatek za uložení odpadu ze sypaniny na skládce (skládkovné)</t>
  </si>
  <si>
    <t>-748298673</t>
  </si>
  <si>
    <t>119003131</t>
  </si>
  <si>
    <t>Výstražná páska pro zabezpečení výkopu zřízení</t>
  </si>
  <si>
    <t>1664524142</t>
  </si>
  <si>
    <t>735580100</t>
  </si>
  <si>
    <t>páska výstražná "VSTUP ZAKÁZÁN" 200 m</t>
  </si>
  <si>
    <t>-1813451185</t>
  </si>
  <si>
    <t>119003132</t>
  </si>
  <si>
    <t>Výstražná páska pro zabezpečení výkopu odstranění</t>
  </si>
  <si>
    <t>-2042916992</t>
  </si>
  <si>
    <t>119002131</t>
  </si>
  <si>
    <t>Pochůzí protiskluzový plech pro zabezpečení výkopu zřízení</t>
  </si>
  <si>
    <t>-253606827</t>
  </si>
  <si>
    <t>Pochůzí protiskluzový plech tl.1,5mm 1000x2000mm</t>
  </si>
  <si>
    <t>425270272</t>
  </si>
  <si>
    <t>119002132</t>
  </si>
  <si>
    <t>Pochůzí protiskluzový plech pro zabezpečení výkopu odstranění</t>
  </si>
  <si>
    <t>-112372961</t>
  </si>
  <si>
    <t>119002411</t>
  </si>
  <si>
    <t>Pojezdový ocelový plech pro zabezpčení výkopu  zřízení</t>
  </si>
  <si>
    <t>1603057682</t>
  </si>
  <si>
    <t>R002</t>
  </si>
  <si>
    <t>Pojezdový ocelový plech tl.5mm 1000x2000mm</t>
  </si>
  <si>
    <t>633184006</t>
  </si>
  <si>
    <t>119002412</t>
  </si>
  <si>
    <t>Pojezdový ocelový plech pro zabezpčení výkopu odstranění</t>
  </si>
  <si>
    <t>1377480570</t>
  </si>
  <si>
    <t>997</t>
  </si>
  <si>
    <t xml:space="preserve"> Přesun sutě</t>
  </si>
  <si>
    <t>997221815</t>
  </si>
  <si>
    <t>Poplatek za uložení betonového odpadu na skládce (skládkovné)</t>
  </si>
  <si>
    <t>-122667335</t>
  </si>
  <si>
    <t>12</t>
  </si>
  <si>
    <t>997221845</t>
  </si>
  <si>
    <t>Poplatek za uložení odpadu z asfaltových povrchů na skládce (skládkovné)</t>
  </si>
  <si>
    <t>-53466239</t>
  </si>
  <si>
    <t>PSV</t>
  </si>
  <si>
    <t xml:space="preserve"> Práce a dodávky PSV</t>
  </si>
  <si>
    <t>741</t>
  </si>
  <si>
    <t xml:space="preserve"> Elektroinstalace</t>
  </si>
  <si>
    <t>13</t>
  </si>
  <si>
    <t>741313082</t>
  </si>
  <si>
    <t>Montáž zásuvka chráněná v krabici šroubové připojení 2P+PE prostředí venkovní, mokré</t>
  </si>
  <si>
    <t>-338211637</t>
  </si>
  <si>
    <t>14</t>
  </si>
  <si>
    <t>345514850</t>
  </si>
  <si>
    <t>zásuvka krytá pro vlhké prostředí 5518-3929 S šedá, IP44</t>
  </si>
  <si>
    <t>1968055841</t>
  </si>
  <si>
    <t>741231002</t>
  </si>
  <si>
    <t>Montáž svorkovnice do rozvaděčů - řadová vodič do 6 mm2 se zapojením vodičů</t>
  </si>
  <si>
    <t>-645197613</t>
  </si>
  <si>
    <t>345629000</t>
  </si>
  <si>
    <t>svornice ochranná 6226-30 6 mm2 25A</t>
  </si>
  <si>
    <t>29585118</t>
  </si>
  <si>
    <t>741320165</t>
  </si>
  <si>
    <t>Montáž jistič třípólový nn do 25 A ve skříni</t>
  </si>
  <si>
    <t>1451749399</t>
  </si>
  <si>
    <t>358224010</t>
  </si>
  <si>
    <t>jistič 3pólový-charakteristika B LPN (LSN) 16B/3</t>
  </si>
  <si>
    <t>-1605712166</t>
  </si>
  <si>
    <t>R003</t>
  </si>
  <si>
    <t>Demontáž a zpětná montáž radaru</t>
  </si>
  <si>
    <t>-2070529087</t>
  </si>
  <si>
    <t>R004</t>
  </si>
  <si>
    <t>Demontáž rozhlasového systému</t>
  </si>
  <si>
    <t>1356224237</t>
  </si>
  <si>
    <t xml:space="preserve"> Práce a dodávky M</t>
  </si>
  <si>
    <t>21-M</t>
  </si>
  <si>
    <t xml:space="preserve"> Elektromontáže</t>
  </si>
  <si>
    <t>210810005</t>
  </si>
  <si>
    <t>Montáž měděných kabelů CYKY, CYKYD, CYKYDY, NYM, NYY, YSLY 750 V 3x1,5 mm2 uložených volně</t>
  </si>
  <si>
    <t>-286208117</t>
  </si>
  <si>
    <t>341110300</t>
  </si>
  <si>
    <t>kabel silový s Cu jádrem CYKY 3x1,5 mm2</t>
  </si>
  <si>
    <t>128</t>
  </si>
  <si>
    <t>-1510014322</t>
  </si>
  <si>
    <t>210100001</t>
  </si>
  <si>
    <t>Ukončení vodičů v rozváděči nebo na přístroji včetně zapojení průřezu žíly do 2,5 mm2</t>
  </si>
  <si>
    <t>1879446480</t>
  </si>
  <si>
    <t>741122642</t>
  </si>
  <si>
    <t>Montáž kabel Cu plný kulatý žíla 5x4 až 6 mm2 uložený pevně (CYKY)</t>
  </si>
  <si>
    <t>-612404744</t>
  </si>
  <si>
    <t>25</t>
  </si>
  <si>
    <t>341111000</t>
  </si>
  <si>
    <t>kabel silový s Cu jádrem CYKY 5x6 mm2</t>
  </si>
  <si>
    <t>-1825382226</t>
  </si>
  <si>
    <t>26</t>
  </si>
  <si>
    <t>210100002</t>
  </si>
  <si>
    <t>Ukončení vodičů v rozváděči nebo na přístroji včetně zapojení průřezu žíly do 6 mm2</t>
  </si>
  <si>
    <t>-577465624</t>
  </si>
  <si>
    <t>741122623</t>
  </si>
  <si>
    <t>Montáž kabel Cu plný kulatý žíla 4x10 mm2 uložený pevně (CYKY)</t>
  </si>
  <si>
    <t>1047131462</t>
  </si>
  <si>
    <t>341110760</t>
  </si>
  <si>
    <t>kabel silový s Cu jádrem CYKY 4x10 mm2</t>
  </si>
  <si>
    <t>1069167237</t>
  </si>
  <si>
    <t>29</t>
  </si>
  <si>
    <t>741122644</t>
  </si>
  <si>
    <t>Montáž kabel Cu plný kulatý žíla 5x16 mm2 uložený pevně (CYKY)</t>
  </si>
  <si>
    <t>-1573439700</t>
  </si>
  <si>
    <t>30</t>
  </si>
  <si>
    <t>R005</t>
  </si>
  <si>
    <t>kabel silový s Cu jádrem CYKY 5x16 mm2</t>
  </si>
  <si>
    <t>-1595579406</t>
  </si>
  <si>
    <t>31</t>
  </si>
  <si>
    <t>210100003</t>
  </si>
  <si>
    <t>Ukončení vodičů v rozváděči nebo na přístroji včetně zapojení průřezu žíly do 16 mm2</t>
  </si>
  <si>
    <t>405372117</t>
  </si>
  <si>
    <t>210101233</t>
  </si>
  <si>
    <t>Propojení kabelů celoplastových spojkou do 1 kV venkovní smršťovací SVCZ 1až5 žíly do 4x10až16 mm2</t>
  </si>
  <si>
    <t>1533269863</t>
  </si>
  <si>
    <t>33</t>
  </si>
  <si>
    <t>354360290</t>
  </si>
  <si>
    <t>spojka kabelová smršťovaná přímá do 1kV 91ahsc-35 3-4ž. x 6 - 35mm</t>
  </si>
  <si>
    <t>143829654</t>
  </si>
  <si>
    <t>R006</t>
  </si>
  <si>
    <t>Ukončení stávajícího kabelu ve stožárové rozvodnici</t>
  </si>
  <si>
    <t>880824961</t>
  </si>
  <si>
    <t>35</t>
  </si>
  <si>
    <t>R007</t>
  </si>
  <si>
    <t>Demontáž stávajících osvětlovacích stožárů délky do 12 m</t>
  </si>
  <si>
    <t>-1653759984</t>
  </si>
  <si>
    <t>36</t>
  </si>
  <si>
    <t>210204011</t>
  </si>
  <si>
    <t>Montáž stožárů osvětlení ocelových samostatně stojících délky do 12 m</t>
  </si>
  <si>
    <t>1919293371</t>
  </si>
  <si>
    <t>37</t>
  </si>
  <si>
    <t>R008</t>
  </si>
  <si>
    <t>stožár osvětlovací 10m stupňovitý žárově zinkovaný - uliční</t>
  </si>
  <si>
    <t>864500809</t>
  </si>
  <si>
    <t>210204103</t>
  </si>
  <si>
    <t>Montáž výložníků osvětlení jednoramenných sloupových hmotnosti do 35 kg</t>
  </si>
  <si>
    <t>1473266920</t>
  </si>
  <si>
    <t>R009</t>
  </si>
  <si>
    <t>jednoramenný výložník žárově zinkovaný 2500mm</t>
  </si>
  <si>
    <t>1665225351</t>
  </si>
  <si>
    <t>210204202</t>
  </si>
  <si>
    <t>Montáž elektrovýzbroje stožárů osvětlení 2 okruhy</t>
  </si>
  <si>
    <t>415129593</t>
  </si>
  <si>
    <t>R010</t>
  </si>
  <si>
    <t>stožárová rozvodnice, 2x pojistky, 2x připojení kabelu do 5x16mm2</t>
  </si>
  <si>
    <t>1041789967</t>
  </si>
  <si>
    <t>42</t>
  </si>
  <si>
    <t>R011</t>
  </si>
  <si>
    <t>stožárová rozvodnice, 2x pojistky, 3x připojení kabelu do 5x16mm2</t>
  </si>
  <si>
    <t>-1634343541</t>
  </si>
  <si>
    <t>43</t>
  </si>
  <si>
    <t>R012</t>
  </si>
  <si>
    <t>svítidlo venkovní LED CIVITEQ 109W</t>
  </si>
  <si>
    <t>-2101121212</t>
  </si>
  <si>
    <t>44</t>
  </si>
  <si>
    <t>R013</t>
  </si>
  <si>
    <t>průchodka Pg 13,5</t>
  </si>
  <si>
    <t>-2018323585</t>
  </si>
  <si>
    <t>45</t>
  </si>
  <si>
    <t>210204122</t>
  </si>
  <si>
    <t>Montáž patic stožárů osvětlení betonových</t>
  </si>
  <si>
    <t>-576274393</t>
  </si>
  <si>
    <t>46</t>
  </si>
  <si>
    <t>R014</t>
  </si>
  <si>
    <t>suchá betonová směs 40kg</t>
  </si>
  <si>
    <t>-1805390030</t>
  </si>
  <si>
    <t>R015</t>
  </si>
  <si>
    <t>Písmomalířské práce</t>
  </si>
  <si>
    <t>-1479395880</t>
  </si>
  <si>
    <t>R016</t>
  </si>
  <si>
    <t>akrylátová barva na pozink, balení 3,5l</t>
  </si>
  <si>
    <t>-1053768282</t>
  </si>
  <si>
    <t>49</t>
  </si>
  <si>
    <t>210280712</t>
  </si>
  <si>
    <t>Měření intenzity osvětlení na pracovišti do 50 svítidel</t>
  </si>
  <si>
    <t>779427143</t>
  </si>
  <si>
    <t>50</t>
  </si>
  <si>
    <t>210280003</t>
  </si>
  <si>
    <t>Zkoušky a prohlídky el rozvodů a zařízení celková prohlídka pro objem mtž prací do 1 000 000 Kč</t>
  </si>
  <si>
    <t>983406289</t>
  </si>
  <si>
    <t>51</t>
  </si>
  <si>
    <t>210280010</t>
  </si>
  <si>
    <t>Příplatek k celkové prohlídce za dalších i započatých 500 000 Kč přes 1 000 000 Kč</t>
  </si>
  <si>
    <t>4710516</t>
  </si>
  <si>
    <t>46-M</t>
  </si>
  <si>
    <t xml:space="preserve"> Zemní práce při extr.mont.pracích</t>
  </si>
  <si>
    <t>460010024</t>
  </si>
  <si>
    <t>Vytyčení trasy vedení kabelového podzemního v zastavěném prostoru</t>
  </si>
  <si>
    <t>km</t>
  </si>
  <si>
    <t>-2142800985</t>
  </si>
  <si>
    <t>460010025</t>
  </si>
  <si>
    <t>Vytyčení trasy inženýrských sítí v zastavěném prostoru</t>
  </si>
  <si>
    <t>1309338048</t>
  </si>
  <si>
    <t>54</t>
  </si>
  <si>
    <t>460030021</t>
  </si>
  <si>
    <t>Odstranění dřevitého porostu z křovin a stromů měkkého středně hustého</t>
  </si>
  <si>
    <t>1669139217</t>
  </si>
  <si>
    <t>460030039</t>
  </si>
  <si>
    <t>Rozebrání dlažeb ručně z dlaždic zámkových do písku spáry nezalité</t>
  </si>
  <si>
    <t>1860969736</t>
  </si>
  <si>
    <t>460650932</t>
  </si>
  <si>
    <t>Kladení dlažby po překopech dlaždice betonové zámkové do lože z kameniva těženého</t>
  </si>
  <si>
    <t>-1773269660</t>
  </si>
  <si>
    <t>460030192</t>
  </si>
  <si>
    <t>Řezání podkladu nebo krytu živičného tloušťky do 10 cm</t>
  </si>
  <si>
    <t>-409967992</t>
  </si>
  <si>
    <t>460030172</t>
  </si>
  <si>
    <t>Odstranění podkladu nebo krytu komunikace ze živice tloušťky do 10 cm</t>
  </si>
  <si>
    <t>232244197</t>
  </si>
  <si>
    <t>59</t>
  </si>
  <si>
    <t>460650912</t>
  </si>
  <si>
    <t>Vyspravení krytu komunikací po překopech kamenivem obalovaným asfaltem tl 6 cm</t>
  </si>
  <si>
    <t>1255495251</t>
  </si>
  <si>
    <t>60</t>
  </si>
  <si>
    <t>589411200</t>
  </si>
  <si>
    <t>směs pro asfaltový koberec otevřený AKO16 pojivo 50/70  do 16 mm  tř. 1</t>
  </si>
  <si>
    <t>1396772042</t>
  </si>
  <si>
    <t>61</t>
  </si>
  <si>
    <t>460050815</t>
  </si>
  <si>
    <t>Hloubení nezapažených jam pro stožáry strojně v hornině tř 5</t>
  </si>
  <si>
    <t>-1679879859</t>
  </si>
  <si>
    <t>62</t>
  </si>
  <si>
    <t>460080201</t>
  </si>
  <si>
    <t>Zřízení nezabudovaného bednění základových konstrukcí</t>
  </si>
  <si>
    <t>-742874536</t>
  </si>
  <si>
    <t>460080301</t>
  </si>
  <si>
    <t>Odstranění nezabudovaného bednění základových konstrukcí</t>
  </si>
  <si>
    <t>-150509665</t>
  </si>
  <si>
    <t>460080014</t>
  </si>
  <si>
    <t>Základové konstrukce z monolitického betonu C 16/20 bez bednění</t>
  </si>
  <si>
    <t>390388695</t>
  </si>
  <si>
    <t>589325710</t>
  </si>
  <si>
    <t>směs pro beton třída C16/20 X0,XC1 kamenivo do 16 mm</t>
  </si>
  <si>
    <t>2139148634</t>
  </si>
  <si>
    <t>R017</t>
  </si>
  <si>
    <t>trubka plastová novodur 300</t>
  </si>
  <si>
    <t>624859214</t>
  </si>
  <si>
    <t>460202135</t>
  </si>
  <si>
    <t>Hloubení kabelových nezapažených rýh strojně š 35 cm, hl 50 cm, v hornině tř 5</t>
  </si>
  <si>
    <t>-632484631</t>
  </si>
  <si>
    <t>460202285</t>
  </si>
  <si>
    <t>Hloubení kabelových nezapažených rýh strojně š 50 cm, hl 100 cm, v hornině tř 5</t>
  </si>
  <si>
    <t>1110011064</t>
  </si>
  <si>
    <t>460421101</t>
  </si>
  <si>
    <t>Lože kabelů z písku nebo štěrkopísku tl 10 cm nad kabel, bez zakrytí, šířky lože do 65 cm</t>
  </si>
  <si>
    <t>-477387297</t>
  </si>
  <si>
    <t>583373680</t>
  </si>
  <si>
    <t>štěrkopísek (Bratčice) frakce netříděná zásyp</t>
  </si>
  <si>
    <t>557116010</t>
  </si>
  <si>
    <t>460490014</t>
  </si>
  <si>
    <t>Krytí kabelů výstražnou fólií šířky 40 cm</t>
  </si>
  <si>
    <t>17300319</t>
  </si>
  <si>
    <t>693113110</t>
  </si>
  <si>
    <t>EXTRUNET - výstražná fólie z polyethylenu šíře 33 cm s potiskem</t>
  </si>
  <si>
    <t>1915893</t>
  </si>
  <si>
    <t>460520173</t>
  </si>
  <si>
    <t>Montáž trubek ochranných plastových ohebných do 90 mm uložených do rýhy</t>
  </si>
  <si>
    <t>518442007</t>
  </si>
  <si>
    <t>345713540</t>
  </si>
  <si>
    <t>trubka elektroinstalační ohebná Kopoflex, HDPE+LDPE KF 09090</t>
  </si>
  <si>
    <t>-1031924413</t>
  </si>
  <si>
    <t>75</t>
  </si>
  <si>
    <t>460510201</t>
  </si>
  <si>
    <t>Kanály do rýhy neasfaltované z prefabrikovaných betonových žlabů typ TK 1</t>
  </si>
  <si>
    <t>1889595552</t>
  </si>
  <si>
    <t>592133900</t>
  </si>
  <si>
    <t>žlab kabelový TK 1, T 2N, TK 2 a T 2NK AZD 25-100 100x17x14 cm</t>
  </si>
  <si>
    <t>-1006852390</t>
  </si>
  <si>
    <t>592134140</t>
  </si>
  <si>
    <t>poklop betonový kabelového žlabu unifikovaný S ABD 12-19 50x16x5,5 cm</t>
  </si>
  <si>
    <t>1748064725</t>
  </si>
  <si>
    <t>741410021</t>
  </si>
  <si>
    <t>Montáž vodič uzemňovací pásek průřezu do 120 mm2 v městské zástavbě v zemi</t>
  </si>
  <si>
    <t>-1044582401</t>
  </si>
  <si>
    <t>79</t>
  </si>
  <si>
    <t>354420620</t>
  </si>
  <si>
    <t>pás zemnící 30 x 4 mm FeZn</t>
  </si>
  <si>
    <t>256</t>
  </si>
  <si>
    <t>-154562444</t>
  </si>
  <si>
    <t>460561901</t>
  </si>
  <si>
    <t>Zásyp rýh nebo jam strojně bez zhutnění v zástavbě</t>
  </si>
  <si>
    <t>-1070872310</t>
  </si>
  <si>
    <t>460620015</t>
  </si>
  <si>
    <t>Provizorní úprava terénu se zhutněním, v hornině tř 5</t>
  </si>
  <si>
    <t>-1416462742</t>
  </si>
  <si>
    <t>460600023</t>
  </si>
  <si>
    <t>Vodorovné přemístění horniny jakékoliv třídy do 1000 m</t>
  </si>
  <si>
    <t>-869400300</t>
  </si>
  <si>
    <t>460600031</t>
  </si>
  <si>
    <t>Příplatek k vodorovnému přemístění horniny za každých dalších 1000 m</t>
  </si>
  <si>
    <t>877582063</t>
  </si>
  <si>
    <t>460080112</t>
  </si>
  <si>
    <t>Bourání základu betonového se záhozem jámy sypaninou</t>
  </si>
  <si>
    <t>-1484730421</t>
  </si>
  <si>
    <t>741820001</t>
  </si>
  <si>
    <t>Měření zemních odporů zemniče</t>
  </si>
  <si>
    <t>-1603148395</t>
  </si>
  <si>
    <t>SO03B - Veřejné osvětlení, trasa na ul. Sjednocení až k nádraží ČD</t>
  </si>
  <si>
    <t>-1602895047</t>
  </si>
  <si>
    <t>1954535499</t>
  </si>
  <si>
    <t>-1318977852</t>
  </si>
  <si>
    <t>1669770125</t>
  </si>
  <si>
    <t>-1242393094</t>
  </si>
  <si>
    <t>2068175660</t>
  </si>
  <si>
    <t>544714322</t>
  </si>
  <si>
    <t>-748736884</t>
  </si>
  <si>
    <t>22880690</t>
  </si>
  <si>
    <t>786811837</t>
  </si>
  <si>
    <t>198937239</t>
  </si>
  <si>
    <t>-311961950</t>
  </si>
  <si>
    <t>868537732</t>
  </si>
  <si>
    <t>542673438</t>
  </si>
  <si>
    <t>210802403</t>
  </si>
  <si>
    <t>Montáž měděných vodičů CGSG, CFLG, CGSU do 1 kV 2x1,50 mm2 uložených volně</t>
  </si>
  <si>
    <t>1403209700</t>
  </si>
  <si>
    <t>šňůra střední s Cu jádrem CGSG H05 RR-F 2x1,50 mm2</t>
  </si>
  <si>
    <t>-1575503231</t>
  </si>
  <si>
    <t>1338646097</t>
  </si>
  <si>
    <t>741122643</t>
  </si>
  <si>
    <t>Montáž kabel Cu plný kulatý žíla 5x10 mm2 uložený pevně (CYKY)</t>
  </si>
  <si>
    <t>61434804</t>
  </si>
  <si>
    <t>kabel silový s Cu jádrem CYKY 5x10 mm2</t>
  </si>
  <si>
    <t>2108807380</t>
  </si>
  <si>
    <t>210100014</t>
  </si>
  <si>
    <t>Ukončení vodičů v rozváděči nebo na přístroji včetně zapojení průřezu žíly do 10 mm2</t>
  </si>
  <si>
    <t>-856311431</t>
  </si>
  <si>
    <t>Montáž Al kabelů závěsných AES do 1 kV žíly 2x16 mm2 nahození s napnutím samonosného kabelu</t>
  </si>
  <si>
    <t>-943704396</t>
  </si>
  <si>
    <t>kabel samonosný závěsný s AL jádrem 1-AES 2x16mm2</t>
  </si>
  <si>
    <t>-531491817</t>
  </si>
  <si>
    <t>1696748387</t>
  </si>
  <si>
    <t>R007.1</t>
  </si>
  <si>
    <t>-1148487883</t>
  </si>
  <si>
    <t>Demontáž stávajících dřevěných/ocelových stožárů délky cca 6m</t>
  </si>
  <si>
    <t>-1598268081</t>
  </si>
  <si>
    <t>-1459926160</t>
  </si>
  <si>
    <t>R009.1</t>
  </si>
  <si>
    <t>stožár osvětlovací 8m stupňovitý žárově zinkovaný - uliční</t>
  </si>
  <si>
    <t>-303767768</t>
  </si>
  <si>
    <t>R010.1</t>
  </si>
  <si>
    <t>stožár osvětlovací 6m stupňovitý žárově zinkovaný - uliční</t>
  </si>
  <si>
    <t>1542257289</t>
  </si>
  <si>
    <t>210204112</t>
  </si>
  <si>
    <t>Montáž výložníků osvětlení dvouramenných nástěnných hmotnosti do 70 kg</t>
  </si>
  <si>
    <t>1677874357</t>
  </si>
  <si>
    <t>R011.1</t>
  </si>
  <si>
    <t>dvouramenný  výložník žárově zinkovaný 1500mm</t>
  </si>
  <si>
    <t>-974062646</t>
  </si>
  <si>
    <t>-1273196199</t>
  </si>
  <si>
    <t>R012.1</t>
  </si>
  <si>
    <t>stožárová rozvodnice, 2x pojistky, 2x připojení kabelu do 5x10mm2</t>
  </si>
  <si>
    <t>1220905017</t>
  </si>
  <si>
    <t>R013.1</t>
  </si>
  <si>
    <t>svítidlo venkovní LED CIVITEQ 28W</t>
  </si>
  <si>
    <t>1723567076</t>
  </si>
  <si>
    <t>Montáž pojistkové skříně na sloup</t>
  </si>
  <si>
    <t>-1736589158</t>
  </si>
  <si>
    <t>Plastová pojistková skříň včetně vybavení</t>
  </si>
  <si>
    <t>-931893256</t>
  </si>
  <si>
    <t>741110002</t>
  </si>
  <si>
    <t>Montáž trubka plastová tuhá D přes 23 do 35 mm uložená pevně</t>
  </si>
  <si>
    <t>-692238834</t>
  </si>
  <si>
    <t>345710930</t>
  </si>
  <si>
    <t>trubka elektroinstalační tuhá z PVC L 3 m 1525</t>
  </si>
  <si>
    <t>819182721</t>
  </si>
  <si>
    <t>Montáž výzbroje závěsného systému na sloup VO včetně svítidla</t>
  </si>
  <si>
    <t>-571365712</t>
  </si>
  <si>
    <t>R017.1</t>
  </si>
  <si>
    <t>kotevní hák instalace na ocelový sloup</t>
  </si>
  <si>
    <t>980010217</t>
  </si>
  <si>
    <t>R018</t>
  </si>
  <si>
    <t xml:space="preserve">izolovaná nosná (kotevní) svorka pro závěsný </t>
  </si>
  <si>
    <t>288212886</t>
  </si>
  <si>
    <t>R019</t>
  </si>
  <si>
    <t>propichovací svorka 16mm2 Al na vodič 1,5mm2 Cu s pojistkovým spodkem a vložkou</t>
  </si>
  <si>
    <t>-767257118</t>
  </si>
  <si>
    <t>R020</t>
  </si>
  <si>
    <t xml:space="preserve">propichovací svorka 16mm2 Al na vodič 1,5mm2 Cu </t>
  </si>
  <si>
    <t>666150551</t>
  </si>
  <si>
    <t>R021</t>
  </si>
  <si>
    <t>-148104507</t>
  </si>
  <si>
    <t>R022</t>
  </si>
  <si>
    <t>svítidlo venkovní LED CIVITEQ 21W</t>
  </si>
  <si>
    <t>1960154944</t>
  </si>
  <si>
    <t>-2126526440</t>
  </si>
  <si>
    <t>R023</t>
  </si>
  <si>
    <t>-332053576</t>
  </si>
  <si>
    <t>R024</t>
  </si>
  <si>
    <t>28108268</t>
  </si>
  <si>
    <t>R025</t>
  </si>
  <si>
    <t>-956235466</t>
  </si>
  <si>
    <t>209543580</t>
  </si>
  <si>
    <t>-1044260100</t>
  </si>
  <si>
    <t>94172582</t>
  </si>
  <si>
    <t>870190612</t>
  </si>
  <si>
    <t>385457296</t>
  </si>
  <si>
    <t>-906447988</t>
  </si>
  <si>
    <t>-1962047145</t>
  </si>
  <si>
    <t>460030191</t>
  </si>
  <si>
    <t>Řezání podkladu nebo krytu živičného tloušťky do 5 cm</t>
  </si>
  <si>
    <t>-751389493</t>
  </si>
  <si>
    <t>460030171</t>
  </si>
  <si>
    <t>Odstranění podkladu nebo krytu komunikace ze živice tloušťky do 5 cm</t>
  </si>
  <si>
    <t>1850278255</t>
  </si>
  <si>
    <t>460650911</t>
  </si>
  <si>
    <t>Vyspravení krytu komunikací po překopech kamenivem obalovaným asfaltem tl 3 cm</t>
  </si>
  <si>
    <t>-1785700550</t>
  </si>
  <si>
    <t>-382380468</t>
  </si>
  <si>
    <t>-490079844</t>
  </si>
  <si>
    <t>815229291</t>
  </si>
  <si>
    <t>-157034808</t>
  </si>
  <si>
    <t>-612489564</t>
  </si>
  <si>
    <t>225220252</t>
  </si>
  <si>
    <t>R026</t>
  </si>
  <si>
    <t>trubka plastová novodur 200</t>
  </si>
  <si>
    <t>-1894711299</t>
  </si>
  <si>
    <t>1977515770</t>
  </si>
  <si>
    <t>115346741</t>
  </si>
  <si>
    <t>-193349761</t>
  </si>
  <si>
    <t>543678785</t>
  </si>
  <si>
    <t>-1893833051</t>
  </si>
  <si>
    <t>990652663</t>
  </si>
  <si>
    <t>-1541150555</t>
  </si>
  <si>
    <t>-589816772</t>
  </si>
  <si>
    <t>-507592042</t>
  </si>
  <si>
    <t>-1783894840</t>
  </si>
  <si>
    <t>1397567209</t>
  </si>
  <si>
    <t>-163160962</t>
  </si>
  <si>
    <t>741410041</t>
  </si>
  <si>
    <t>Montáž vodič uzemňovací drát nebo lano D do 10 mm v městské zástavbě</t>
  </si>
  <si>
    <t>-796855665</t>
  </si>
  <si>
    <t>354410730</t>
  </si>
  <si>
    <t>drát průměr 10 mm FeZn</t>
  </si>
  <si>
    <t>350762243</t>
  </si>
  <si>
    <t>741440031</t>
  </si>
  <si>
    <t>Montáž tyč zemnicí délky do 2 m</t>
  </si>
  <si>
    <t>158804002</t>
  </si>
  <si>
    <t>354420920</t>
  </si>
  <si>
    <t>tyč zemnící ZT 1.5 1,5 m  FeZn</t>
  </si>
  <si>
    <t>1332498988</t>
  </si>
  <si>
    <t>-1071359628</t>
  </si>
  <si>
    <t>1098147333</t>
  </si>
  <si>
    <t>1532735107</t>
  </si>
  <si>
    <t>214412667</t>
  </si>
  <si>
    <t>-322260568</t>
  </si>
  <si>
    <t>1454351879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</si>
</sst>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6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6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20" fillId="6" borderId="22" xfId="0" applyFont="1" applyFill="1" applyBorder="1" applyAlignment="1" applyProtection="1">
      <alignment horizontal="center" vertical="center"/>
      <protection locked="0"/>
    </xf>
    <xf numFmtId="49" fontId="2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167" fontId="20" fillId="6" borderId="22" xfId="0" applyNumberFormat="1" applyFont="1" applyFill="1" applyBorder="1" applyAlignment="1" applyProtection="1">
      <alignment vertical="center"/>
      <protection locked="0"/>
    </xf>
    <xf numFmtId="166" fontId="20" fillId="6" borderId="22" xfId="0" applyNumberFormat="1" applyFont="1" applyFill="1" applyBorder="1" applyAlignment="1" applyProtection="1">
      <alignment vertical="center"/>
      <protection locked="0"/>
    </xf>
    <xf numFmtId="4" fontId="20" fillId="6" borderId="22" xfId="0" applyNumberFormat="1" applyFont="1" applyFill="1" applyBorder="1" applyAlignment="1" applyProtection="1">
      <alignment vertical="center"/>
      <protection locked="0"/>
    </xf>
    <xf numFmtId="0" fontId="33" fillId="6" borderId="22" xfId="0" applyFont="1" applyFill="1" applyBorder="1" applyAlignment="1" applyProtection="1">
      <alignment horizontal="center" vertical="center"/>
      <protection locked="0"/>
    </xf>
    <xf numFmtId="49" fontId="33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3" fillId="6" borderId="22" xfId="0" applyFont="1" applyFill="1" applyBorder="1" applyAlignment="1" applyProtection="1">
      <alignment horizontal="left" vertical="center" wrapText="1"/>
      <protection locked="0"/>
    </xf>
    <xf numFmtId="0" fontId="33" fillId="6" borderId="22" xfId="0" applyFont="1" applyFill="1" applyBorder="1" applyAlignment="1" applyProtection="1">
      <alignment horizontal="center" vertical="center" wrapText="1"/>
      <protection locked="0"/>
    </xf>
    <xf numFmtId="167" fontId="33" fillId="6" borderId="22" xfId="0" applyNumberFormat="1" applyFont="1" applyFill="1" applyBorder="1" applyAlignment="1" applyProtection="1">
      <alignment vertical="center"/>
      <protection locked="0"/>
    </xf>
    <xf numFmtId="166" fontId="33" fillId="6" borderId="22" xfId="0" applyNumberFormat="1" applyFont="1" applyFill="1" applyBorder="1" applyAlignment="1" applyProtection="1">
      <alignment vertical="center"/>
      <protection locked="0"/>
    </xf>
    <xf numFmtId="4" fontId="33" fillId="6" borderId="22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4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30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17"/>
      <c r="BE5" s="237" t="s">
        <v>15</v>
      </c>
      <c r="BS5" s="14" t="s">
        <v>16</v>
      </c>
    </row>
    <row r="6" spans="1:74" ht="36.950000000000003" customHeight="1">
      <c r="B6" s="17"/>
      <c r="D6" s="23" t="s">
        <v>17</v>
      </c>
      <c r="K6" s="231" t="s">
        <v>18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17"/>
      <c r="BE6" s="238"/>
      <c r="BS6" s="14" t="s">
        <v>16</v>
      </c>
    </row>
    <row r="7" spans="1:74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E7" s="238"/>
      <c r="BS7" s="14" t="s">
        <v>16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38"/>
      <c r="BS8" s="14" t="s">
        <v>16</v>
      </c>
    </row>
    <row r="9" spans="1:74" ht="14.45" customHeight="1">
      <c r="B9" s="17"/>
      <c r="AR9" s="17"/>
      <c r="BE9" s="238"/>
      <c r="BS9" s="14" t="s">
        <v>16</v>
      </c>
    </row>
    <row r="10" spans="1:74" ht="12" customHeight="1">
      <c r="B10" s="17"/>
      <c r="D10" s="24" t="s">
        <v>25</v>
      </c>
      <c r="AK10" s="24" t="s">
        <v>26</v>
      </c>
      <c r="AN10" s="22" t="s">
        <v>1</v>
      </c>
      <c r="AR10" s="17"/>
      <c r="BE10" s="238"/>
      <c r="BS10" s="14" t="s">
        <v>27</v>
      </c>
    </row>
    <row r="11" spans="1:74" ht="18.399999999999999" customHeight="1">
      <c r="B11" s="17"/>
      <c r="E11" s="22" t="s">
        <v>28</v>
      </c>
      <c r="AK11" s="24" t="s">
        <v>29</v>
      </c>
      <c r="AN11" s="22" t="s">
        <v>1</v>
      </c>
      <c r="AR11" s="17"/>
      <c r="BE11" s="238"/>
      <c r="BS11" s="14" t="s">
        <v>27</v>
      </c>
    </row>
    <row r="12" spans="1:74" ht="6.95" customHeight="1">
      <c r="B12" s="17"/>
      <c r="AR12" s="17"/>
      <c r="BE12" s="238"/>
      <c r="BS12" s="14" t="s">
        <v>27</v>
      </c>
    </row>
    <row r="13" spans="1:74" ht="12" customHeight="1">
      <c r="B13" s="17"/>
      <c r="D13" s="24" t="s">
        <v>30</v>
      </c>
      <c r="AK13" s="24" t="s">
        <v>26</v>
      </c>
      <c r="AN13" s="26" t="s">
        <v>31</v>
      </c>
      <c r="AR13" s="17"/>
      <c r="BE13" s="238"/>
      <c r="BS13" s="14" t="s">
        <v>27</v>
      </c>
    </row>
    <row r="14" spans="1:74" ht="12.75">
      <c r="B14" s="17"/>
      <c r="E14" s="232" t="s">
        <v>31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4" t="s">
        <v>29</v>
      </c>
      <c r="AN14" s="26" t="s">
        <v>31</v>
      </c>
      <c r="AR14" s="17"/>
      <c r="BE14" s="238"/>
      <c r="BS14" s="14" t="s">
        <v>27</v>
      </c>
    </row>
    <row r="15" spans="1:74" ht="6.95" customHeight="1">
      <c r="B15" s="17"/>
      <c r="AR15" s="17"/>
      <c r="BE15" s="238"/>
      <c r="BS15" s="14" t="s">
        <v>3</v>
      </c>
    </row>
    <row r="16" spans="1:74" ht="12" customHeight="1">
      <c r="B16" s="17"/>
      <c r="D16" s="24" t="s">
        <v>32</v>
      </c>
      <c r="AK16" s="24" t="s">
        <v>26</v>
      </c>
      <c r="AN16" s="22" t="s">
        <v>1</v>
      </c>
      <c r="AR16" s="17"/>
      <c r="BE16" s="238"/>
      <c r="BS16" s="14" t="s">
        <v>3</v>
      </c>
    </row>
    <row r="17" spans="2:71" ht="18.399999999999999" customHeight="1">
      <c r="B17" s="17"/>
      <c r="E17" s="22" t="s">
        <v>22</v>
      </c>
      <c r="AK17" s="24" t="s">
        <v>29</v>
      </c>
      <c r="AN17" s="22" t="s">
        <v>1</v>
      </c>
      <c r="AR17" s="17"/>
      <c r="BE17" s="238"/>
      <c r="BS17" s="14" t="s">
        <v>33</v>
      </c>
    </row>
    <row r="18" spans="2:71" ht="6.95" customHeight="1">
      <c r="B18" s="17"/>
      <c r="AR18" s="17"/>
      <c r="BE18" s="238"/>
      <c r="BS18" s="14" t="s">
        <v>6</v>
      </c>
    </row>
    <row r="19" spans="2:71" ht="12" customHeight="1">
      <c r="B19" s="17"/>
      <c r="D19" s="24" t="s">
        <v>34</v>
      </c>
      <c r="AK19" s="24" t="s">
        <v>26</v>
      </c>
      <c r="AN19" s="22" t="s">
        <v>1</v>
      </c>
      <c r="AR19" s="17"/>
      <c r="BE19" s="238"/>
      <c r="BS19" s="14" t="s">
        <v>6</v>
      </c>
    </row>
    <row r="20" spans="2:71" ht="18.399999999999999" customHeight="1">
      <c r="B20" s="17"/>
      <c r="E20" s="22" t="s">
        <v>35</v>
      </c>
      <c r="AK20" s="24" t="s">
        <v>29</v>
      </c>
      <c r="AN20" s="22" t="s">
        <v>1</v>
      </c>
      <c r="AR20" s="17"/>
      <c r="BE20" s="238"/>
      <c r="BS20" s="14" t="s">
        <v>33</v>
      </c>
    </row>
    <row r="21" spans="2:71" ht="6.95" customHeight="1">
      <c r="B21" s="17"/>
      <c r="AR21" s="17"/>
      <c r="BE21" s="238"/>
    </row>
    <row r="22" spans="2:71" ht="12" customHeight="1">
      <c r="B22" s="17"/>
      <c r="D22" s="24" t="s">
        <v>36</v>
      </c>
      <c r="AR22" s="17"/>
      <c r="BE22" s="238"/>
    </row>
    <row r="23" spans="2:71" ht="16.5" customHeight="1">
      <c r="B23" s="17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17"/>
      <c r="BE23" s="238"/>
    </row>
    <row r="24" spans="2:71" ht="6.95" customHeight="1">
      <c r="B24" s="17"/>
      <c r="AR24" s="17"/>
      <c r="BE24" s="238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8"/>
    </row>
    <row r="26" spans="2:71" s="1" customFormat="1" ht="25.9" customHeight="1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40">
        <f>ROUND(AG94,2)</f>
        <v>0</v>
      </c>
      <c r="AL26" s="241"/>
      <c r="AM26" s="241"/>
      <c r="AN26" s="241"/>
      <c r="AO26" s="241"/>
      <c r="AR26" s="29"/>
      <c r="BE26" s="238"/>
    </row>
    <row r="27" spans="2:71" s="1" customFormat="1" ht="6.95" customHeight="1">
      <c r="B27" s="29"/>
      <c r="AR27" s="29"/>
      <c r="BE27" s="238"/>
    </row>
    <row r="28" spans="2:71" s="1" customFormat="1" ht="12.75">
      <c r="B28" s="29"/>
      <c r="L28" s="235" t="s">
        <v>38</v>
      </c>
      <c r="M28" s="235"/>
      <c r="N28" s="235"/>
      <c r="O28" s="235"/>
      <c r="P28" s="235"/>
      <c r="W28" s="235" t="s">
        <v>39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40</v>
      </c>
      <c r="AL28" s="235"/>
      <c r="AM28" s="235"/>
      <c r="AN28" s="235"/>
      <c r="AO28" s="235"/>
      <c r="AR28" s="29"/>
      <c r="BE28" s="238"/>
    </row>
    <row r="29" spans="2:71" s="2" customFormat="1" ht="14.45" customHeight="1">
      <c r="B29" s="33"/>
      <c r="D29" s="24" t="s">
        <v>41</v>
      </c>
      <c r="F29" s="24" t="s">
        <v>42</v>
      </c>
      <c r="L29" s="211">
        <v>0.21</v>
      </c>
      <c r="M29" s="212"/>
      <c r="N29" s="212"/>
      <c r="O29" s="212"/>
      <c r="P29" s="212"/>
      <c r="W29" s="236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36">
        <f>ROUND(AV94, 2)</f>
        <v>0</v>
      </c>
      <c r="AL29" s="212"/>
      <c r="AM29" s="212"/>
      <c r="AN29" s="212"/>
      <c r="AO29" s="212"/>
      <c r="AR29" s="33"/>
      <c r="BE29" s="239"/>
    </row>
    <row r="30" spans="2:71" s="2" customFormat="1" ht="14.45" customHeight="1">
      <c r="B30" s="33"/>
      <c r="F30" s="24" t="s">
        <v>43</v>
      </c>
      <c r="L30" s="211">
        <v>0.15</v>
      </c>
      <c r="M30" s="212"/>
      <c r="N30" s="212"/>
      <c r="O30" s="212"/>
      <c r="P30" s="212"/>
      <c r="W30" s="236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36">
        <f>ROUND(AW94, 2)</f>
        <v>0</v>
      </c>
      <c r="AL30" s="212"/>
      <c r="AM30" s="212"/>
      <c r="AN30" s="212"/>
      <c r="AO30" s="212"/>
      <c r="AR30" s="33"/>
      <c r="BE30" s="239"/>
    </row>
    <row r="31" spans="2:71" s="2" customFormat="1" ht="14.45" hidden="1" customHeight="1">
      <c r="B31" s="33"/>
      <c r="F31" s="24" t="s">
        <v>44</v>
      </c>
      <c r="L31" s="211">
        <v>0.21</v>
      </c>
      <c r="M31" s="212"/>
      <c r="N31" s="212"/>
      <c r="O31" s="212"/>
      <c r="P31" s="212"/>
      <c r="W31" s="236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36">
        <v>0</v>
      </c>
      <c r="AL31" s="212"/>
      <c r="AM31" s="212"/>
      <c r="AN31" s="212"/>
      <c r="AO31" s="212"/>
      <c r="AR31" s="33"/>
      <c r="BE31" s="239"/>
    </row>
    <row r="32" spans="2:71" s="2" customFormat="1" ht="14.45" hidden="1" customHeight="1">
      <c r="B32" s="33"/>
      <c r="F32" s="24" t="s">
        <v>45</v>
      </c>
      <c r="L32" s="211">
        <v>0.15</v>
      </c>
      <c r="M32" s="212"/>
      <c r="N32" s="212"/>
      <c r="O32" s="212"/>
      <c r="P32" s="212"/>
      <c r="W32" s="236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36">
        <v>0</v>
      </c>
      <c r="AL32" s="212"/>
      <c r="AM32" s="212"/>
      <c r="AN32" s="212"/>
      <c r="AO32" s="212"/>
      <c r="AR32" s="33"/>
      <c r="BE32" s="239"/>
    </row>
    <row r="33" spans="2:57" s="2" customFormat="1" ht="14.45" hidden="1" customHeight="1">
      <c r="B33" s="33"/>
      <c r="F33" s="24" t="s">
        <v>46</v>
      </c>
      <c r="L33" s="211">
        <v>0</v>
      </c>
      <c r="M33" s="212"/>
      <c r="N33" s="212"/>
      <c r="O33" s="212"/>
      <c r="P33" s="212"/>
      <c r="W33" s="236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36">
        <v>0</v>
      </c>
      <c r="AL33" s="212"/>
      <c r="AM33" s="212"/>
      <c r="AN33" s="212"/>
      <c r="AO33" s="212"/>
      <c r="AR33" s="33"/>
      <c r="BE33" s="239"/>
    </row>
    <row r="34" spans="2:57" s="1" customFormat="1" ht="6.95" customHeight="1">
      <c r="B34" s="29"/>
      <c r="AR34" s="29"/>
      <c r="BE34" s="238"/>
    </row>
    <row r="35" spans="2:57" s="1" customFormat="1" ht="25.9" customHeight="1"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215" t="s">
        <v>49</v>
      </c>
      <c r="Y35" s="216"/>
      <c r="Z35" s="216"/>
      <c r="AA35" s="216"/>
      <c r="AB35" s="216"/>
      <c r="AC35" s="36"/>
      <c r="AD35" s="36"/>
      <c r="AE35" s="36"/>
      <c r="AF35" s="36"/>
      <c r="AG35" s="36"/>
      <c r="AH35" s="36"/>
      <c r="AI35" s="36"/>
      <c r="AJ35" s="36"/>
      <c r="AK35" s="217">
        <f>SUM(AK26:AK33)</f>
        <v>0</v>
      </c>
      <c r="AL35" s="216"/>
      <c r="AM35" s="216"/>
      <c r="AN35" s="216"/>
      <c r="AO35" s="218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51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52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53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52</v>
      </c>
      <c r="AI60" s="31"/>
      <c r="AJ60" s="31"/>
      <c r="AK60" s="31"/>
      <c r="AL60" s="31"/>
      <c r="AM60" s="40" t="s">
        <v>53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54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55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52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53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52</v>
      </c>
      <c r="AI75" s="31"/>
      <c r="AJ75" s="31"/>
      <c r="AK75" s="31"/>
      <c r="AL75" s="31"/>
      <c r="AM75" s="40" t="s">
        <v>53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56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16080</v>
      </c>
      <c r="AR84" s="45"/>
    </row>
    <row r="85" spans="1:91" s="4" customFormat="1" ht="36.950000000000003" customHeight="1">
      <c r="B85" s="46"/>
      <c r="C85" s="47" t="s">
        <v>17</v>
      </c>
      <c r="L85" s="227" t="str">
        <f>K6</f>
        <v>Cyklostezka ve Studénce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21</v>
      </c>
      <c r="L87" s="48" t="str">
        <f>IF(K8="","",K8)</f>
        <v xml:space="preserve"> </v>
      </c>
      <c r="AI87" s="24" t="s">
        <v>23</v>
      </c>
      <c r="AM87" s="229" t="str">
        <f>IF(AN8= "","",AN8)</f>
        <v>27. 4. 2017</v>
      </c>
      <c r="AN87" s="229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25</v>
      </c>
      <c r="L89" s="3" t="str">
        <f>IF(E11= "","",E11)</f>
        <v>Město Sudénka</v>
      </c>
      <c r="AI89" s="24" t="s">
        <v>32</v>
      </c>
      <c r="AM89" s="225" t="str">
        <f>IF(E17="","",E17)</f>
        <v xml:space="preserve"> </v>
      </c>
      <c r="AN89" s="226"/>
      <c r="AO89" s="226"/>
      <c r="AP89" s="226"/>
      <c r="AR89" s="29"/>
      <c r="AS89" s="221" t="s">
        <v>57</v>
      </c>
      <c r="AT89" s="222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34</v>
      </c>
      <c r="AM90" s="225" t="str">
        <f>IF(E20="","",E20)</f>
        <v>Ing. Jan Krupička</v>
      </c>
      <c r="AN90" s="226"/>
      <c r="AO90" s="226"/>
      <c r="AP90" s="226"/>
      <c r="AR90" s="29"/>
      <c r="AS90" s="223"/>
      <c r="AT90" s="224"/>
      <c r="AU90" s="52"/>
      <c r="AV90" s="52"/>
      <c r="AW90" s="52"/>
      <c r="AX90" s="52"/>
      <c r="AY90" s="52"/>
      <c r="AZ90" s="52"/>
      <c r="BA90" s="52"/>
      <c r="BB90" s="52"/>
      <c r="BC90" s="52"/>
      <c r="BD90" s="53"/>
    </row>
    <row r="91" spans="1:91" s="1" customFormat="1" ht="10.9" customHeight="1">
      <c r="B91" s="29"/>
      <c r="AR91" s="29"/>
      <c r="AS91" s="223"/>
      <c r="AT91" s="224"/>
      <c r="AU91" s="52"/>
      <c r="AV91" s="52"/>
      <c r="AW91" s="52"/>
      <c r="AX91" s="52"/>
      <c r="AY91" s="52"/>
      <c r="AZ91" s="52"/>
      <c r="BA91" s="52"/>
      <c r="BB91" s="52"/>
      <c r="BC91" s="52"/>
      <c r="BD91" s="53"/>
    </row>
    <row r="92" spans="1:91" s="1" customFormat="1" ht="29.25" customHeight="1">
      <c r="B92" s="29"/>
      <c r="C92" s="204" t="s">
        <v>58</v>
      </c>
      <c r="D92" s="205"/>
      <c r="E92" s="205"/>
      <c r="F92" s="205"/>
      <c r="G92" s="205"/>
      <c r="H92" s="54"/>
      <c r="I92" s="206" t="s">
        <v>59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14" t="s">
        <v>60</v>
      </c>
      <c r="AH92" s="205"/>
      <c r="AI92" s="205"/>
      <c r="AJ92" s="205"/>
      <c r="AK92" s="205"/>
      <c r="AL92" s="205"/>
      <c r="AM92" s="205"/>
      <c r="AN92" s="206" t="s">
        <v>61</v>
      </c>
      <c r="AO92" s="205"/>
      <c r="AP92" s="213"/>
      <c r="AQ92" s="55" t="s">
        <v>62</v>
      </c>
      <c r="AR92" s="29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9">
        <f>ROUND(SUM(AG95:AG99),2)</f>
        <v>0</v>
      </c>
      <c r="AH94" s="209"/>
      <c r="AI94" s="209"/>
      <c r="AJ94" s="209"/>
      <c r="AK94" s="209"/>
      <c r="AL94" s="209"/>
      <c r="AM94" s="209"/>
      <c r="AN94" s="210">
        <f t="shared" ref="AN94:AN99" si="0">SUM(AG94,AT94)</f>
        <v>0</v>
      </c>
      <c r="AO94" s="210"/>
      <c r="AP94" s="210"/>
      <c r="AQ94" s="64" t="s">
        <v>1</v>
      </c>
      <c r="AR94" s="60"/>
      <c r="AS94" s="65">
        <f>ROUND(SUM(AS95:AS99),2)</f>
        <v>0</v>
      </c>
      <c r="AT94" s="66">
        <f t="shared" ref="AT94:AT99" si="1">ROUND(SUM(AV94:AW94),2)</f>
        <v>0</v>
      </c>
      <c r="AU94" s="67">
        <f>ROUND(SUM(AU95:AU99),5)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ROUND(SUM(AZ95:AZ99),2)</f>
        <v>0</v>
      </c>
      <c r="BA94" s="66">
        <f>ROUND(SUM(BA95:BA99),2)</f>
        <v>0</v>
      </c>
      <c r="BB94" s="66">
        <f>ROUND(SUM(BB95:BB99),2)</f>
        <v>0</v>
      </c>
      <c r="BC94" s="66">
        <f>ROUND(SUM(BC95:BC99),2)</f>
        <v>0</v>
      </c>
      <c r="BD94" s="68">
        <f>ROUND(SUM(BD95:BD99),2)</f>
        <v>0</v>
      </c>
      <c r="BS94" s="69" t="s">
        <v>76</v>
      </c>
      <c r="BT94" s="69" t="s">
        <v>16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03" t="s">
        <v>81</v>
      </c>
      <c r="E95" s="203"/>
      <c r="F95" s="203"/>
      <c r="G95" s="203"/>
      <c r="H95" s="203"/>
      <c r="I95" s="74"/>
      <c r="J95" s="203" t="s">
        <v>82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7">
        <f>'SO01 -  Cyklostezka'!J30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5" t="s">
        <v>83</v>
      </c>
      <c r="AR95" s="72"/>
      <c r="AS95" s="76">
        <v>0</v>
      </c>
      <c r="AT95" s="77">
        <f t="shared" si="1"/>
        <v>0</v>
      </c>
      <c r="AU95" s="78">
        <f>'SO01 -  Cyklostezka'!P126</f>
        <v>0</v>
      </c>
      <c r="AV95" s="77">
        <f>'SO01 -  Cyklostezka'!J33</f>
        <v>0</v>
      </c>
      <c r="AW95" s="77">
        <f>'SO01 -  Cyklostezka'!J34</f>
        <v>0</v>
      </c>
      <c r="AX95" s="77">
        <f>'SO01 -  Cyklostezka'!J35</f>
        <v>0</v>
      </c>
      <c r="AY95" s="77">
        <f>'SO01 -  Cyklostezka'!J36</f>
        <v>0</v>
      </c>
      <c r="AZ95" s="77">
        <f>'SO01 -  Cyklostezka'!F33</f>
        <v>0</v>
      </c>
      <c r="BA95" s="77">
        <f>'SO01 -  Cyklostezka'!F34</f>
        <v>0</v>
      </c>
      <c r="BB95" s="77">
        <f>'SO01 -  Cyklostezka'!F35</f>
        <v>0</v>
      </c>
      <c r="BC95" s="77">
        <f>'SO01 -  Cyklostezka'!F36</f>
        <v>0</v>
      </c>
      <c r="BD95" s="79">
        <f>'SO01 -  Cyklostezka'!F37</f>
        <v>0</v>
      </c>
      <c r="BT95" s="80" t="s">
        <v>84</v>
      </c>
      <c r="BV95" s="80" t="s">
        <v>78</v>
      </c>
      <c r="BW95" s="80" t="s">
        <v>85</v>
      </c>
      <c r="BX95" s="80" t="s">
        <v>4</v>
      </c>
      <c r="CL95" s="80" t="s">
        <v>1</v>
      </c>
      <c r="CM95" s="80" t="s">
        <v>86</v>
      </c>
    </row>
    <row r="96" spans="1:91" s="6" customFormat="1" ht="16.5" customHeight="1">
      <c r="A96" s="71" t="s">
        <v>80</v>
      </c>
      <c r="B96" s="72"/>
      <c r="C96" s="73"/>
      <c r="D96" s="203" t="s">
        <v>87</v>
      </c>
      <c r="E96" s="203"/>
      <c r="F96" s="203"/>
      <c r="G96" s="203"/>
      <c r="H96" s="203"/>
      <c r="I96" s="74"/>
      <c r="J96" s="203" t="s">
        <v>88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7">
        <f>'SO02 - Cyklotrasa'!J30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5" t="s">
        <v>83</v>
      </c>
      <c r="AR96" s="72"/>
      <c r="AS96" s="76">
        <v>0</v>
      </c>
      <c r="AT96" s="77">
        <f t="shared" si="1"/>
        <v>0</v>
      </c>
      <c r="AU96" s="78">
        <f>'SO02 - Cyklotrasa'!P118</f>
        <v>0</v>
      </c>
      <c r="AV96" s="77">
        <f>'SO02 - Cyklotrasa'!J33</f>
        <v>0</v>
      </c>
      <c r="AW96" s="77">
        <f>'SO02 - Cyklotrasa'!J34</f>
        <v>0</v>
      </c>
      <c r="AX96" s="77">
        <f>'SO02 - Cyklotrasa'!J35</f>
        <v>0</v>
      </c>
      <c r="AY96" s="77">
        <f>'SO02 - Cyklotrasa'!J36</f>
        <v>0</v>
      </c>
      <c r="AZ96" s="77">
        <f>'SO02 - Cyklotrasa'!F33</f>
        <v>0</v>
      </c>
      <c r="BA96" s="77">
        <f>'SO02 - Cyklotrasa'!F34</f>
        <v>0</v>
      </c>
      <c r="BB96" s="77">
        <f>'SO02 - Cyklotrasa'!F35</f>
        <v>0</v>
      </c>
      <c r="BC96" s="77">
        <f>'SO02 - Cyklotrasa'!F36</f>
        <v>0</v>
      </c>
      <c r="BD96" s="79">
        <f>'SO02 - Cyklotrasa'!F37</f>
        <v>0</v>
      </c>
      <c r="BT96" s="80" t="s">
        <v>84</v>
      </c>
      <c r="BV96" s="80" t="s">
        <v>78</v>
      </c>
      <c r="BW96" s="80" t="s">
        <v>89</v>
      </c>
      <c r="BX96" s="80" t="s">
        <v>4</v>
      </c>
      <c r="CL96" s="80" t="s">
        <v>1</v>
      </c>
      <c r="CM96" s="80" t="s">
        <v>86</v>
      </c>
    </row>
    <row r="97" spans="1:91" s="6" customFormat="1" ht="16.5" customHeight="1">
      <c r="A97" s="71" t="s">
        <v>80</v>
      </c>
      <c r="B97" s="72"/>
      <c r="C97" s="73"/>
      <c r="D97" s="203" t="s">
        <v>90</v>
      </c>
      <c r="E97" s="203"/>
      <c r="F97" s="203"/>
      <c r="G97" s="203"/>
      <c r="H97" s="203"/>
      <c r="I97" s="74"/>
      <c r="J97" s="203" t="s">
        <v>91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7">
        <f>'VRN - Vedlejší náklady'!J30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5" t="s">
        <v>83</v>
      </c>
      <c r="AR97" s="72"/>
      <c r="AS97" s="76">
        <v>0</v>
      </c>
      <c r="AT97" s="77">
        <f t="shared" si="1"/>
        <v>0</v>
      </c>
      <c r="AU97" s="78">
        <f>'VRN - Vedlejší náklady'!P117</f>
        <v>0</v>
      </c>
      <c r="AV97" s="77">
        <f>'VRN - Vedlejší náklady'!J33</f>
        <v>0</v>
      </c>
      <c r="AW97" s="77">
        <f>'VRN - Vedlejší náklady'!J34</f>
        <v>0</v>
      </c>
      <c r="AX97" s="77">
        <f>'VRN - Vedlejší náklady'!J35</f>
        <v>0</v>
      </c>
      <c r="AY97" s="77">
        <f>'VRN - Vedlejší náklady'!J36</f>
        <v>0</v>
      </c>
      <c r="AZ97" s="77">
        <f>'VRN - Vedlejší náklady'!F33</f>
        <v>0</v>
      </c>
      <c r="BA97" s="77">
        <f>'VRN - Vedlejší náklady'!F34</f>
        <v>0</v>
      </c>
      <c r="BB97" s="77">
        <f>'VRN - Vedlejší náklady'!F35</f>
        <v>0</v>
      </c>
      <c r="BC97" s="77">
        <f>'VRN - Vedlejší náklady'!F36</f>
        <v>0</v>
      </c>
      <c r="BD97" s="79">
        <f>'VRN - Vedlejší náklady'!F37</f>
        <v>0</v>
      </c>
      <c r="BT97" s="80" t="s">
        <v>84</v>
      </c>
      <c r="BV97" s="80" t="s">
        <v>78</v>
      </c>
      <c r="BW97" s="80" t="s">
        <v>92</v>
      </c>
      <c r="BX97" s="80" t="s">
        <v>4</v>
      </c>
      <c r="CL97" s="80" t="s">
        <v>1</v>
      </c>
      <c r="CM97" s="80" t="s">
        <v>86</v>
      </c>
    </row>
    <row r="98" spans="1:91" s="6" customFormat="1" ht="27" customHeight="1">
      <c r="A98" s="71" t="s">
        <v>80</v>
      </c>
      <c r="B98" s="72"/>
      <c r="C98" s="73"/>
      <c r="D98" s="203" t="s">
        <v>93</v>
      </c>
      <c r="E98" s="203"/>
      <c r="F98" s="203"/>
      <c r="G98" s="203"/>
      <c r="H98" s="203"/>
      <c r="I98" s="74"/>
      <c r="J98" s="203" t="s">
        <v>94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7">
        <f>'SO03A - Veřejné osvětlení...'!J30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5" t="s">
        <v>83</v>
      </c>
      <c r="AR98" s="72"/>
      <c r="AS98" s="76">
        <v>0</v>
      </c>
      <c r="AT98" s="77">
        <f t="shared" si="1"/>
        <v>0</v>
      </c>
      <c r="AU98" s="78">
        <f>'SO03A - Veřejné osvětlení...'!P124</f>
        <v>0</v>
      </c>
      <c r="AV98" s="77">
        <f>'SO03A - Veřejné osvětlení...'!J33</f>
        <v>0</v>
      </c>
      <c r="AW98" s="77">
        <f>'SO03A - Veřejné osvětlení...'!J34</f>
        <v>0</v>
      </c>
      <c r="AX98" s="77">
        <f>'SO03A - Veřejné osvětlení...'!J35</f>
        <v>0</v>
      </c>
      <c r="AY98" s="77">
        <f>'SO03A - Veřejné osvětlení...'!J36</f>
        <v>0</v>
      </c>
      <c r="AZ98" s="77">
        <f>'SO03A - Veřejné osvětlení...'!F33</f>
        <v>0</v>
      </c>
      <c r="BA98" s="77">
        <f>'SO03A - Veřejné osvětlení...'!F34</f>
        <v>0</v>
      </c>
      <c r="BB98" s="77">
        <f>'SO03A - Veřejné osvětlení...'!F35</f>
        <v>0</v>
      </c>
      <c r="BC98" s="77">
        <f>'SO03A - Veřejné osvětlení...'!F36</f>
        <v>0</v>
      </c>
      <c r="BD98" s="79">
        <f>'SO03A - Veřejné osvětlení...'!F37</f>
        <v>0</v>
      </c>
      <c r="BT98" s="80" t="s">
        <v>84</v>
      </c>
      <c r="BV98" s="80" t="s">
        <v>78</v>
      </c>
      <c r="BW98" s="80" t="s">
        <v>95</v>
      </c>
      <c r="BX98" s="80" t="s">
        <v>4</v>
      </c>
      <c r="CL98" s="80" t="s">
        <v>1</v>
      </c>
      <c r="CM98" s="80" t="s">
        <v>86</v>
      </c>
    </row>
    <row r="99" spans="1:91" s="6" customFormat="1" ht="27" customHeight="1">
      <c r="A99" s="71" t="s">
        <v>80</v>
      </c>
      <c r="B99" s="72"/>
      <c r="C99" s="73"/>
      <c r="D99" s="203" t="s">
        <v>96</v>
      </c>
      <c r="E99" s="203"/>
      <c r="F99" s="203"/>
      <c r="G99" s="203"/>
      <c r="H99" s="203"/>
      <c r="I99" s="74"/>
      <c r="J99" s="203" t="s">
        <v>97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7">
        <f>'SO03B - Veřejné osvětlení...'!J30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5" t="s">
        <v>83</v>
      </c>
      <c r="AR99" s="72"/>
      <c r="AS99" s="81">
        <v>0</v>
      </c>
      <c r="AT99" s="82">
        <f t="shared" si="1"/>
        <v>0</v>
      </c>
      <c r="AU99" s="83">
        <f>'SO03B - Veřejné osvětlení...'!P122</f>
        <v>0</v>
      </c>
      <c r="AV99" s="82">
        <f>'SO03B - Veřejné osvětlení...'!J33</f>
        <v>0</v>
      </c>
      <c r="AW99" s="82">
        <f>'SO03B - Veřejné osvětlení...'!J34</f>
        <v>0</v>
      </c>
      <c r="AX99" s="82">
        <f>'SO03B - Veřejné osvětlení...'!J35</f>
        <v>0</v>
      </c>
      <c r="AY99" s="82">
        <f>'SO03B - Veřejné osvětlení...'!J36</f>
        <v>0</v>
      </c>
      <c r="AZ99" s="82">
        <f>'SO03B - Veřejné osvětlení...'!F33</f>
        <v>0</v>
      </c>
      <c r="BA99" s="82">
        <f>'SO03B - Veřejné osvětlení...'!F34</f>
        <v>0</v>
      </c>
      <c r="BB99" s="82">
        <f>'SO03B - Veřejné osvětlení...'!F35</f>
        <v>0</v>
      </c>
      <c r="BC99" s="82">
        <f>'SO03B - Veřejné osvětlení...'!F36</f>
        <v>0</v>
      </c>
      <c r="BD99" s="84">
        <f>'SO03B - Veřejné osvětlení...'!F37</f>
        <v>0</v>
      </c>
      <c r="BT99" s="80" t="s">
        <v>84</v>
      </c>
      <c r="BV99" s="80" t="s">
        <v>78</v>
      </c>
      <c r="BW99" s="80" t="s">
        <v>98</v>
      </c>
      <c r="BX99" s="80" t="s">
        <v>4</v>
      </c>
      <c r="CL99" s="80" t="s">
        <v>1</v>
      </c>
      <c r="CM99" s="80" t="s">
        <v>86</v>
      </c>
    </row>
    <row r="100" spans="1:91" s="1" customFormat="1" ht="30" customHeight="1">
      <c r="B100" s="29"/>
      <c r="AR100" s="29"/>
    </row>
    <row r="101" spans="1:91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29"/>
    </row>
  </sheetData>
  <mergeCells count="58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SO01 -  Cyklostezka'!C2" display="/"/>
    <hyperlink ref="A96" location="'SO02 - Cyklotrasa'!C2" display="/"/>
    <hyperlink ref="A97" location="'VRN - Vedlejší náklady'!C2" display="/"/>
    <hyperlink ref="A98" location="'SO03A - Veřejné osvětlení...'!C2" display="/"/>
    <hyperlink ref="A99" location="'SO03B - Veřejné osvětle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5"/>
  <sheetViews>
    <sheetView showGridLines="0" tabSelected="1" topLeftCell="A215" workbookViewId="0">
      <selection activeCell="F229" sqref="F2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85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43" t="str">
        <f>'Rekapitulace stavby'!K6</f>
        <v>Cyklostezka ve Studénce</v>
      </c>
      <c r="F7" s="244"/>
      <c r="G7" s="244"/>
      <c r="H7" s="244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27" t="s">
        <v>101</v>
      </c>
      <c r="F9" s="242"/>
      <c r="G9" s="242"/>
      <c r="H9" s="242"/>
      <c r="I9" s="88"/>
      <c r="L9" s="29"/>
    </row>
    <row r="10" spans="2:46" s="1" customFormat="1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102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">
        <v>1</v>
      </c>
      <c r="L14" s="29"/>
    </row>
    <row r="15" spans="2:46" s="1" customFormat="1" ht="18" customHeight="1">
      <c r="B15" s="29"/>
      <c r="E15" s="22" t="s">
        <v>28</v>
      </c>
      <c r="I15" s="89" t="s">
        <v>29</v>
      </c>
      <c r="J15" s="22" t="s">
        <v>1</v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45" t="str">
        <f>'Rekapitulace stavby'!E14</f>
        <v>Vyplň údaj</v>
      </c>
      <c r="F18" s="230"/>
      <c r="G18" s="230"/>
      <c r="H18" s="230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">
        <v>1</v>
      </c>
      <c r="L20" s="29"/>
    </row>
    <row r="21" spans="2:12" s="1" customFormat="1" ht="18" customHeight="1">
      <c r="B21" s="29"/>
      <c r="E21" s="22" t="s">
        <v>103</v>
      </c>
      <c r="I21" s="89" t="s">
        <v>29</v>
      </c>
      <c r="J21" s="22" t="s">
        <v>1</v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89" t="s">
        <v>29</v>
      </c>
      <c r="J24" s="22" t="s">
        <v>1</v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34" t="s">
        <v>1</v>
      </c>
      <c r="F27" s="234"/>
      <c r="G27" s="234"/>
      <c r="H27" s="234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ROUND(J126,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ROUND((SUM(BE126:BE234)),  2)</f>
        <v>0</v>
      </c>
      <c r="I33" s="97">
        <v>0.21</v>
      </c>
      <c r="J33" s="96">
        <f>ROUND(((SUM(BE126:BE234))*I33),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ROUND((SUM(BF126:BF234)),  2)</f>
        <v>0</v>
      </c>
      <c r="I34" s="97">
        <v>0.15</v>
      </c>
      <c r="J34" s="96">
        <f>ROUND(((SUM(BF126:BF234))*I34),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ROUND((SUM(BG126:BG234)),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ROUND((SUM(BH126:BH234)),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ROUND((SUM(BI126:BI234)),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43" t="str">
        <f>E7</f>
        <v>Cyklostezka ve Studénce</v>
      </c>
      <c r="F85" s="244"/>
      <c r="G85" s="244"/>
      <c r="H85" s="244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27" t="str">
        <f>E9</f>
        <v>SO01 -  Cyklostezka</v>
      </c>
      <c r="F87" s="242"/>
      <c r="G87" s="242"/>
      <c r="H87" s="242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>Studénka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Ing. Jan Krupička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J126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109</v>
      </c>
      <c r="E97" s="117"/>
      <c r="F97" s="117"/>
      <c r="G97" s="117"/>
      <c r="H97" s="117"/>
      <c r="I97" s="118"/>
      <c r="J97" s="119">
        <f>J127</f>
        <v>0</v>
      </c>
      <c r="L97" s="115"/>
    </row>
    <row r="98" spans="2:12" s="8" customFormat="1" ht="24.95" customHeight="1">
      <c r="B98" s="115"/>
      <c r="D98" s="116" t="s">
        <v>110</v>
      </c>
      <c r="E98" s="117"/>
      <c r="F98" s="117"/>
      <c r="G98" s="117"/>
      <c r="H98" s="117"/>
      <c r="I98" s="118"/>
      <c r="J98" s="119">
        <f>J156</f>
        <v>0</v>
      </c>
      <c r="L98" s="115"/>
    </row>
    <row r="99" spans="2:12" s="8" customFormat="1" ht="24.95" customHeight="1">
      <c r="B99" s="115"/>
      <c r="D99" s="116" t="s">
        <v>111</v>
      </c>
      <c r="E99" s="117"/>
      <c r="F99" s="117"/>
      <c r="G99" s="117"/>
      <c r="H99" s="117"/>
      <c r="I99" s="118"/>
      <c r="J99" s="119">
        <f>J164</f>
        <v>0</v>
      </c>
      <c r="L99" s="115"/>
    </row>
    <row r="100" spans="2:12" s="8" customFormat="1" ht="24.95" customHeight="1">
      <c r="B100" s="115"/>
      <c r="D100" s="116" t="s">
        <v>112</v>
      </c>
      <c r="E100" s="117"/>
      <c r="F100" s="117"/>
      <c r="G100" s="117"/>
      <c r="H100" s="117"/>
      <c r="I100" s="118"/>
      <c r="J100" s="119">
        <f>J167</f>
        <v>0</v>
      </c>
      <c r="L100" s="115"/>
    </row>
    <row r="101" spans="2:12" s="8" customFormat="1" ht="24.95" customHeight="1">
      <c r="B101" s="115"/>
      <c r="D101" s="116" t="s">
        <v>113</v>
      </c>
      <c r="E101" s="117"/>
      <c r="F101" s="117"/>
      <c r="G101" s="117"/>
      <c r="H101" s="117"/>
      <c r="I101" s="118"/>
      <c r="J101" s="119">
        <f>J182</f>
        <v>0</v>
      </c>
      <c r="L101" s="115"/>
    </row>
    <row r="102" spans="2:12" s="8" customFormat="1" ht="24.95" customHeight="1">
      <c r="B102" s="115"/>
      <c r="D102" s="116" t="s">
        <v>114</v>
      </c>
      <c r="E102" s="117"/>
      <c r="F102" s="117"/>
      <c r="G102" s="117"/>
      <c r="H102" s="117"/>
      <c r="I102" s="118"/>
      <c r="J102" s="119">
        <f>J216</f>
        <v>0</v>
      </c>
      <c r="L102" s="115"/>
    </row>
    <row r="103" spans="2:12" s="8" customFormat="1" ht="24.95" customHeight="1">
      <c r="B103" s="115"/>
      <c r="D103" s="116" t="s">
        <v>115</v>
      </c>
      <c r="E103" s="117"/>
      <c r="F103" s="117"/>
      <c r="G103" s="117"/>
      <c r="H103" s="117"/>
      <c r="I103" s="118"/>
      <c r="J103" s="119">
        <f>J220</f>
        <v>0</v>
      </c>
      <c r="L103" s="115"/>
    </row>
    <row r="104" spans="2:12" s="8" customFormat="1" ht="24.95" customHeight="1">
      <c r="B104" s="115"/>
      <c r="D104" s="116" t="s">
        <v>116</v>
      </c>
      <c r="E104" s="117"/>
      <c r="F104" s="117"/>
      <c r="G104" s="117"/>
      <c r="H104" s="117"/>
      <c r="I104" s="118"/>
      <c r="J104" s="119">
        <f>J221</f>
        <v>0</v>
      </c>
      <c r="L104" s="115"/>
    </row>
    <row r="105" spans="2:12" s="8" customFormat="1" ht="24.95" customHeight="1">
      <c r="B105" s="115"/>
      <c r="D105" s="116" t="s">
        <v>117</v>
      </c>
      <c r="E105" s="117"/>
      <c r="F105" s="117"/>
      <c r="G105" s="117"/>
      <c r="H105" s="117"/>
      <c r="I105" s="118"/>
      <c r="J105" s="119">
        <f>J222</f>
        <v>0</v>
      </c>
      <c r="L105" s="115"/>
    </row>
    <row r="106" spans="2:12" s="8" customFormat="1" ht="24.95" customHeight="1">
      <c r="B106" s="115"/>
      <c r="D106" s="116" t="s">
        <v>118</v>
      </c>
      <c r="E106" s="117"/>
      <c r="F106" s="117"/>
      <c r="G106" s="117"/>
      <c r="H106" s="117"/>
      <c r="I106" s="118"/>
      <c r="J106" s="119">
        <f>J224</f>
        <v>0</v>
      </c>
      <c r="L106" s="115"/>
    </row>
    <row r="107" spans="2:12" s="1" customFormat="1" ht="21.75" customHeight="1">
      <c r="B107" s="29"/>
      <c r="I107" s="88"/>
      <c r="L107" s="29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109"/>
      <c r="J108" s="42"/>
      <c r="K108" s="42"/>
      <c r="L108" s="29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110"/>
      <c r="J112" s="44"/>
      <c r="K112" s="44"/>
      <c r="L112" s="29"/>
    </row>
    <row r="113" spans="2:65" s="1" customFormat="1" ht="24.95" customHeight="1">
      <c r="B113" s="29"/>
      <c r="C113" s="18" t="s">
        <v>119</v>
      </c>
      <c r="I113" s="88"/>
      <c r="L113" s="29"/>
    </row>
    <row r="114" spans="2:65" s="1" customFormat="1" ht="6.95" customHeight="1">
      <c r="B114" s="29"/>
      <c r="I114" s="88"/>
      <c r="L114" s="29"/>
    </row>
    <row r="115" spans="2:65" s="1" customFormat="1" ht="12" customHeight="1">
      <c r="B115" s="29"/>
      <c r="C115" s="24" t="s">
        <v>17</v>
      </c>
      <c r="I115" s="88"/>
      <c r="L115" s="29"/>
    </row>
    <row r="116" spans="2:65" s="1" customFormat="1" ht="16.5" customHeight="1">
      <c r="B116" s="29"/>
      <c r="E116" s="243" t="str">
        <f>E7</f>
        <v>Cyklostezka ve Studénce</v>
      </c>
      <c r="F116" s="244"/>
      <c r="G116" s="244"/>
      <c r="H116" s="244"/>
      <c r="I116" s="88"/>
      <c r="L116" s="29"/>
    </row>
    <row r="117" spans="2:65" s="1" customFormat="1" ht="12" customHeight="1">
      <c r="B117" s="29"/>
      <c r="C117" s="24" t="s">
        <v>100</v>
      </c>
      <c r="I117" s="88"/>
      <c r="L117" s="29"/>
    </row>
    <row r="118" spans="2:65" s="1" customFormat="1" ht="16.5" customHeight="1">
      <c r="B118" s="29"/>
      <c r="E118" s="227" t="str">
        <f>E9</f>
        <v>SO01 -  Cyklostezka</v>
      </c>
      <c r="F118" s="242"/>
      <c r="G118" s="242"/>
      <c r="H118" s="242"/>
      <c r="I118" s="88"/>
      <c r="L118" s="29"/>
    </row>
    <row r="119" spans="2:65" s="1" customFormat="1" ht="6.95" customHeight="1">
      <c r="B119" s="29"/>
      <c r="I119" s="88"/>
      <c r="L119" s="29"/>
    </row>
    <row r="120" spans="2:65" s="1" customFormat="1" ht="12" customHeight="1">
      <c r="B120" s="29"/>
      <c r="C120" s="24" t="s">
        <v>21</v>
      </c>
      <c r="F120" s="22" t="str">
        <f>F12</f>
        <v>Studénka</v>
      </c>
      <c r="I120" s="89" t="s">
        <v>23</v>
      </c>
      <c r="J120" s="49" t="str">
        <f>IF(J12="","",J12)</f>
        <v>27. 4. 2017</v>
      </c>
      <c r="L120" s="29"/>
    </row>
    <row r="121" spans="2:65" s="1" customFormat="1" ht="6.95" customHeight="1">
      <c r="B121" s="29"/>
      <c r="I121" s="88"/>
      <c r="L121" s="29"/>
    </row>
    <row r="122" spans="2:65" s="1" customFormat="1" ht="15.2" customHeight="1">
      <c r="B122" s="29"/>
      <c r="C122" s="24" t="s">
        <v>25</v>
      </c>
      <c r="F122" s="22" t="str">
        <f>E15</f>
        <v>Město Sudénka</v>
      </c>
      <c r="I122" s="89" t="s">
        <v>32</v>
      </c>
      <c r="J122" s="27" t="str">
        <f>E21</f>
        <v xml:space="preserve"> Ing. Jan Krupička</v>
      </c>
      <c r="L122" s="29"/>
    </row>
    <row r="123" spans="2:65" s="1" customFormat="1" ht="15.2" customHeight="1">
      <c r="B123" s="29"/>
      <c r="C123" s="24" t="s">
        <v>30</v>
      </c>
      <c r="F123" s="22" t="str">
        <f>IF(E18="","",E18)</f>
        <v>Vyplň údaj</v>
      </c>
      <c r="I123" s="89" t="s">
        <v>34</v>
      </c>
      <c r="J123" s="27" t="str">
        <f>E24</f>
        <v>Ing. Jan Krupička</v>
      </c>
      <c r="L123" s="29"/>
    </row>
    <row r="124" spans="2:65" s="1" customFormat="1" ht="10.35" customHeight="1">
      <c r="B124" s="29"/>
      <c r="I124" s="88"/>
      <c r="L124" s="29"/>
    </row>
    <row r="125" spans="2:65" s="9" customFormat="1" ht="29.25" customHeight="1">
      <c r="B125" s="120"/>
      <c r="C125" s="121" t="s">
        <v>120</v>
      </c>
      <c r="D125" s="122" t="s">
        <v>62</v>
      </c>
      <c r="E125" s="122" t="s">
        <v>58</v>
      </c>
      <c r="F125" s="122" t="s">
        <v>59</v>
      </c>
      <c r="G125" s="122" t="s">
        <v>121</v>
      </c>
      <c r="H125" s="122" t="s">
        <v>122</v>
      </c>
      <c r="I125" s="123" t="s">
        <v>123</v>
      </c>
      <c r="J125" s="124" t="s">
        <v>106</v>
      </c>
      <c r="K125" s="125" t="s">
        <v>124</v>
      </c>
      <c r="L125" s="120"/>
      <c r="M125" s="56" t="s">
        <v>1</v>
      </c>
      <c r="N125" s="57" t="s">
        <v>41</v>
      </c>
      <c r="O125" s="57" t="s">
        <v>125</v>
      </c>
      <c r="P125" s="57" t="s">
        <v>126</v>
      </c>
      <c r="Q125" s="57" t="s">
        <v>127</v>
      </c>
      <c r="R125" s="57" t="s">
        <v>128</v>
      </c>
      <c r="S125" s="57" t="s">
        <v>129</v>
      </c>
      <c r="T125" s="58" t="s">
        <v>130</v>
      </c>
    </row>
    <row r="126" spans="2:65" s="1" customFormat="1" ht="22.9" customHeight="1">
      <c r="B126" s="29"/>
      <c r="C126" s="61" t="s">
        <v>131</v>
      </c>
      <c r="I126" s="88"/>
      <c r="J126" s="126">
        <f>BK126</f>
        <v>0</v>
      </c>
      <c r="L126" s="29"/>
      <c r="M126" s="59"/>
      <c r="N126" s="50"/>
      <c r="O126" s="50"/>
      <c r="P126" s="127">
        <f>P127+P156+P164+P167+P182+P216+SUM(P220:P222)+P224</f>
        <v>0</v>
      </c>
      <c r="Q126" s="50"/>
      <c r="R126" s="127">
        <f>R127+R156+R164+R167+R182+R216+SUM(R220:R222)+R224</f>
        <v>3079.2536011299999</v>
      </c>
      <c r="S126" s="50"/>
      <c r="T126" s="128">
        <f>T127+T156+T164+T167+T182+T216+SUM(T220:T222)+T224</f>
        <v>1071.6661649999999</v>
      </c>
      <c r="AT126" s="14" t="s">
        <v>76</v>
      </c>
      <c r="AU126" s="14" t="s">
        <v>108</v>
      </c>
      <c r="BK126" s="129">
        <f>BK127+BK156+BK164+BK167+BK182+BK216+SUM(BK220:BK222)+BK224</f>
        <v>0</v>
      </c>
    </row>
    <row r="127" spans="2:65" s="10" customFormat="1" ht="25.9" customHeight="1">
      <c r="B127" s="130"/>
      <c r="D127" s="131" t="s">
        <v>76</v>
      </c>
      <c r="E127" s="132" t="s">
        <v>84</v>
      </c>
      <c r="F127" s="132" t="s">
        <v>132</v>
      </c>
      <c r="I127" s="133"/>
      <c r="J127" s="134">
        <f>BK127</f>
        <v>0</v>
      </c>
      <c r="L127" s="130"/>
      <c r="M127" s="135"/>
      <c r="N127" s="136"/>
      <c r="O127" s="136"/>
      <c r="P127" s="137">
        <f>SUM(P128:P155)</f>
        <v>0</v>
      </c>
      <c r="Q127" s="136"/>
      <c r="R127" s="137">
        <f>SUM(R128:R155)</f>
        <v>0.1</v>
      </c>
      <c r="S127" s="136"/>
      <c r="T127" s="138">
        <f>SUM(T128:T155)</f>
        <v>0</v>
      </c>
      <c r="AR127" s="131" t="s">
        <v>84</v>
      </c>
      <c r="AT127" s="139" t="s">
        <v>76</v>
      </c>
      <c r="AU127" s="139" t="s">
        <v>16</v>
      </c>
      <c r="AY127" s="131" t="s">
        <v>133</v>
      </c>
      <c r="BK127" s="140">
        <f>SUM(BK128:BK155)</f>
        <v>0</v>
      </c>
    </row>
    <row r="128" spans="2:65" s="1" customFormat="1" ht="36" customHeight="1">
      <c r="B128" s="141"/>
      <c r="C128" s="142" t="s">
        <v>134</v>
      </c>
      <c r="D128" s="142" t="s">
        <v>135</v>
      </c>
      <c r="E128" s="143" t="s">
        <v>136</v>
      </c>
      <c r="F128" s="144" t="s">
        <v>137</v>
      </c>
      <c r="G128" s="145" t="s">
        <v>138</v>
      </c>
      <c r="H128" s="146">
        <v>1</v>
      </c>
      <c r="I128" s="147"/>
      <c r="J128" s="148">
        <f>ROUND(I128*H128,2)</f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AR128" s="153" t="s">
        <v>139</v>
      </c>
      <c r="AT128" s="153" t="s">
        <v>135</v>
      </c>
      <c r="AU128" s="153" t="s">
        <v>84</v>
      </c>
      <c r="AY128" s="14" t="s">
        <v>133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4" t="s">
        <v>84</v>
      </c>
      <c r="BK128" s="154">
        <f>ROUND(I128*H128,2)</f>
        <v>0</v>
      </c>
      <c r="BL128" s="14" t="s">
        <v>139</v>
      </c>
      <c r="BM128" s="153" t="s">
        <v>140</v>
      </c>
    </row>
    <row r="129" spans="2:65" s="1" customFormat="1" ht="24" customHeight="1">
      <c r="B129" s="141"/>
      <c r="C129" s="142" t="s">
        <v>141</v>
      </c>
      <c r="D129" s="142" t="s">
        <v>135</v>
      </c>
      <c r="E129" s="143" t="s">
        <v>142</v>
      </c>
      <c r="F129" s="144" t="s">
        <v>143</v>
      </c>
      <c r="G129" s="145" t="s">
        <v>144</v>
      </c>
      <c r="H129" s="146">
        <v>3321.6410000000001</v>
      </c>
      <c r="I129" s="147"/>
      <c r="J129" s="148">
        <f>ROUND(I129*H129,2)</f>
        <v>0</v>
      </c>
      <c r="K129" s="144" t="s">
        <v>145</v>
      </c>
      <c r="L129" s="29"/>
      <c r="M129" s="149" t="s">
        <v>1</v>
      </c>
      <c r="N129" s="150" t="s">
        <v>42</v>
      </c>
      <c r="O129" s="52"/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AR129" s="153" t="s">
        <v>139</v>
      </c>
      <c r="AT129" s="153" t="s">
        <v>135</v>
      </c>
      <c r="AU129" s="153" t="s">
        <v>84</v>
      </c>
      <c r="AY129" s="14" t="s">
        <v>133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4" t="s">
        <v>84</v>
      </c>
      <c r="BK129" s="154">
        <f>ROUND(I129*H129,2)</f>
        <v>0</v>
      </c>
      <c r="BL129" s="14" t="s">
        <v>139</v>
      </c>
      <c r="BM129" s="153" t="s">
        <v>146</v>
      </c>
    </row>
    <row r="130" spans="2:65" s="1" customFormat="1" ht="16.5" customHeight="1">
      <c r="B130" s="141"/>
      <c r="C130" s="142" t="s">
        <v>147</v>
      </c>
      <c r="D130" s="142" t="s">
        <v>135</v>
      </c>
      <c r="E130" s="143" t="s">
        <v>148</v>
      </c>
      <c r="F130" s="144" t="s">
        <v>149</v>
      </c>
      <c r="G130" s="145" t="s">
        <v>150</v>
      </c>
      <c r="H130" s="146">
        <v>209.78800000000001</v>
      </c>
      <c r="I130" s="147"/>
      <c r="J130" s="148">
        <f>ROUND(I130*H130,2)</f>
        <v>0</v>
      </c>
      <c r="K130" s="144" t="s">
        <v>1</v>
      </c>
      <c r="L130" s="29"/>
      <c r="M130" s="149" t="s">
        <v>1</v>
      </c>
      <c r="N130" s="150" t="s">
        <v>42</v>
      </c>
      <c r="O130" s="52"/>
      <c r="P130" s="151">
        <f>O130*H130</f>
        <v>0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AR130" s="153" t="s">
        <v>139</v>
      </c>
      <c r="AT130" s="153" t="s">
        <v>135</v>
      </c>
      <c r="AU130" s="153" t="s">
        <v>84</v>
      </c>
      <c r="AY130" s="14" t="s">
        <v>133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4" t="s">
        <v>84</v>
      </c>
      <c r="BK130" s="154">
        <f>ROUND(I130*H130,2)</f>
        <v>0</v>
      </c>
      <c r="BL130" s="14" t="s">
        <v>139</v>
      </c>
      <c r="BM130" s="153" t="s">
        <v>151</v>
      </c>
    </row>
    <row r="131" spans="2:65" s="11" customFormat="1">
      <c r="B131" s="155"/>
      <c r="D131" s="156" t="s">
        <v>152</v>
      </c>
      <c r="E131" s="157" t="s">
        <v>1</v>
      </c>
      <c r="F131" s="158" t="s">
        <v>153</v>
      </c>
      <c r="H131" s="159">
        <v>209.78800000000001</v>
      </c>
      <c r="I131" s="160"/>
      <c r="L131" s="155"/>
      <c r="M131" s="161"/>
      <c r="N131" s="162"/>
      <c r="O131" s="162"/>
      <c r="P131" s="162"/>
      <c r="Q131" s="162"/>
      <c r="R131" s="162"/>
      <c r="S131" s="162"/>
      <c r="T131" s="163"/>
      <c r="AT131" s="157" t="s">
        <v>152</v>
      </c>
      <c r="AU131" s="157" t="s">
        <v>84</v>
      </c>
      <c r="AV131" s="11" t="s">
        <v>86</v>
      </c>
      <c r="AW131" s="11" t="s">
        <v>33</v>
      </c>
      <c r="AX131" s="11" t="s">
        <v>84</v>
      </c>
      <c r="AY131" s="157" t="s">
        <v>133</v>
      </c>
    </row>
    <row r="132" spans="2:65" s="1" customFormat="1" ht="24" customHeight="1">
      <c r="B132" s="141"/>
      <c r="C132" s="142" t="s">
        <v>154</v>
      </c>
      <c r="D132" s="142" t="s">
        <v>135</v>
      </c>
      <c r="E132" s="143" t="s">
        <v>155</v>
      </c>
      <c r="F132" s="144" t="s">
        <v>156</v>
      </c>
      <c r="G132" s="145" t="s">
        <v>150</v>
      </c>
      <c r="H132" s="146">
        <v>1573.4090000000001</v>
      </c>
      <c r="I132" s="147"/>
      <c r="J132" s="148">
        <f>ROUND(I132*H132,2)</f>
        <v>0</v>
      </c>
      <c r="K132" s="144" t="s">
        <v>1</v>
      </c>
      <c r="L132" s="29"/>
      <c r="M132" s="149" t="s">
        <v>1</v>
      </c>
      <c r="N132" s="150" t="s">
        <v>42</v>
      </c>
      <c r="O132" s="52"/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AR132" s="153" t="s">
        <v>139</v>
      </c>
      <c r="AT132" s="153" t="s">
        <v>135</v>
      </c>
      <c r="AU132" s="153" t="s">
        <v>84</v>
      </c>
      <c r="AY132" s="14" t="s">
        <v>133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4" t="s">
        <v>84</v>
      </c>
      <c r="BK132" s="154">
        <f>ROUND(I132*H132,2)</f>
        <v>0</v>
      </c>
      <c r="BL132" s="14" t="s">
        <v>139</v>
      </c>
      <c r="BM132" s="153" t="s">
        <v>157</v>
      </c>
    </row>
    <row r="133" spans="2:65" s="11" customFormat="1">
      <c r="B133" s="155"/>
      <c r="D133" s="156" t="s">
        <v>152</v>
      </c>
      <c r="E133" s="157" t="s">
        <v>1</v>
      </c>
      <c r="F133" s="158" t="s">
        <v>158</v>
      </c>
      <c r="H133" s="159">
        <v>1573.4090000000001</v>
      </c>
      <c r="I133" s="160"/>
      <c r="L133" s="155"/>
      <c r="M133" s="161"/>
      <c r="N133" s="162"/>
      <c r="O133" s="162"/>
      <c r="P133" s="162"/>
      <c r="Q133" s="162"/>
      <c r="R133" s="162"/>
      <c r="S133" s="162"/>
      <c r="T133" s="163"/>
      <c r="AT133" s="157" t="s">
        <v>152</v>
      </c>
      <c r="AU133" s="157" t="s">
        <v>84</v>
      </c>
      <c r="AV133" s="11" t="s">
        <v>86</v>
      </c>
      <c r="AW133" s="11" t="s">
        <v>33</v>
      </c>
      <c r="AX133" s="11" t="s">
        <v>84</v>
      </c>
      <c r="AY133" s="157" t="s">
        <v>133</v>
      </c>
    </row>
    <row r="134" spans="2:65" s="1" customFormat="1" ht="24" customHeight="1">
      <c r="B134" s="141"/>
      <c r="C134" s="142" t="s">
        <v>159</v>
      </c>
      <c r="D134" s="142" t="s">
        <v>135</v>
      </c>
      <c r="E134" s="143" t="s">
        <v>160</v>
      </c>
      <c r="F134" s="144" t="s">
        <v>161</v>
      </c>
      <c r="G134" s="145" t="s">
        <v>150</v>
      </c>
      <c r="H134" s="146">
        <v>1573.4090000000001</v>
      </c>
      <c r="I134" s="147"/>
      <c r="J134" s="148">
        <f>ROUND(I134*H134,2)</f>
        <v>0</v>
      </c>
      <c r="K134" s="144" t="s">
        <v>1</v>
      </c>
      <c r="L134" s="29"/>
      <c r="M134" s="149" t="s">
        <v>1</v>
      </c>
      <c r="N134" s="150" t="s">
        <v>42</v>
      </c>
      <c r="O134" s="52"/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139</v>
      </c>
      <c r="AT134" s="153" t="s">
        <v>135</v>
      </c>
      <c r="AU134" s="153" t="s">
        <v>84</v>
      </c>
      <c r="AY134" s="14" t="s">
        <v>133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4" t="s">
        <v>84</v>
      </c>
      <c r="BK134" s="154">
        <f>ROUND(I134*H134,2)</f>
        <v>0</v>
      </c>
      <c r="BL134" s="14" t="s">
        <v>139</v>
      </c>
      <c r="BM134" s="153" t="s">
        <v>162</v>
      </c>
    </row>
    <row r="135" spans="2:65" s="11" customFormat="1">
      <c r="B135" s="155"/>
      <c r="D135" s="156" t="s">
        <v>152</v>
      </c>
      <c r="E135" s="157" t="s">
        <v>1</v>
      </c>
      <c r="F135" s="158" t="s">
        <v>158</v>
      </c>
      <c r="H135" s="159">
        <v>1573.4090000000001</v>
      </c>
      <c r="I135" s="160"/>
      <c r="L135" s="155"/>
      <c r="M135" s="161"/>
      <c r="N135" s="162"/>
      <c r="O135" s="162"/>
      <c r="P135" s="162"/>
      <c r="Q135" s="162"/>
      <c r="R135" s="162"/>
      <c r="S135" s="162"/>
      <c r="T135" s="163"/>
      <c r="AT135" s="157" t="s">
        <v>152</v>
      </c>
      <c r="AU135" s="157" t="s">
        <v>84</v>
      </c>
      <c r="AV135" s="11" t="s">
        <v>86</v>
      </c>
      <c r="AW135" s="11" t="s">
        <v>33</v>
      </c>
      <c r="AX135" s="11" t="s">
        <v>84</v>
      </c>
      <c r="AY135" s="157" t="s">
        <v>133</v>
      </c>
    </row>
    <row r="136" spans="2:65" s="1" customFormat="1" ht="16.5" customHeight="1">
      <c r="B136" s="141"/>
      <c r="C136" s="142" t="s">
        <v>163</v>
      </c>
      <c r="D136" s="142" t="s">
        <v>135</v>
      </c>
      <c r="E136" s="143" t="s">
        <v>164</v>
      </c>
      <c r="F136" s="144" t="s">
        <v>165</v>
      </c>
      <c r="G136" s="145" t="s">
        <v>150</v>
      </c>
      <c r="H136" s="146">
        <v>1351.82</v>
      </c>
      <c r="I136" s="147"/>
      <c r="J136" s="148">
        <f>ROUND(I136*H136,2)</f>
        <v>0</v>
      </c>
      <c r="K136" s="144" t="s">
        <v>1</v>
      </c>
      <c r="L136" s="29"/>
      <c r="M136" s="149" t="s">
        <v>1</v>
      </c>
      <c r="N136" s="150" t="s">
        <v>42</v>
      </c>
      <c r="O136" s="52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53" t="s">
        <v>139</v>
      </c>
      <c r="AT136" s="153" t="s">
        <v>135</v>
      </c>
      <c r="AU136" s="153" t="s">
        <v>84</v>
      </c>
      <c r="AY136" s="14" t="s">
        <v>133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4" t="s">
        <v>84</v>
      </c>
      <c r="BK136" s="154">
        <f>ROUND(I136*H136,2)</f>
        <v>0</v>
      </c>
      <c r="BL136" s="14" t="s">
        <v>139</v>
      </c>
      <c r="BM136" s="153" t="s">
        <v>166</v>
      </c>
    </row>
    <row r="137" spans="2:65" s="11" customFormat="1">
      <c r="B137" s="155"/>
      <c r="D137" s="156" t="s">
        <v>152</v>
      </c>
      <c r="E137" s="157" t="s">
        <v>1</v>
      </c>
      <c r="F137" s="158" t="s">
        <v>167</v>
      </c>
      <c r="H137" s="159">
        <v>1351.82</v>
      </c>
      <c r="I137" s="160"/>
      <c r="L137" s="155"/>
      <c r="M137" s="161"/>
      <c r="N137" s="162"/>
      <c r="O137" s="162"/>
      <c r="P137" s="162"/>
      <c r="Q137" s="162"/>
      <c r="R137" s="162"/>
      <c r="S137" s="162"/>
      <c r="T137" s="163"/>
      <c r="AT137" s="157" t="s">
        <v>152</v>
      </c>
      <c r="AU137" s="157" t="s">
        <v>84</v>
      </c>
      <c r="AV137" s="11" t="s">
        <v>86</v>
      </c>
      <c r="AW137" s="11" t="s">
        <v>33</v>
      </c>
      <c r="AX137" s="11" t="s">
        <v>84</v>
      </c>
      <c r="AY137" s="157" t="s">
        <v>133</v>
      </c>
    </row>
    <row r="138" spans="2:65" s="1" customFormat="1" ht="16.5" customHeight="1">
      <c r="B138" s="141"/>
      <c r="C138" s="142" t="s">
        <v>168</v>
      </c>
      <c r="D138" s="142" t="s">
        <v>135</v>
      </c>
      <c r="E138" s="143" t="s">
        <v>169</v>
      </c>
      <c r="F138" s="144" t="s">
        <v>170</v>
      </c>
      <c r="G138" s="145" t="s">
        <v>150</v>
      </c>
      <c r="H138" s="146">
        <v>1573.4090000000001</v>
      </c>
      <c r="I138" s="147"/>
      <c r="J138" s="148">
        <f>ROUND(I138*H138,2)</f>
        <v>0</v>
      </c>
      <c r="K138" s="144" t="s">
        <v>1</v>
      </c>
      <c r="L138" s="29"/>
      <c r="M138" s="149" t="s">
        <v>1</v>
      </c>
      <c r="N138" s="150" t="s">
        <v>42</v>
      </c>
      <c r="O138" s="52"/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139</v>
      </c>
      <c r="AT138" s="153" t="s">
        <v>135</v>
      </c>
      <c r="AU138" s="153" t="s">
        <v>84</v>
      </c>
      <c r="AY138" s="14" t="s">
        <v>133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4" t="s">
        <v>84</v>
      </c>
      <c r="BK138" s="154">
        <f>ROUND(I138*H138,2)</f>
        <v>0</v>
      </c>
      <c r="BL138" s="14" t="s">
        <v>139</v>
      </c>
      <c r="BM138" s="153" t="s">
        <v>171</v>
      </c>
    </row>
    <row r="139" spans="2:65" s="11" customFormat="1">
      <c r="B139" s="155"/>
      <c r="D139" s="156" t="s">
        <v>152</v>
      </c>
      <c r="E139" s="157" t="s">
        <v>1</v>
      </c>
      <c r="F139" s="158" t="s">
        <v>172</v>
      </c>
      <c r="H139" s="159">
        <v>1573.4090000000001</v>
      </c>
      <c r="I139" s="160"/>
      <c r="L139" s="155"/>
      <c r="M139" s="161"/>
      <c r="N139" s="162"/>
      <c r="O139" s="162"/>
      <c r="P139" s="162"/>
      <c r="Q139" s="162"/>
      <c r="R139" s="162"/>
      <c r="S139" s="162"/>
      <c r="T139" s="163"/>
      <c r="AT139" s="157" t="s">
        <v>152</v>
      </c>
      <c r="AU139" s="157" t="s">
        <v>84</v>
      </c>
      <c r="AV139" s="11" t="s">
        <v>86</v>
      </c>
      <c r="AW139" s="11" t="s">
        <v>33</v>
      </c>
      <c r="AX139" s="11" t="s">
        <v>84</v>
      </c>
      <c r="AY139" s="157" t="s">
        <v>133</v>
      </c>
    </row>
    <row r="140" spans="2:65" s="1" customFormat="1" ht="16.5" customHeight="1">
      <c r="B140" s="141"/>
      <c r="C140" s="142" t="s">
        <v>173</v>
      </c>
      <c r="D140" s="142" t="s">
        <v>135</v>
      </c>
      <c r="E140" s="143" t="s">
        <v>174</v>
      </c>
      <c r="F140" s="144" t="s">
        <v>175</v>
      </c>
      <c r="G140" s="145" t="s">
        <v>176</v>
      </c>
      <c r="H140" s="146">
        <v>3496.4639999999999</v>
      </c>
      <c r="I140" s="147"/>
      <c r="J140" s="148">
        <f>ROUND(I140*H140,2)</f>
        <v>0</v>
      </c>
      <c r="K140" s="144" t="s">
        <v>1</v>
      </c>
      <c r="L140" s="29"/>
      <c r="M140" s="149" t="s">
        <v>1</v>
      </c>
      <c r="N140" s="150" t="s">
        <v>42</v>
      </c>
      <c r="O140" s="52"/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139</v>
      </c>
      <c r="AT140" s="153" t="s">
        <v>135</v>
      </c>
      <c r="AU140" s="153" t="s">
        <v>84</v>
      </c>
      <c r="AY140" s="14" t="s">
        <v>133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4" t="s">
        <v>84</v>
      </c>
      <c r="BK140" s="154">
        <f>ROUND(I140*H140,2)</f>
        <v>0</v>
      </c>
      <c r="BL140" s="14" t="s">
        <v>139</v>
      </c>
      <c r="BM140" s="153" t="s">
        <v>177</v>
      </c>
    </row>
    <row r="141" spans="2:65" s="11" customFormat="1">
      <c r="B141" s="155"/>
      <c r="D141" s="156" t="s">
        <v>152</v>
      </c>
      <c r="E141" s="157" t="s">
        <v>1</v>
      </c>
      <c r="F141" s="158" t="s">
        <v>178</v>
      </c>
      <c r="H141" s="159">
        <v>3496.4639999999999</v>
      </c>
      <c r="I141" s="160"/>
      <c r="L141" s="155"/>
      <c r="M141" s="161"/>
      <c r="N141" s="162"/>
      <c r="O141" s="162"/>
      <c r="P141" s="162"/>
      <c r="Q141" s="162"/>
      <c r="R141" s="162"/>
      <c r="S141" s="162"/>
      <c r="T141" s="163"/>
      <c r="AT141" s="157" t="s">
        <v>152</v>
      </c>
      <c r="AU141" s="157" t="s">
        <v>84</v>
      </c>
      <c r="AV141" s="11" t="s">
        <v>86</v>
      </c>
      <c r="AW141" s="11" t="s">
        <v>33</v>
      </c>
      <c r="AX141" s="11" t="s">
        <v>84</v>
      </c>
      <c r="AY141" s="157" t="s">
        <v>133</v>
      </c>
    </row>
    <row r="142" spans="2:65" s="1" customFormat="1" ht="16.5" customHeight="1">
      <c r="B142" s="141"/>
      <c r="C142" s="142" t="s">
        <v>179</v>
      </c>
      <c r="D142" s="142" t="s">
        <v>135</v>
      </c>
      <c r="E142" s="143" t="s">
        <v>180</v>
      </c>
      <c r="F142" s="144" t="s">
        <v>181</v>
      </c>
      <c r="G142" s="145" t="s">
        <v>176</v>
      </c>
      <c r="H142" s="146">
        <v>6.3090000000000002</v>
      </c>
      <c r="I142" s="147"/>
      <c r="J142" s="148">
        <f>ROUND(I142*H142,2)</f>
        <v>0</v>
      </c>
      <c r="K142" s="144" t="s">
        <v>1</v>
      </c>
      <c r="L142" s="29"/>
      <c r="M142" s="149" t="s">
        <v>1</v>
      </c>
      <c r="N142" s="150" t="s">
        <v>42</v>
      </c>
      <c r="O142" s="52"/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53" t="s">
        <v>139</v>
      </c>
      <c r="AT142" s="153" t="s">
        <v>135</v>
      </c>
      <c r="AU142" s="153" t="s">
        <v>84</v>
      </c>
      <c r="AY142" s="14" t="s">
        <v>133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4" t="s">
        <v>84</v>
      </c>
      <c r="BK142" s="154">
        <f>ROUND(I142*H142,2)</f>
        <v>0</v>
      </c>
      <c r="BL142" s="14" t="s">
        <v>139</v>
      </c>
      <c r="BM142" s="153" t="s">
        <v>182</v>
      </c>
    </row>
    <row r="143" spans="2:65" s="11" customFormat="1">
      <c r="B143" s="155"/>
      <c r="D143" s="156" t="s">
        <v>152</v>
      </c>
      <c r="E143" s="157" t="s">
        <v>1</v>
      </c>
      <c r="F143" s="158" t="s">
        <v>183</v>
      </c>
      <c r="H143" s="159">
        <v>6.3090000000000002</v>
      </c>
      <c r="I143" s="160"/>
      <c r="L143" s="155"/>
      <c r="M143" s="161"/>
      <c r="N143" s="162"/>
      <c r="O143" s="162"/>
      <c r="P143" s="162"/>
      <c r="Q143" s="162"/>
      <c r="R143" s="162"/>
      <c r="S143" s="162"/>
      <c r="T143" s="163"/>
      <c r="AT143" s="157" t="s">
        <v>152</v>
      </c>
      <c r="AU143" s="157" t="s">
        <v>84</v>
      </c>
      <c r="AV143" s="11" t="s">
        <v>86</v>
      </c>
      <c r="AW143" s="11" t="s">
        <v>33</v>
      </c>
      <c r="AX143" s="11" t="s">
        <v>84</v>
      </c>
      <c r="AY143" s="157" t="s">
        <v>133</v>
      </c>
    </row>
    <row r="144" spans="2:65" s="1" customFormat="1" ht="16.5" customHeight="1">
      <c r="B144" s="141"/>
      <c r="C144" s="142" t="s">
        <v>184</v>
      </c>
      <c r="D144" s="142" t="s">
        <v>135</v>
      </c>
      <c r="E144" s="143" t="s">
        <v>185</v>
      </c>
      <c r="F144" s="144" t="s">
        <v>186</v>
      </c>
      <c r="G144" s="145" t="s">
        <v>150</v>
      </c>
      <c r="H144" s="146">
        <v>1351.82</v>
      </c>
      <c r="I144" s="147"/>
      <c r="J144" s="148">
        <f>ROUND(I144*H144,2)</f>
        <v>0</v>
      </c>
      <c r="K144" s="144" t="s">
        <v>1</v>
      </c>
      <c r="L144" s="29"/>
      <c r="M144" s="149" t="s">
        <v>1</v>
      </c>
      <c r="N144" s="150" t="s">
        <v>42</v>
      </c>
      <c r="O144" s="52"/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139</v>
      </c>
      <c r="AT144" s="153" t="s">
        <v>135</v>
      </c>
      <c r="AU144" s="153" t="s">
        <v>84</v>
      </c>
      <c r="AY144" s="14" t="s">
        <v>133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4" t="s">
        <v>84</v>
      </c>
      <c r="BK144" s="154">
        <f>ROUND(I144*H144,2)</f>
        <v>0</v>
      </c>
      <c r="BL144" s="14" t="s">
        <v>139</v>
      </c>
      <c r="BM144" s="153" t="s">
        <v>187</v>
      </c>
    </row>
    <row r="145" spans="2:65" s="11" customFormat="1">
      <c r="B145" s="155"/>
      <c r="D145" s="156" t="s">
        <v>152</v>
      </c>
      <c r="E145" s="157" t="s">
        <v>1</v>
      </c>
      <c r="F145" s="158" t="s">
        <v>188</v>
      </c>
      <c r="H145" s="159">
        <v>1350</v>
      </c>
      <c r="I145" s="160"/>
      <c r="L145" s="155"/>
      <c r="M145" s="161"/>
      <c r="N145" s="162"/>
      <c r="O145" s="162"/>
      <c r="P145" s="162"/>
      <c r="Q145" s="162"/>
      <c r="R145" s="162"/>
      <c r="S145" s="162"/>
      <c r="T145" s="163"/>
      <c r="AT145" s="157" t="s">
        <v>152</v>
      </c>
      <c r="AU145" s="157" t="s">
        <v>84</v>
      </c>
      <c r="AV145" s="11" t="s">
        <v>86</v>
      </c>
      <c r="AW145" s="11" t="s">
        <v>33</v>
      </c>
      <c r="AX145" s="11" t="s">
        <v>16</v>
      </c>
      <c r="AY145" s="157" t="s">
        <v>133</v>
      </c>
    </row>
    <row r="146" spans="2:65" s="11" customFormat="1">
      <c r="B146" s="155"/>
      <c r="D146" s="156" t="s">
        <v>152</v>
      </c>
      <c r="E146" s="157" t="s">
        <v>1</v>
      </c>
      <c r="F146" s="158" t="s">
        <v>167</v>
      </c>
      <c r="H146" s="159">
        <v>1351.82</v>
      </c>
      <c r="I146" s="160"/>
      <c r="L146" s="155"/>
      <c r="M146" s="161"/>
      <c r="N146" s="162"/>
      <c r="O146" s="162"/>
      <c r="P146" s="162"/>
      <c r="Q146" s="162"/>
      <c r="R146" s="162"/>
      <c r="S146" s="162"/>
      <c r="T146" s="163"/>
      <c r="AT146" s="157" t="s">
        <v>152</v>
      </c>
      <c r="AU146" s="157" t="s">
        <v>84</v>
      </c>
      <c r="AV146" s="11" t="s">
        <v>86</v>
      </c>
      <c r="AW146" s="11" t="s">
        <v>33</v>
      </c>
      <c r="AX146" s="11" t="s">
        <v>84</v>
      </c>
      <c r="AY146" s="157" t="s">
        <v>133</v>
      </c>
    </row>
    <row r="147" spans="2:65" s="1" customFormat="1" ht="24" customHeight="1">
      <c r="B147" s="141"/>
      <c r="C147" s="142" t="s">
        <v>189</v>
      </c>
      <c r="D147" s="142" t="s">
        <v>135</v>
      </c>
      <c r="E147" s="143" t="s">
        <v>190</v>
      </c>
      <c r="F147" s="144" t="s">
        <v>191</v>
      </c>
      <c r="G147" s="145" t="s">
        <v>176</v>
      </c>
      <c r="H147" s="146">
        <v>1748.232</v>
      </c>
      <c r="I147" s="147"/>
      <c r="J147" s="148">
        <f>ROUND(I147*H147,2)</f>
        <v>0</v>
      </c>
      <c r="K147" s="144" t="s">
        <v>1</v>
      </c>
      <c r="L147" s="29"/>
      <c r="M147" s="149" t="s">
        <v>1</v>
      </c>
      <c r="N147" s="150" t="s">
        <v>42</v>
      </c>
      <c r="O147" s="52"/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AR147" s="153" t="s">
        <v>139</v>
      </c>
      <c r="AT147" s="153" t="s">
        <v>135</v>
      </c>
      <c r="AU147" s="153" t="s">
        <v>84</v>
      </c>
      <c r="AY147" s="14" t="s">
        <v>133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4" t="s">
        <v>84</v>
      </c>
      <c r="BK147" s="154">
        <f>ROUND(I147*H147,2)</f>
        <v>0</v>
      </c>
      <c r="BL147" s="14" t="s">
        <v>139</v>
      </c>
      <c r="BM147" s="153" t="s">
        <v>192</v>
      </c>
    </row>
    <row r="148" spans="2:65" s="11" customFormat="1">
      <c r="B148" s="155"/>
      <c r="D148" s="156" t="s">
        <v>152</v>
      </c>
      <c r="E148" s="157" t="s">
        <v>1</v>
      </c>
      <c r="F148" s="158" t="s">
        <v>193</v>
      </c>
      <c r="H148" s="159">
        <v>1748.232</v>
      </c>
      <c r="I148" s="160"/>
      <c r="L148" s="155"/>
      <c r="M148" s="161"/>
      <c r="N148" s="162"/>
      <c r="O148" s="162"/>
      <c r="P148" s="162"/>
      <c r="Q148" s="162"/>
      <c r="R148" s="162"/>
      <c r="S148" s="162"/>
      <c r="T148" s="163"/>
      <c r="AT148" s="157" t="s">
        <v>152</v>
      </c>
      <c r="AU148" s="157" t="s">
        <v>84</v>
      </c>
      <c r="AV148" s="11" t="s">
        <v>86</v>
      </c>
      <c r="AW148" s="11" t="s">
        <v>33</v>
      </c>
      <c r="AX148" s="11" t="s">
        <v>84</v>
      </c>
      <c r="AY148" s="157" t="s">
        <v>133</v>
      </c>
    </row>
    <row r="149" spans="2:65" s="1" customFormat="1" ht="16.5" customHeight="1">
      <c r="B149" s="141"/>
      <c r="C149" s="142" t="s">
        <v>7</v>
      </c>
      <c r="D149" s="142" t="s">
        <v>135</v>
      </c>
      <c r="E149" s="143" t="s">
        <v>194</v>
      </c>
      <c r="F149" s="144" t="s">
        <v>195</v>
      </c>
      <c r="G149" s="145" t="s">
        <v>176</v>
      </c>
      <c r="H149" s="146">
        <v>878.43</v>
      </c>
      <c r="I149" s="147"/>
      <c r="J149" s="148">
        <f>ROUND(I149*H149,2)</f>
        <v>0</v>
      </c>
      <c r="K149" s="144" t="s">
        <v>1</v>
      </c>
      <c r="L149" s="29"/>
      <c r="M149" s="149" t="s">
        <v>1</v>
      </c>
      <c r="N149" s="150" t="s">
        <v>42</v>
      </c>
      <c r="O149" s="52"/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AR149" s="153" t="s">
        <v>139</v>
      </c>
      <c r="AT149" s="153" t="s">
        <v>135</v>
      </c>
      <c r="AU149" s="153" t="s">
        <v>84</v>
      </c>
      <c r="AY149" s="14" t="s">
        <v>133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4" t="s">
        <v>84</v>
      </c>
      <c r="BK149" s="154">
        <f>ROUND(I149*H149,2)</f>
        <v>0</v>
      </c>
      <c r="BL149" s="14" t="s">
        <v>139</v>
      </c>
      <c r="BM149" s="153" t="s">
        <v>196</v>
      </c>
    </row>
    <row r="150" spans="2:65" s="11" customFormat="1">
      <c r="B150" s="155"/>
      <c r="D150" s="156" t="s">
        <v>152</v>
      </c>
      <c r="E150" s="157" t="s">
        <v>1</v>
      </c>
      <c r="F150" s="158" t="s">
        <v>197</v>
      </c>
      <c r="H150" s="159">
        <v>878.43</v>
      </c>
      <c r="I150" s="160"/>
      <c r="L150" s="155"/>
      <c r="M150" s="161"/>
      <c r="N150" s="162"/>
      <c r="O150" s="162"/>
      <c r="P150" s="162"/>
      <c r="Q150" s="162"/>
      <c r="R150" s="162"/>
      <c r="S150" s="162"/>
      <c r="T150" s="163"/>
      <c r="AT150" s="157" t="s">
        <v>152</v>
      </c>
      <c r="AU150" s="157" t="s">
        <v>84</v>
      </c>
      <c r="AV150" s="11" t="s">
        <v>86</v>
      </c>
      <c r="AW150" s="11" t="s">
        <v>33</v>
      </c>
      <c r="AX150" s="11" t="s">
        <v>84</v>
      </c>
      <c r="AY150" s="157" t="s">
        <v>133</v>
      </c>
    </row>
    <row r="151" spans="2:65" s="1" customFormat="1" ht="16.5" customHeight="1">
      <c r="B151" s="141"/>
      <c r="C151" s="142" t="s">
        <v>198</v>
      </c>
      <c r="D151" s="142" t="s">
        <v>135</v>
      </c>
      <c r="E151" s="143" t="s">
        <v>199</v>
      </c>
      <c r="F151" s="144" t="s">
        <v>200</v>
      </c>
      <c r="G151" s="145" t="s">
        <v>176</v>
      </c>
      <c r="H151" s="146">
        <v>106.8</v>
      </c>
      <c r="I151" s="147"/>
      <c r="J151" s="148">
        <f>ROUND(I151*H151,2)</f>
        <v>0</v>
      </c>
      <c r="K151" s="144" t="s">
        <v>1</v>
      </c>
      <c r="L151" s="29"/>
      <c r="M151" s="149" t="s">
        <v>1</v>
      </c>
      <c r="N151" s="150" t="s">
        <v>42</v>
      </c>
      <c r="O151" s="52"/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AR151" s="153" t="s">
        <v>139</v>
      </c>
      <c r="AT151" s="153" t="s">
        <v>135</v>
      </c>
      <c r="AU151" s="153" t="s">
        <v>84</v>
      </c>
      <c r="AY151" s="14" t="s">
        <v>133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4" t="s">
        <v>84</v>
      </c>
      <c r="BK151" s="154">
        <f>ROUND(I151*H151,2)</f>
        <v>0</v>
      </c>
      <c r="BL151" s="14" t="s">
        <v>139</v>
      </c>
      <c r="BM151" s="153" t="s">
        <v>201</v>
      </c>
    </row>
    <row r="152" spans="2:65" s="11" customFormat="1">
      <c r="B152" s="155"/>
      <c r="D152" s="156" t="s">
        <v>152</v>
      </c>
      <c r="E152" s="157" t="s">
        <v>1</v>
      </c>
      <c r="F152" s="158" t="s">
        <v>202</v>
      </c>
      <c r="H152" s="159">
        <v>106.8</v>
      </c>
      <c r="I152" s="160"/>
      <c r="L152" s="155"/>
      <c r="M152" s="161"/>
      <c r="N152" s="162"/>
      <c r="O152" s="162"/>
      <c r="P152" s="162"/>
      <c r="Q152" s="162"/>
      <c r="R152" s="162"/>
      <c r="S152" s="162"/>
      <c r="T152" s="163"/>
      <c r="AT152" s="157" t="s">
        <v>152</v>
      </c>
      <c r="AU152" s="157" t="s">
        <v>84</v>
      </c>
      <c r="AV152" s="11" t="s">
        <v>86</v>
      </c>
      <c r="AW152" s="11" t="s">
        <v>33</v>
      </c>
      <c r="AX152" s="11" t="s">
        <v>84</v>
      </c>
      <c r="AY152" s="157" t="s">
        <v>133</v>
      </c>
    </row>
    <row r="153" spans="2:65" s="1" customFormat="1" ht="16.5" customHeight="1">
      <c r="B153" s="141"/>
      <c r="C153" s="142" t="s">
        <v>203</v>
      </c>
      <c r="D153" s="142" t="s">
        <v>135</v>
      </c>
      <c r="E153" s="143" t="s">
        <v>204</v>
      </c>
      <c r="F153" s="144" t="s">
        <v>205</v>
      </c>
      <c r="G153" s="145" t="s">
        <v>176</v>
      </c>
      <c r="H153" s="146">
        <v>878</v>
      </c>
      <c r="I153" s="147"/>
      <c r="J153" s="148">
        <f>ROUND(I153*H153,2)</f>
        <v>0</v>
      </c>
      <c r="K153" s="144" t="s">
        <v>1</v>
      </c>
      <c r="L153" s="29"/>
      <c r="M153" s="149" t="s">
        <v>1</v>
      </c>
      <c r="N153" s="150" t="s">
        <v>42</v>
      </c>
      <c r="O153" s="52"/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AR153" s="153" t="s">
        <v>139</v>
      </c>
      <c r="AT153" s="153" t="s">
        <v>135</v>
      </c>
      <c r="AU153" s="153" t="s">
        <v>84</v>
      </c>
      <c r="AY153" s="14" t="s">
        <v>133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4" t="s">
        <v>84</v>
      </c>
      <c r="BK153" s="154">
        <f>ROUND(I153*H153,2)</f>
        <v>0</v>
      </c>
      <c r="BL153" s="14" t="s">
        <v>139</v>
      </c>
      <c r="BM153" s="153" t="s">
        <v>206</v>
      </c>
    </row>
    <row r="154" spans="2:65" s="11" customFormat="1">
      <c r="B154" s="155"/>
      <c r="D154" s="156" t="s">
        <v>152</v>
      </c>
      <c r="E154" s="157" t="s">
        <v>1</v>
      </c>
      <c r="F154" s="158" t="s">
        <v>207</v>
      </c>
      <c r="H154" s="159">
        <v>878</v>
      </c>
      <c r="I154" s="160"/>
      <c r="L154" s="155"/>
      <c r="M154" s="161"/>
      <c r="N154" s="162"/>
      <c r="O154" s="162"/>
      <c r="P154" s="162"/>
      <c r="Q154" s="162"/>
      <c r="R154" s="162"/>
      <c r="S154" s="162"/>
      <c r="T154" s="163"/>
      <c r="AT154" s="157" t="s">
        <v>152</v>
      </c>
      <c r="AU154" s="157" t="s">
        <v>84</v>
      </c>
      <c r="AV154" s="11" t="s">
        <v>86</v>
      </c>
      <c r="AW154" s="11" t="s">
        <v>33</v>
      </c>
      <c r="AX154" s="11" t="s">
        <v>84</v>
      </c>
      <c r="AY154" s="157" t="s">
        <v>133</v>
      </c>
    </row>
    <row r="155" spans="2:65" s="1" customFormat="1" ht="16.5" customHeight="1">
      <c r="B155" s="141"/>
      <c r="C155" s="142" t="s">
        <v>208</v>
      </c>
      <c r="D155" s="142" t="s">
        <v>135</v>
      </c>
      <c r="E155" s="143" t="s">
        <v>209</v>
      </c>
      <c r="F155" s="144" t="s">
        <v>210</v>
      </c>
      <c r="G155" s="145" t="s">
        <v>211</v>
      </c>
      <c r="H155" s="146">
        <v>100</v>
      </c>
      <c r="I155" s="147"/>
      <c r="J155" s="148">
        <f>ROUND(I155*H155,2)</f>
        <v>0</v>
      </c>
      <c r="K155" s="144" t="s">
        <v>1</v>
      </c>
      <c r="L155" s="29"/>
      <c r="M155" s="149" t="s">
        <v>1</v>
      </c>
      <c r="N155" s="150" t="s">
        <v>42</v>
      </c>
      <c r="O155" s="52"/>
      <c r="P155" s="151">
        <f>O155*H155</f>
        <v>0</v>
      </c>
      <c r="Q155" s="151">
        <v>1E-3</v>
      </c>
      <c r="R155" s="151">
        <f>Q155*H155</f>
        <v>0.1</v>
      </c>
      <c r="S155" s="151">
        <v>0</v>
      </c>
      <c r="T155" s="152">
        <f>S155*H155</f>
        <v>0</v>
      </c>
      <c r="AR155" s="153" t="s">
        <v>139</v>
      </c>
      <c r="AT155" s="153" t="s">
        <v>135</v>
      </c>
      <c r="AU155" s="153" t="s">
        <v>84</v>
      </c>
      <c r="AY155" s="14" t="s">
        <v>133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4" t="s">
        <v>84</v>
      </c>
      <c r="BK155" s="154">
        <f>ROUND(I155*H155,2)</f>
        <v>0</v>
      </c>
      <c r="BL155" s="14" t="s">
        <v>139</v>
      </c>
      <c r="BM155" s="153" t="s">
        <v>212</v>
      </c>
    </row>
    <row r="156" spans="2:65" s="10" customFormat="1" ht="25.9" customHeight="1">
      <c r="B156" s="130"/>
      <c r="D156" s="131" t="s">
        <v>76</v>
      </c>
      <c r="E156" s="132" t="s">
        <v>213</v>
      </c>
      <c r="F156" s="132" t="s">
        <v>214</v>
      </c>
      <c r="I156" s="133"/>
      <c r="J156" s="134">
        <f>BK156</f>
        <v>0</v>
      </c>
      <c r="L156" s="130"/>
      <c r="M156" s="135"/>
      <c r="N156" s="136"/>
      <c r="O156" s="136"/>
      <c r="P156" s="137">
        <f>SUM(P157:P163)</f>
        <v>0</v>
      </c>
      <c r="Q156" s="136"/>
      <c r="R156" s="137">
        <f>SUM(R157:R163)</f>
        <v>0</v>
      </c>
      <c r="S156" s="136"/>
      <c r="T156" s="138">
        <f>SUM(T157:T163)</f>
        <v>1071.6661649999999</v>
      </c>
      <c r="AR156" s="131" t="s">
        <v>84</v>
      </c>
      <c r="AT156" s="139" t="s">
        <v>76</v>
      </c>
      <c r="AU156" s="139" t="s">
        <v>16</v>
      </c>
      <c r="AY156" s="131" t="s">
        <v>133</v>
      </c>
      <c r="BK156" s="140">
        <f>SUM(BK157:BK163)</f>
        <v>0</v>
      </c>
    </row>
    <row r="157" spans="2:65" s="1" customFormat="1" ht="24" customHeight="1">
      <c r="B157" s="141"/>
      <c r="C157" s="142" t="s">
        <v>215</v>
      </c>
      <c r="D157" s="142" t="s">
        <v>135</v>
      </c>
      <c r="E157" s="143" t="s">
        <v>216</v>
      </c>
      <c r="F157" s="144" t="s">
        <v>217</v>
      </c>
      <c r="G157" s="145" t="s">
        <v>176</v>
      </c>
      <c r="H157" s="146">
        <v>2797.1709999999998</v>
      </c>
      <c r="I157" s="147"/>
      <c r="J157" s="148">
        <f>ROUND(I157*H157,2)</f>
        <v>0</v>
      </c>
      <c r="K157" s="144" t="s">
        <v>1</v>
      </c>
      <c r="L157" s="29"/>
      <c r="M157" s="149" t="s">
        <v>1</v>
      </c>
      <c r="N157" s="150" t="s">
        <v>42</v>
      </c>
      <c r="O157" s="52"/>
      <c r="P157" s="151">
        <f>O157*H157</f>
        <v>0</v>
      </c>
      <c r="Q157" s="151">
        <v>0</v>
      </c>
      <c r="R157" s="151">
        <f>Q157*H157</f>
        <v>0</v>
      </c>
      <c r="S157" s="151">
        <v>0.255</v>
      </c>
      <c r="T157" s="152">
        <f>S157*H157</f>
        <v>713.27860499999997</v>
      </c>
      <c r="AR157" s="153" t="s">
        <v>139</v>
      </c>
      <c r="AT157" s="153" t="s">
        <v>135</v>
      </c>
      <c r="AU157" s="153" t="s">
        <v>84</v>
      </c>
      <c r="AY157" s="14" t="s">
        <v>133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4" t="s">
        <v>84</v>
      </c>
      <c r="BK157" s="154">
        <f>ROUND(I157*H157,2)</f>
        <v>0</v>
      </c>
      <c r="BL157" s="14" t="s">
        <v>139</v>
      </c>
      <c r="BM157" s="153" t="s">
        <v>218</v>
      </c>
    </row>
    <row r="158" spans="2:65" s="11" customFormat="1">
      <c r="B158" s="155"/>
      <c r="D158" s="156" t="s">
        <v>152</v>
      </c>
      <c r="E158" s="157" t="s">
        <v>1</v>
      </c>
      <c r="F158" s="158" t="s">
        <v>219</v>
      </c>
      <c r="H158" s="159">
        <v>2797.1709999999998</v>
      </c>
      <c r="I158" s="160"/>
      <c r="L158" s="155"/>
      <c r="M158" s="161"/>
      <c r="N158" s="162"/>
      <c r="O158" s="162"/>
      <c r="P158" s="162"/>
      <c r="Q158" s="162"/>
      <c r="R158" s="162"/>
      <c r="S158" s="162"/>
      <c r="T158" s="163"/>
      <c r="AT158" s="157" t="s">
        <v>152</v>
      </c>
      <c r="AU158" s="157" t="s">
        <v>84</v>
      </c>
      <c r="AV158" s="11" t="s">
        <v>86</v>
      </c>
      <c r="AW158" s="11" t="s">
        <v>33</v>
      </c>
      <c r="AX158" s="11" t="s">
        <v>84</v>
      </c>
      <c r="AY158" s="157" t="s">
        <v>133</v>
      </c>
    </row>
    <row r="159" spans="2:65" s="1" customFormat="1" ht="16.5" customHeight="1">
      <c r="B159" s="141"/>
      <c r="C159" s="142" t="s">
        <v>220</v>
      </c>
      <c r="D159" s="142" t="s">
        <v>135</v>
      </c>
      <c r="E159" s="143" t="s">
        <v>221</v>
      </c>
      <c r="F159" s="144" t="s">
        <v>222</v>
      </c>
      <c r="G159" s="145" t="s">
        <v>223</v>
      </c>
      <c r="H159" s="146">
        <v>1748.232</v>
      </c>
      <c r="I159" s="147"/>
      <c r="J159" s="148">
        <f>ROUND(I159*H159,2)</f>
        <v>0</v>
      </c>
      <c r="K159" s="144" t="s">
        <v>1</v>
      </c>
      <c r="L159" s="29"/>
      <c r="M159" s="149" t="s">
        <v>1</v>
      </c>
      <c r="N159" s="150" t="s">
        <v>42</v>
      </c>
      <c r="O159" s="52"/>
      <c r="P159" s="151">
        <f>O159*H159</f>
        <v>0</v>
      </c>
      <c r="Q159" s="151">
        <v>0</v>
      </c>
      <c r="R159" s="151">
        <f>Q159*H159</f>
        <v>0</v>
      </c>
      <c r="S159" s="151">
        <v>0.20499999999999999</v>
      </c>
      <c r="T159" s="152">
        <f>S159*H159</f>
        <v>358.38755999999995</v>
      </c>
      <c r="AR159" s="153" t="s">
        <v>139</v>
      </c>
      <c r="AT159" s="153" t="s">
        <v>135</v>
      </c>
      <c r="AU159" s="153" t="s">
        <v>84</v>
      </c>
      <c r="AY159" s="14" t="s">
        <v>133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4" t="s">
        <v>84</v>
      </c>
      <c r="BK159" s="154">
        <f>ROUND(I159*H159,2)</f>
        <v>0</v>
      </c>
      <c r="BL159" s="14" t="s">
        <v>139</v>
      </c>
      <c r="BM159" s="153" t="s">
        <v>224</v>
      </c>
    </row>
    <row r="160" spans="2:65" s="11" customFormat="1">
      <c r="B160" s="155"/>
      <c r="D160" s="156" t="s">
        <v>152</v>
      </c>
      <c r="E160" s="157" t="s">
        <v>1</v>
      </c>
      <c r="F160" s="158" t="s">
        <v>225</v>
      </c>
      <c r="H160" s="159">
        <v>1748.232</v>
      </c>
      <c r="I160" s="160"/>
      <c r="L160" s="155"/>
      <c r="M160" s="161"/>
      <c r="N160" s="162"/>
      <c r="O160" s="162"/>
      <c r="P160" s="162"/>
      <c r="Q160" s="162"/>
      <c r="R160" s="162"/>
      <c r="S160" s="162"/>
      <c r="T160" s="163"/>
      <c r="AT160" s="157" t="s">
        <v>152</v>
      </c>
      <c r="AU160" s="157" t="s">
        <v>84</v>
      </c>
      <c r="AV160" s="11" t="s">
        <v>86</v>
      </c>
      <c r="AW160" s="11" t="s">
        <v>33</v>
      </c>
      <c r="AX160" s="11" t="s">
        <v>84</v>
      </c>
      <c r="AY160" s="157" t="s">
        <v>133</v>
      </c>
    </row>
    <row r="161" spans="2:65" s="1" customFormat="1" ht="16.5" customHeight="1">
      <c r="B161" s="141"/>
      <c r="C161" s="142" t="s">
        <v>226</v>
      </c>
      <c r="D161" s="142" t="s">
        <v>135</v>
      </c>
      <c r="E161" s="143" t="s">
        <v>227</v>
      </c>
      <c r="F161" s="144" t="s">
        <v>228</v>
      </c>
      <c r="G161" s="145" t="s">
        <v>229</v>
      </c>
      <c r="H161" s="146">
        <v>516.07799999999997</v>
      </c>
      <c r="I161" s="147"/>
      <c r="J161" s="148">
        <f>ROUND(I161*H161,2)</f>
        <v>0</v>
      </c>
      <c r="K161" s="144" t="s">
        <v>1</v>
      </c>
      <c r="L161" s="29"/>
      <c r="M161" s="149" t="s">
        <v>1</v>
      </c>
      <c r="N161" s="150" t="s">
        <v>42</v>
      </c>
      <c r="O161" s="52"/>
      <c r="P161" s="151">
        <f>O161*H161</f>
        <v>0</v>
      </c>
      <c r="Q161" s="151">
        <v>0</v>
      </c>
      <c r="R161" s="151">
        <f>Q161*H161</f>
        <v>0</v>
      </c>
      <c r="S161" s="151">
        <v>0</v>
      </c>
      <c r="T161" s="152">
        <f>S161*H161</f>
        <v>0</v>
      </c>
      <c r="AR161" s="153" t="s">
        <v>139</v>
      </c>
      <c r="AT161" s="153" t="s">
        <v>135</v>
      </c>
      <c r="AU161" s="153" t="s">
        <v>84</v>
      </c>
      <c r="AY161" s="14" t="s">
        <v>133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4" t="s">
        <v>84</v>
      </c>
      <c r="BK161" s="154">
        <f>ROUND(I161*H161,2)</f>
        <v>0</v>
      </c>
      <c r="BL161" s="14" t="s">
        <v>139</v>
      </c>
      <c r="BM161" s="153" t="s">
        <v>230</v>
      </c>
    </row>
    <row r="162" spans="2:65" s="1" customFormat="1" ht="16.5" customHeight="1">
      <c r="B162" s="141"/>
      <c r="C162" s="142" t="s">
        <v>231</v>
      </c>
      <c r="D162" s="142" t="s">
        <v>135</v>
      </c>
      <c r="E162" s="143" t="s">
        <v>232</v>
      </c>
      <c r="F162" s="144" t="s">
        <v>233</v>
      </c>
      <c r="G162" s="145" t="s">
        <v>229</v>
      </c>
      <c r="H162" s="146">
        <v>516.07799999999997</v>
      </c>
      <c r="I162" s="147"/>
      <c r="J162" s="148">
        <f>ROUND(I162*H162,2)</f>
        <v>0</v>
      </c>
      <c r="K162" s="144" t="s">
        <v>1</v>
      </c>
      <c r="L162" s="29"/>
      <c r="M162" s="149" t="s">
        <v>1</v>
      </c>
      <c r="N162" s="150" t="s">
        <v>42</v>
      </c>
      <c r="O162" s="52"/>
      <c r="P162" s="151">
        <f>O162*H162</f>
        <v>0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AR162" s="153" t="s">
        <v>139</v>
      </c>
      <c r="AT162" s="153" t="s">
        <v>135</v>
      </c>
      <c r="AU162" s="153" t="s">
        <v>84</v>
      </c>
      <c r="AY162" s="14" t="s">
        <v>133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4" t="s">
        <v>84</v>
      </c>
      <c r="BK162" s="154">
        <f>ROUND(I162*H162,2)</f>
        <v>0</v>
      </c>
      <c r="BL162" s="14" t="s">
        <v>139</v>
      </c>
      <c r="BM162" s="153" t="s">
        <v>234</v>
      </c>
    </row>
    <row r="163" spans="2:65" s="11" customFormat="1">
      <c r="B163" s="155"/>
      <c r="D163" s="156" t="s">
        <v>152</v>
      </c>
      <c r="E163" s="157" t="s">
        <v>1</v>
      </c>
      <c r="F163" s="158" t="s">
        <v>235</v>
      </c>
      <c r="H163" s="159">
        <v>516.07799999999997</v>
      </c>
      <c r="I163" s="160"/>
      <c r="L163" s="155"/>
      <c r="M163" s="161"/>
      <c r="N163" s="162"/>
      <c r="O163" s="162"/>
      <c r="P163" s="162"/>
      <c r="Q163" s="162"/>
      <c r="R163" s="162"/>
      <c r="S163" s="162"/>
      <c r="T163" s="163"/>
      <c r="AT163" s="157" t="s">
        <v>152</v>
      </c>
      <c r="AU163" s="157" t="s">
        <v>84</v>
      </c>
      <c r="AV163" s="11" t="s">
        <v>86</v>
      </c>
      <c r="AW163" s="11" t="s">
        <v>33</v>
      </c>
      <c r="AX163" s="11" t="s">
        <v>84</v>
      </c>
      <c r="AY163" s="157" t="s">
        <v>133</v>
      </c>
    </row>
    <row r="164" spans="2:65" s="10" customFormat="1" ht="25.9" customHeight="1">
      <c r="B164" s="130"/>
      <c r="D164" s="131" t="s">
        <v>76</v>
      </c>
      <c r="E164" s="132" t="s">
        <v>86</v>
      </c>
      <c r="F164" s="132" t="s">
        <v>236</v>
      </c>
      <c r="I164" s="133"/>
      <c r="J164" s="134">
        <f>BK164</f>
        <v>0</v>
      </c>
      <c r="L164" s="130"/>
      <c r="M164" s="135"/>
      <c r="N164" s="136"/>
      <c r="O164" s="136"/>
      <c r="P164" s="137">
        <f>SUM(P165:P166)</f>
        <v>0</v>
      </c>
      <c r="Q164" s="136"/>
      <c r="R164" s="137">
        <f>SUM(R165:R166)</f>
        <v>0.10489392</v>
      </c>
      <c r="S164" s="136"/>
      <c r="T164" s="138">
        <f>SUM(T165:T166)</f>
        <v>0</v>
      </c>
      <c r="AR164" s="131" t="s">
        <v>84</v>
      </c>
      <c r="AT164" s="139" t="s">
        <v>76</v>
      </c>
      <c r="AU164" s="139" t="s">
        <v>16</v>
      </c>
      <c r="AY164" s="131" t="s">
        <v>133</v>
      </c>
      <c r="BK164" s="140">
        <f>SUM(BK165:BK166)</f>
        <v>0</v>
      </c>
    </row>
    <row r="165" spans="2:65" s="1" customFormat="1" ht="16.5" customHeight="1">
      <c r="B165" s="141"/>
      <c r="C165" s="142" t="s">
        <v>237</v>
      </c>
      <c r="D165" s="142" t="s">
        <v>135</v>
      </c>
      <c r="E165" s="143" t="s">
        <v>238</v>
      </c>
      <c r="F165" s="144" t="s">
        <v>239</v>
      </c>
      <c r="G165" s="145" t="s">
        <v>176</v>
      </c>
      <c r="H165" s="146">
        <v>3496.4639999999999</v>
      </c>
      <c r="I165" s="147"/>
      <c r="J165" s="148">
        <f>ROUND(I165*H165,2)</f>
        <v>0</v>
      </c>
      <c r="K165" s="144" t="s">
        <v>1</v>
      </c>
      <c r="L165" s="29"/>
      <c r="M165" s="149" t="s">
        <v>1</v>
      </c>
      <c r="N165" s="150" t="s">
        <v>42</v>
      </c>
      <c r="O165" s="52"/>
      <c r="P165" s="151">
        <f>O165*H165</f>
        <v>0</v>
      </c>
      <c r="Q165" s="151">
        <v>3.0000000000000001E-5</v>
      </c>
      <c r="R165" s="151">
        <f>Q165*H165</f>
        <v>0.10489392</v>
      </c>
      <c r="S165" s="151">
        <v>0</v>
      </c>
      <c r="T165" s="152">
        <f>S165*H165</f>
        <v>0</v>
      </c>
      <c r="AR165" s="153" t="s">
        <v>139</v>
      </c>
      <c r="AT165" s="153" t="s">
        <v>135</v>
      </c>
      <c r="AU165" s="153" t="s">
        <v>84</v>
      </c>
      <c r="AY165" s="14" t="s">
        <v>133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4" t="s">
        <v>84</v>
      </c>
      <c r="BK165" s="154">
        <f>ROUND(I165*H165,2)</f>
        <v>0</v>
      </c>
      <c r="BL165" s="14" t="s">
        <v>139</v>
      </c>
      <c r="BM165" s="153" t="s">
        <v>240</v>
      </c>
    </row>
    <row r="166" spans="2:65" s="11" customFormat="1">
      <c r="B166" s="155"/>
      <c r="D166" s="156" t="s">
        <v>152</v>
      </c>
      <c r="E166" s="157" t="s">
        <v>1</v>
      </c>
      <c r="F166" s="158" t="s">
        <v>178</v>
      </c>
      <c r="H166" s="159">
        <v>3496.4639999999999</v>
      </c>
      <c r="I166" s="160"/>
      <c r="L166" s="155"/>
      <c r="M166" s="161"/>
      <c r="N166" s="162"/>
      <c r="O166" s="162"/>
      <c r="P166" s="162"/>
      <c r="Q166" s="162"/>
      <c r="R166" s="162"/>
      <c r="S166" s="162"/>
      <c r="T166" s="163"/>
      <c r="AT166" s="157" t="s">
        <v>152</v>
      </c>
      <c r="AU166" s="157" t="s">
        <v>84</v>
      </c>
      <c r="AV166" s="11" t="s">
        <v>86</v>
      </c>
      <c r="AW166" s="11" t="s">
        <v>33</v>
      </c>
      <c r="AX166" s="11" t="s">
        <v>84</v>
      </c>
      <c r="AY166" s="157" t="s">
        <v>133</v>
      </c>
    </row>
    <row r="167" spans="2:65" s="10" customFormat="1" ht="25.9" customHeight="1">
      <c r="B167" s="130"/>
      <c r="D167" s="131" t="s">
        <v>76</v>
      </c>
      <c r="E167" s="132" t="s">
        <v>147</v>
      </c>
      <c r="F167" s="132" t="s">
        <v>241</v>
      </c>
      <c r="I167" s="133"/>
      <c r="J167" s="134">
        <f>BK167</f>
        <v>0</v>
      </c>
      <c r="L167" s="130"/>
      <c r="M167" s="135"/>
      <c r="N167" s="136"/>
      <c r="O167" s="136"/>
      <c r="P167" s="137">
        <f>SUM(P168:P181)</f>
        <v>0</v>
      </c>
      <c r="Q167" s="136"/>
      <c r="R167" s="137">
        <f>SUM(R168:R181)</f>
        <v>31.601194800000005</v>
      </c>
      <c r="S167" s="136"/>
      <c r="T167" s="138">
        <f>SUM(T168:T181)</f>
        <v>0</v>
      </c>
      <c r="AR167" s="131" t="s">
        <v>84</v>
      </c>
      <c r="AT167" s="139" t="s">
        <v>76</v>
      </c>
      <c r="AU167" s="139" t="s">
        <v>16</v>
      </c>
      <c r="AY167" s="131" t="s">
        <v>133</v>
      </c>
      <c r="BK167" s="140">
        <f>SUM(BK168:BK181)</f>
        <v>0</v>
      </c>
    </row>
    <row r="168" spans="2:65" s="1" customFormat="1" ht="16.5" customHeight="1">
      <c r="B168" s="141"/>
      <c r="C168" s="142" t="s">
        <v>242</v>
      </c>
      <c r="D168" s="142" t="s">
        <v>135</v>
      </c>
      <c r="E168" s="143" t="s">
        <v>243</v>
      </c>
      <c r="F168" s="144" t="s">
        <v>244</v>
      </c>
      <c r="G168" s="145" t="s">
        <v>150</v>
      </c>
      <c r="H168" s="146">
        <v>206.4</v>
      </c>
      <c r="I168" s="147"/>
      <c r="J168" s="148">
        <f>ROUND(I168*H168,2)</f>
        <v>0</v>
      </c>
      <c r="K168" s="144" t="s">
        <v>1</v>
      </c>
      <c r="L168" s="29"/>
      <c r="M168" s="149" t="s">
        <v>1</v>
      </c>
      <c r="N168" s="150" t="s">
        <v>42</v>
      </c>
      <c r="O168" s="52"/>
      <c r="P168" s="151">
        <f>O168*H168</f>
        <v>0</v>
      </c>
      <c r="Q168" s="151">
        <v>0</v>
      </c>
      <c r="R168" s="151">
        <f>Q168*H168</f>
        <v>0</v>
      </c>
      <c r="S168" s="151">
        <v>0</v>
      </c>
      <c r="T168" s="152">
        <f>S168*H168</f>
        <v>0</v>
      </c>
      <c r="AR168" s="153" t="s">
        <v>139</v>
      </c>
      <c r="AT168" s="153" t="s">
        <v>135</v>
      </c>
      <c r="AU168" s="153" t="s">
        <v>84</v>
      </c>
      <c r="AY168" s="14" t="s">
        <v>133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4" t="s">
        <v>84</v>
      </c>
      <c r="BK168" s="154">
        <f>ROUND(I168*H168,2)</f>
        <v>0</v>
      </c>
      <c r="BL168" s="14" t="s">
        <v>139</v>
      </c>
      <c r="BM168" s="153" t="s">
        <v>245</v>
      </c>
    </row>
    <row r="169" spans="2:65" s="11" customFormat="1">
      <c r="B169" s="155"/>
      <c r="D169" s="156" t="s">
        <v>152</v>
      </c>
      <c r="E169" s="157" t="s">
        <v>1</v>
      </c>
      <c r="F169" s="158" t="s">
        <v>246</v>
      </c>
      <c r="H169" s="159">
        <v>206.4</v>
      </c>
      <c r="I169" s="160"/>
      <c r="L169" s="155"/>
      <c r="M169" s="161"/>
      <c r="N169" s="162"/>
      <c r="O169" s="162"/>
      <c r="P169" s="162"/>
      <c r="Q169" s="162"/>
      <c r="R169" s="162"/>
      <c r="S169" s="162"/>
      <c r="T169" s="163"/>
      <c r="AT169" s="157" t="s">
        <v>152</v>
      </c>
      <c r="AU169" s="157" t="s">
        <v>84</v>
      </c>
      <c r="AV169" s="11" t="s">
        <v>86</v>
      </c>
      <c r="AW169" s="11" t="s">
        <v>33</v>
      </c>
      <c r="AX169" s="11" t="s">
        <v>84</v>
      </c>
      <c r="AY169" s="157" t="s">
        <v>133</v>
      </c>
    </row>
    <row r="170" spans="2:65" s="1" customFormat="1" ht="16.5" customHeight="1">
      <c r="B170" s="141"/>
      <c r="C170" s="142" t="s">
        <v>247</v>
      </c>
      <c r="D170" s="142" t="s">
        <v>135</v>
      </c>
      <c r="E170" s="143" t="s">
        <v>248</v>
      </c>
      <c r="F170" s="144" t="s">
        <v>249</v>
      </c>
      <c r="G170" s="145" t="s">
        <v>150</v>
      </c>
      <c r="H170" s="146">
        <v>208</v>
      </c>
      <c r="I170" s="147"/>
      <c r="J170" s="148">
        <f>ROUND(I170*H170,2)</f>
        <v>0</v>
      </c>
      <c r="K170" s="144" t="s">
        <v>1</v>
      </c>
      <c r="L170" s="29"/>
      <c r="M170" s="149" t="s">
        <v>1</v>
      </c>
      <c r="N170" s="150" t="s">
        <v>42</v>
      </c>
      <c r="O170" s="52"/>
      <c r="P170" s="151">
        <f>O170*H170</f>
        <v>0</v>
      </c>
      <c r="Q170" s="151">
        <v>0</v>
      </c>
      <c r="R170" s="151">
        <f>Q170*H170</f>
        <v>0</v>
      </c>
      <c r="S170" s="151">
        <v>0</v>
      </c>
      <c r="T170" s="152">
        <f>S170*H170</f>
        <v>0</v>
      </c>
      <c r="AR170" s="153" t="s">
        <v>139</v>
      </c>
      <c r="AT170" s="153" t="s">
        <v>135</v>
      </c>
      <c r="AU170" s="153" t="s">
        <v>84</v>
      </c>
      <c r="AY170" s="14" t="s">
        <v>133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4" t="s">
        <v>84</v>
      </c>
      <c r="BK170" s="154">
        <f>ROUND(I170*H170,2)</f>
        <v>0</v>
      </c>
      <c r="BL170" s="14" t="s">
        <v>139</v>
      </c>
      <c r="BM170" s="153" t="s">
        <v>250</v>
      </c>
    </row>
    <row r="171" spans="2:65" s="11" customFormat="1">
      <c r="B171" s="155"/>
      <c r="D171" s="156" t="s">
        <v>152</v>
      </c>
      <c r="E171" s="157" t="s">
        <v>1</v>
      </c>
      <c r="F171" s="158" t="s">
        <v>251</v>
      </c>
      <c r="H171" s="159">
        <v>208</v>
      </c>
      <c r="I171" s="160"/>
      <c r="L171" s="155"/>
      <c r="M171" s="161"/>
      <c r="N171" s="162"/>
      <c r="O171" s="162"/>
      <c r="P171" s="162"/>
      <c r="Q171" s="162"/>
      <c r="R171" s="162"/>
      <c r="S171" s="162"/>
      <c r="T171" s="163"/>
      <c r="AT171" s="157" t="s">
        <v>152</v>
      </c>
      <c r="AU171" s="157" t="s">
        <v>84</v>
      </c>
      <c r="AV171" s="11" t="s">
        <v>86</v>
      </c>
      <c r="AW171" s="11" t="s">
        <v>33</v>
      </c>
      <c r="AX171" s="11" t="s">
        <v>84</v>
      </c>
      <c r="AY171" s="157" t="s">
        <v>133</v>
      </c>
    </row>
    <row r="172" spans="2:65" s="1" customFormat="1" ht="24" customHeight="1">
      <c r="B172" s="141"/>
      <c r="C172" s="142" t="s">
        <v>252</v>
      </c>
      <c r="D172" s="142" t="s">
        <v>135</v>
      </c>
      <c r="E172" s="143" t="s">
        <v>253</v>
      </c>
      <c r="F172" s="144" t="s">
        <v>254</v>
      </c>
      <c r="G172" s="145" t="s">
        <v>150</v>
      </c>
      <c r="H172" s="146">
        <v>20.399999999999999</v>
      </c>
      <c r="I172" s="147"/>
      <c r="J172" s="148">
        <f>ROUND(I172*H172,2)</f>
        <v>0</v>
      </c>
      <c r="K172" s="144" t="s">
        <v>1</v>
      </c>
      <c r="L172" s="29"/>
      <c r="M172" s="149" t="s">
        <v>1</v>
      </c>
      <c r="N172" s="150" t="s">
        <v>42</v>
      </c>
      <c r="O172" s="52"/>
      <c r="P172" s="151">
        <f>O172*H172</f>
        <v>0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AR172" s="153" t="s">
        <v>139</v>
      </c>
      <c r="AT172" s="153" t="s">
        <v>135</v>
      </c>
      <c r="AU172" s="153" t="s">
        <v>84</v>
      </c>
      <c r="AY172" s="14" t="s">
        <v>133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4" t="s">
        <v>84</v>
      </c>
      <c r="BK172" s="154">
        <f>ROUND(I172*H172,2)</f>
        <v>0</v>
      </c>
      <c r="BL172" s="14" t="s">
        <v>139</v>
      </c>
      <c r="BM172" s="153" t="s">
        <v>255</v>
      </c>
    </row>
    <row r="173" spans="2:65" s="11" customFormat="1">
      <c r="B173" s="155"/>
      <c r="D173" s="156" t="s">
        <v>152</v>
      </c>
      <c r="E173" s="157" t="s">
        <v>1</v>
      </c>
      <c r="F173" s="158" t="s">
        <v>256</v>
      </c>
      <c r="H173" s="159">
        <v>20.399999999999999</v>
      </c>
      <c r="I173" s="160"/>
      <c r="L173" s="155"/>
      <c r="M173" s="161"/>
      <c r="N173" s="162"/>
      <c r="O173" s="162"/>
      <c r="P173" s="162"/>
      <c r="Q173" s="162"/>
      <c r="R173" s="162"/>
      <c r="S173" s="162"/>
      <c r="T173" s="163"/>
      <c r="AT173" s="157" t="s">
        <v>152</v>
      </c>
      <c r="AU173" s="157" t="s">
        <v>84</v>
      </c>
      <c r="AV173" s="11" t="s">
        <v>86</v>
      </c>
      <c r="AW173" s="11" t="s">
        <v>33</v>
      </c>
      <c r="AX173" s="11" t="s">
        <v>84</v>
      </c>
      <c r="AY173" s="157" t="s">
        <v>133</v>
      </c>
    </row>
    <row r="174" spans="2:65" s="1" customFormat="1" ht="24" customHeight="1">
      <c r="B174" s="141"/>
      <c r="C174" s="142" t="s">
        <v>257</v>
      </c>
      <c r="D174" s="142" t="s">
        <v>135</v>
      </c>
      <c r="E174" s="143" t="s">
        <v>258</v>
      </c>
      <c r="F174" s="144" t="s">
        <v>259</v>
      </c>
      <c r="G174" s="145" t="s">
        <v>176</v>
      </c>
      <c r="H174" s="146">
        <v>22.44</v>
      </c>
      <c r="I174" s="147"/>
      <c r="J174" s="148">
        <f>ROUND(I174*H174,2)</f>
        <v>0</v>
      </c>
      <c r="K174" s="144" t="s">
        <v>1</v>
      </c>
      <c r="L174" s="29"/>
      <c r="M174" s="149" t="s">
        <v>1</v>
      </c>
      <c r="N174" s="150" t="s">
        <v>42</v>
      </c>
      <c r="O174" s="52"/>
      <c r="P174" s="151">
        <f>O174*H174</f>
        <v>0</v>
      </c>
      <c r="Q174" s="151">
        <v>1.7000000000000001E-4</v>
      </c>
      <c r="R174" s="151">
        <f>Q174*H174</f>
        <v>3.8148000000000006E-3</v>
      </c>
      <c r="S174" s="151">
        <v>0</v>
      </c>
      <c r="T174" s="152">
        <f>S174*H174</f>
        <v>0</v>
      </c>
      <c r="AR174" s="153" t="s">
        <v>139</v>
      </c>
      <c r="AT174" s="153" t="s">
        <v>135</v>
      </c>
      <c r="AU174" s="153" t="s">
        <v>84</v>
      </c>
      <c r="AY174" s="14" t="s">
        <v>133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4" t="s">
        <v>84</v>
      </c>
      <c r="BK174" s="154">
        <f>ROUND(I174*H174,2)</f>
        <v>0</v>
      </c>
      <c r="BL174" s="14" t="s">
        <v>139</v>
      </c>
      <c r="BM174" s="153" t="s">
        <v>260</v>
      </c>
    </row>
    <row r="175" spans="2:65" s="11" customFormat="1">
      <c r="B175" s="155"/>
      <c r="D175" s="156" t="s">
        <v>152</v>
      </c>
      <c r="E175" s="157" t="s">
        <v>1</v>
      </c>
      <c r="F175" s="158" t="s">
        <v>261</v>
      </c>
      <c r="H175" s="159">
        <v>22.44</v>
      </c>
      <c r="I175" s="160"/>
      <c r="L175" s="155"/>
      <c r="M175" s="161"/>
      <c r="N175" s="162"/>
      <c r="O175" s="162"/>
      <c r="P175" s="162"/>
      <c r="Q175" s="162"/>
      <c r="R175" s="162"/>
      <c r="S175" s="162"/>
      <c r="T175" s="163"/>
      <c r="AT175" s="157" t="s">
        <v>152</v>
      </c>
      <c r="AU175" s="157" t="s">
        <v>84</v>
      </c>
      <c r="AV175" s="11" t="s">
        <v>86</v>
      </c>
      <c r="AW175" s="11" t="s">
        <v>33</v>
      </c>
      <c r="AX175" s="11" t="s">
        <v>84</v>
      </c>
      <c r="AY175" s="157" t="s">
        <v>133</v>
      </c>
    </row>
    <row r="176" spans="2:65" s="1" customFormat="1" ht="24" customHeight="1">
      <c r="B176" s="141"/>
      <c r="C176" s="142" t="s">
        <v>262</v>
      </c>
      <c r="D176" s="142" t="s">
        <v>135</v>
      </c>
      <c r="E176" s="143" t="s">
        <v>263</v>
      </c>
      <c r="F176" s="144" t="s">
        <v>264</v>
      </c>
      <c r="G176" s="145" t="s">
        <v>150</v>
      </c>
      <c r="H176" s="146">
        <v>18.36</v>
      </c>
      <c r="I176" s="147"/>
      <c r="J176" s="148">
        <f>ROUND(I176*H176,2)</f>
        <v>0</v>
      </c>
      <c r="K176" s="144" t="s">
        <v>1</v>
      </c>
      <c r="L176" s="29"/>
      <c r="M176" s="149" t="s">
        <v>1</v>
      </c>
      <c r="N176" s="150" t="s">
        <v>42</v>
      </c>
      <c r="O176" s="52"/>
      <c r="P176" s="151">
        <f>O176*H176</f>
        <v>0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AR176" s="153" t="s">
        <v>139</v>
      </c>
      <c r="AT176" s="153" t="s">
        <v>135</v>
      </c>
      <c r="AU176" s="153" t="s">
        <v>84</v>
      </c>
      <c r="AY176" s="14" t="s">
        <v>133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4" t="s">
        <v>84</v>
      </c>
      <c r="BK176" s="154">
        <f>ROUND(I176*H176,2)</f>
        <v>0</v>
      </c>
      <c r="BL176" s="14" t="s">
        <v>139</v>
      </c>
      <c r="BM176" s="153" t="s">
        <v>265</v>
      </c>
    </row>
    <row r="177" spans="2:65" s="11" customFormat="1">
      <c r="B177" s="155"/>
      <c r="D177" s="156" t="s">
        <v>152</v>
      </c>
      <c r="E177" s="157" t="s">
        <v>1</v>
      </c>
      <c r="F177" s="158" t="s">
        <v>266</v>
      </c>
      <c r="H177" s="159">
        <v>18.36</v>
      </c>
      <c r="I177" s="160"/>
      <c r="L177" s="155"/>
      <c r="M177" s="161"/>
      <c r="N177" s="162"/>
      <c r="O177" s="162"/>
      <c r="P177" s="162"/>
      <c r="Q177" s="162"/>
      <c r="R177" s="162"/>
      <c r="S177" s="162"/>
      <c r="T177" s="163"/>
      <c r="AT177" s="157" t="s">
        <v>152</v>
      </c>
      <c r="AU177" s="157" t="s">
        <v>84</v>
      </c>
      <c r="AV177" s="11" t="s">
        <v>86</v>
      </c>
      <c r="AW177" s="11" t="s">
        <v>33</v>
      </c>
      <c r="AX177" s="11" t="s">
        <v>84</v>
      </c>
      <c r="AY177" s="157" t="s">
        <v>133</v>
      </c>
    </row>
    <row r="178" spans="2:65" s="1" customFormat="1" ht="16.5" customHeight="1">
      <c r="B178" s="141"/>
      <c r="C178" s="142" t="s">
        <v>267</v>
      </c>
      <c r="D178" s="142" t="s">
        <v>135</v>
      </c>
      <c r="E178" s="143" t="s">
        <v>268</v>
      </c>
      <c r="F178" s="144" t="s">
        <v>269</v>
      </c>
      <c r="G178" s="145" t="s">
        <v>223</v>
      </c>
      <c r="H178" s="146">
        <v>162</v>
      </c>
      <c r="I178" s="147"/>
      <c r="J178" s="148">
        <f>ROUND(I178*H178,2)</f>
        <v>0</v>
      </c>
      <c r="K178" s="144" t="s">
        <v>1</v>
      </c>
      <c r="L178" s="29"/>
      <c r="M178" s="149" t="s">
        <v>1</v>
      </c>
      <c r="N178" s="150" t="s">
        <v>42</v>
      </c>
      <c r="O178" s="52"/>
      <c r="P178" s="151">
        <f>O178*H178</f>
        <v>0</v>
      </c>
      <c r="Q178" s="151">
        <v>1.17E-3</v>
      </c>
      <c r="R178" s="151">
        <f>Q178*H178</f>
        <v>0.18954000000000001</v>
      </c>
      <c r="S178" s="151">
        <v>0</v>
      </c>
      <c r="T178" s="152">
        <f>S178*H178</f>
        <v>0</v>
      </c>
      <c r="AR178" s="153" t="s">
        <v>139</v>
      </c>
      <c r="AT178" s="153" t="s">
        <v>135</v>
      </c>
      <c r="AU178" s="153" t="s">
        <v>84</v>
      </c>
      <c r="AY178" s="14" t="s">
        <v>133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4" t="s">
        <v>84</v>
      </c>
      <c r="BK178" s="154">
        <f>ROUND(I178*H178,2)</f>
        <v>0</v>
      </c>
      <c r="BL178" s="14" t="s">
        <v>139</v>
      </c>
      <c r="BM178" s="153" t="s">
        <v>270</v>
      </c>
    </row>
    <row r="179" spans="2:65" s="11" customFormat="1">
      <c r="B179" s="155"/>
      <c r="D179" s="156" t="s">
        <v>152</v>
      </c>
      <c r="E179" s="157" t="s">
        <v>1</v>
      </c>
      <c r="F179" s="158" t="s">
        <v>271</v>
      </c>
      <c r="H179" s="159">
        <v>162</v>
      </c>
      <c r="I179" s="160"/>
      <c r="L179" s="155"/>
      <c r="M179" s="161"/>
      <c r="N179" s="162"/>
      <c r="O179" s="162"/>
      <c r="P179" s="162"/>
      <c r="Q179" s="162"/>
      <c r="R179" s="162"/>
      <c r="S179" s="162"/>
      <c r="T179" s="163"/>
      <c r="AT179" s="157" t="s">
        <v>152</v>
      </c>
      <c r="AU179" s="157" t="s">
        <v>84</v>
      </c>
      <c r="AV179" s="11" t="s">
        <v>86</v>
      </c>
      <c r="AW179" s="11" t="s">
        <v>33</v>
      </c>
      <c r="AX179" s="11" t="s">
        <v>84</v>
      </c>
      <c r="AY179" s="157" t="s">
        <v>133</v>
      </c>
    </row>
    <row r="180" spans="2:65" s="1" customFormat="1" ht="16.5" customHeight="1">
      <c r="B180" s="141"/>
      <c r="C180" s="142" t="s">
        <v>272</v>
      </c>
      <c r="D180" s="142" t="s">
        <v>135</v>
      </c>
      <c r="E180" s="143" t="s">
        <v>273</v>
      </c>
      <c r="F180" s="144" t="s">
        <v>274</v>
      </c>
      <c r="G180" s="145" t="s">
        <v>223</v>
      </c>
      <c r="H180" s="146">
        <v>204</v>
      </c>
      <c r="I180" s="147"/>
      <c r="J180" s="148">
        <f>ROUND(I180*H180,2)</f>
        <v>0</v>
      </c>
      <c r="K180" s="144" t="s">
        <v>1</v>
      </c>
      <c r="L180" s="29"/>
      <c r="M180" s="149" t="s">
        <v>1</v>
      </c>
      <c r="N180" s="150" t="s">
        <v>42</v>
      </c>
      <c r="O180" s="52"/>
      <c r="P180" s="151">
        <f>O180*H180</f>
        <v>0</v>
      </c>
      <c r="Q180" s="151">
        <v>0.15396000000000001</v>
      </c>
      <c r="R180" s="151">
        <f>Q180*H180</f>
        <v>31.407840000000004</v>
      </c>
      <c r="S180" s="151">
        <v>0</v>
      </c>
      <c r="T180" s="152">
        <f>S180*H180</f>
        <v>0</v>
      </c>
      <c r="AR180" s="153" t="s">
        <v>139</v>
      </c>
      <c r="AT180" s="153" t="s">
        <v>135</v>
      </c>
      <c r="AU180" s="153" t="s">
        <v>84</v>
      </c>
      <c r="AY180" s="14" t="s">
        <v>133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4" t="s">
        <v>84</v>
      </c>
      <c r="BK180" s="154">
        <f>ROUND(I180*H180,2)</f>
        <v>0</v>
      </c>
      <c r="BL180" s="14" t="s">
        <v>139</v>
      </c>
      <c r="BM180" s="153" t="s">
        <v>275</v>
      </c>
    </row>
    <row r="181" spans="2:65" s="11" customFormat="1">
      <c r="B181" s="155"/>
      <c r="D181" s="156" t="s">
        <v>152</v>
      </c>
      <c r="E181" s="157" t="s">
        <v>1</v>
      </c>
      <c r="F181" s="158" t="s">
        <v>276</v>
      </c>
      <c r="H181" s="159">
        <v>204</v>
      </c>
      <c r="I181" s="160"/>
      <c r="L181" s="155"/>
      <c r="M181" s="161"/>
      <c r="N181" s="162"/>
      <c r="O181" s="162"/>
      <c r="P181" s="162"/>
      <c r="Q181" s="162"/>
      <c r="R181" s="162"/>
      <c r="S181" s="162"/>
      <c r="T181" s="163"/>
      <c r="AT181" s="157" t="s">
        <v>152</v>
      </c>
      <c r="AU181" s="157" t="s">
        <v>84</v>
      </c>
      <c r="AV181" s="11" t="s">
        <v>86</v>
      </c>
      <c r="AW181" s="11" t="s">
        <v>33</v>
      </c>
      <c r="AX181" s="11" t="s">
        <v>84</v>
      </c>
      <c r="AY181" s="157" t="s">
        <v>133</v>
      </c>
    </row>
    <row r="182" spans="2:65" s="10" customFormat="1" ht="25.9" customHeight="1">
      <c r="B182" s="130"/>
      <c r="D182" s="131" t="s">
        <v>76</v>
      </c>
      <c r="E182" s="132" t="s">
        <v>277</v>
      </c>
      <c r="F182" s="132" t="s">
        <v>278</v>
      </c>
      <c r="I182" s="133"/>
      <c r="J182" s="134">
        <f>BK182</f>
        <v>0</v>
      </c>
      <c r="L182" s="130"/>
      <c r="M182" s="135"/>
      <c r="N182" s="136"/>
      <c r="O182" s="136"/>
      <c r="P182" s="137">
        <f>SUM(P183:P215)</f>
        <v>0</v>
      </c>
      <c r="Q182" s="136"/>
      <c r="R182" s="137">
        <f>SUM(R183:R215)</f>
        <v>2594.0428929300001</v>
      </c>
      <c r="S182" s="136"/>
      <c r="T182" s="138">
        <f>SUM(T183:T215)</f>
        <v>0</v>
      </c>
      <c r="AR182" s="131" t="s">
        <v>84</v>
      </c>
      <c r="AT182" s="139" t="s">
        <v>76</v>
      </c>
      <c r="AU182" s="139" t="s">
        <v>16</v>
      </c>
      <c r="AY182" s="131" t="s">
        <v>133</v>
      </c>
      <c r="BK182" s="140">
        <f>SUM(BK183:BK215)</f>
        <v>0</v>
      </c>
    </row>
    <row r="183" spans="2:65" s="1" customFormat="1" ht="60" customHeight="1">
      <c r="B183" s="141"/>
      <c r="C183" s="142" t="s">
        <v>279</v>
      </c>
      <c r="D183" s="142" t="s">
        <v>135</v>
      </c>
      <c r="E183" s="143" t="s">
        <v>280</v>
      </c>
      <c r="F183" s="144" t="s">
        <v>281</v>
      </c>
      <c r="G183" s="145" t="s">
        <v>138</v>
      </c>
      <c r="H183" s="146">
        <v>20</v>
      </c>
      <c r="I183" s="147"/>
      <c r="J183" s="148">
        <f>ROUND(I183*H183,2)</f>
        <v>0</v>
      </c>
      <c r="K183" s="144" t="s">
        <v>1</v>
      </c>
      <c r="L183" s="29"/>
      <c r="M183" s="149" t="s">
        <v>1</v>
      </c>
      <c r="N183" s="150" t="s">
        <v>42</v>
      </c>
      <c r="O183" s="52"/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139</v>
      </c>
      <c r="AT183" s="153" t="s">
        <v>135</v>
      </c>
      <c r="AU183" s="153" t="s">
        <v>84</v>
      </c>
      <c r="AY183" s="14" t="s">
        <v>133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4" t="s">
        <v>84</v>
      </c>
      <c r="BK183" s="154">
        <f>ROUND(I183*H183,2)</f>
        <v>0</v>
      </c>
      <c r="BL183" s="14" t="s">
        <v>139</v>
      </c>
      <c r="BM183" s="153" t="s">
        <v>282</v>
      </c>
    </row>
    <row r="184" spans="2:65" s="1" customFormat="1" ht="16.5" customHeight="1">
      <c r="B184" s="141"/>
      <c r="C184" s="142" t="s">
        <v>283</v>
      </c>
      <c r="D184" s="142" t="s">
        <v>135</v>
      </c>
      <c r="E184" s="143" t="s">
        <v>284</v>
      </c>
      <c r="F184" s="144" t="s">
        <v>285</v>
      </c>
      <c r="G184" s="145" t="s">
        <v>138</v>
      </c>
      <c r="H184" s="146">
        <v>5</v>
      </c>
      <c r="I184" s="147"/>
      <c r="J184" s="148">
        <f>ROUND(I184*H184,2)</f>
        <v>0</v>
      </c>
      <c r="K184" s="144" t="s">
        <v>1</v>
      </c>
      <c r="L184" s="29"/>
      <c r="M184" s="149" t="s">
        <v>1</v>
      </c>
      <c r="N184" s="150" t="s">
        <v>42</v>
      </c>
      <c r="O184" s="52"/>
      <c r="P184" s="151">
        <f>O184*H184</f>
        <v>0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AR184" s="153" t="s">
        <v>139</v>
      </c>
      <c r="AT184" s="153" t="s">
        <v>135</v>
      </c>
      <c r="AU184" s="153" t="s">
        <v>84</v>
      </c>
      <c r="AY184" s="14" t="s">
        <v>133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4" t="s">
        <v>84</v>
      </c>
      <c r="BK184" s="154">
        <f>ROUND(I184*H184,2)</f>
        <v>0</v>
      </c>
      <c r="BL184" s="14" t="s">
        <v>139</v>
      </c>
      <c r="BM184" s="153" t="s">
        <v>286</v>
      </c>
    </row>
    <row r="185" spans="2:65" s="1" customFormat="1" ht="16.5" customHeight="1">
      <c r="B185" s="141"/>
      <c r="C185" s="142" t="s">
        <v>287</v>
      </c>
      <c r="D185" s="142" t="s">
        <v>135</v>
      </c>
      <c r="E185" s="143" t="s">
        <v>288</v>
      </c>
      <c r="F185" s="144" t="s">
        <v>289</v>
      </c>
      <c r="G185" s="145" t="s">
        <v>138</v>
      </c>
      <c r="H185" s="146">
        <v>4</v>
      </c>
      <c r="I185" s="147"/>
      <c r="J185" s="148">
        <f>ROUND(I185*H185,2)</f>
        <v>0</v>
      </c>
      <c r="K185" s="144" t="s">
        <v>1</v>
      </c>
      <c r="L185" s="29"/>
      <c r="M185" s="149" t="s">
        <v>1</v>
      </c>
      <c r="N185" s="150" t="s">
        <v>42</v>
      </c>
      <c r="O185" s="52"/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AR185" s="153" t="s">
        <v>139</v>
      </c>
      <c r="AT185" s="153" t="s">
        <v>135</v>
      </c>
      <c r="AU185" s="153" t="s">
        <v>84</v>
      </c>
      <c r="AY185" s="14" t="s">
        <v>133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4" t="s">
        <v>84</v>
      </c>
      <c r="BK185" s="154">
        <f>ROUND(I185*H185,2)</f>
        <v>0</v>
      </c>
      <c r="BL185" s="14" t="s">
        <v>139</v>
      </c>
      <c r="BM185" s="153" t="s">
        <v>290</v>
      </c>
    </row>
    <row r="186" spans="2:65" s="1" customFormat="1" ht="24" customHeight="1">
      <c r="B186" s="141"/>
      <c r="C186" s="142" t="s">
        <v>291</v>
      </c>
      <c r="D186" s="142" t="s">
        <v>135</v>
      </c>
      <c r="E186" s="143" t="s">
        <v>292</v>
      </c>
      <c r="F186" s="144" t="s">
        <v>293</v>
      </c>
      <c r="G186" s="145" t="s">
        <v>223</v>
      </c>
      <c r="H186" s="146">
        <v>1748.232</v>
      </c>
      <c r="I186" s="147"/>
      <c r="J186" s="148">
        <f>ROUND(I186*H186,2)</f>
        <v>0</v>
      </c>
      <c r="K186" s="144" t="s">
        <v>1</v>
      </c>
      <c r="L186" s="29"/>
      <c r="M186" s="149" t="s">
        <v>1</v>
      </c>
      <c r="N186" s="150" t="s">
        <v>42</v>
      </c>
      <c r="O186" s="52"/>
      <c r="P186" s="151">
        <f>O186*H186</f>
        <v>0</v>
      </c>
      <c r="Q186" s="151">
        <v>0.19747999999999999</v>
      </c>
      <c r="R186" s="151">
        <f>Q186*H186</f>
        <v>345.24085535999995</v>
      </c>
      <c r="S186" s="151">
        <v>0</v>
      </c>
      <c r="T186" s="152">
        <f>S186*H186</f>
        <v>0</v>
      </c>
      <c r="AR186" s="153" t="s">
        <v>139</v>
      </c>
      <c r="AT186" s="153" t="s">
        <v>135</v>
      </c>
      <c r="AU186" s="153" t="s">
        <v>84</v>
      </c>
      <c r="AY186" s="14" t="s">
        <v>133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4" t="s">
        <v>84</v>
      </c>
      <c r="BK186" s="154">
        <f>ROUND(I186*H186,2)</f>
        <v>0</v>
      </c>
      <c r="BL186" s="14" t="s">
        <v>139</v>
      </c>
      <c r="BM186" s="153" t="s">
        <v>294</v>
      </c>
    </row>
    <row r="187" spans="2:65" s="11" customFormat="1">
      <c r="B187" s="155"/>
      <c r="D187" s="156" t="s">
        <v>152</v>
      </c>
      <c r="E187" s="157" t="s">
        <v>1</v>
      </c>
      <c r="F187" s="158" t="s">
        <v>225</v>
      </c>
      <c r="H187" s="159">
        <v>1748.232</v>
      </c>
      <c r="I187" s="160"/>
      <c r="L187" s="155"/>
      <c r="M187" s="161"/>
      <c r="N187" s="162"/>
      <c r="O187" s="162"/>
      <c r="P187" s="162"/>
      <c r="Q187" s="162"/>
      <c r="R187" s="162"/>
      <c r="S187" s="162"/>
      <c r="T187" s="163"/>
      <c r="AT187" s="157" t="s">
        <v>152</v>
      </c>
      <c r="AU187" s="157" t="s">
        <v>84</v>
      </c>
      <c r="AV187" s="11" t="s">
        <v>86</v>
      </c>
      <c r="AW187" s="11" t="s">
        <v>33</v>
      </c>
      <c r="AX187" s="11" t="s">
        <v>84</v>
      </c>
      <c r="AY187" s="157" t="s">
        <v>133</v>
      </c>
    </row>
    <row r="188" spans="2:65" s="1" customFormat="1" ht="24" customHeight="1">
      <c r="B188" s="141"/>
      <c r="C188" s="142" t="s">
        <v>295</v>
      </c>
      <c r="D188" s="142" t="s">
        <v>135</v>
      </c>
      <c r="E188" s="143" t="s">
        <v>296</v>
      </c>
      <c r="F188" s="144" t="s">
        <v>297</v>
      </c>
      <c r="G188" s="145" t="s">
        <v>176</v>
      </c>
      <c r="H188" s="146">
        <v>3360</v>
      </c>
      <c r="I188" s="147"/>
      <c r="J188" s="148">
        <f>ROUND(I188*H188,2)</f>
        <v>0</v>
      </c>
      <c r="K188" s="144" t="s">
        <v>1</v>
      </c>
      <c r="L188" s="29"/>
      <c r="M188" s="149" t="s">
        <v>1</v>
      </c>
      <c r="N188" s="150" t="s">
        <v>42</v>
      </c>
      <c r="O188" s="52"/>
      <c r="P188" s="151">
        <f>O188*H188</f>
        <v>0</v>
      </c>
      <c r="Q188" s="151">
        <v>2.1000000000000001E-4</v>
      </c>
      <c r="R188" s="151">
        <f>Q188*H188</f>
        <v>0.7056</v>
      </c>
      <c r="S188" s="151">
        <v>0</v>
      </c>
      <c r="T188" s="152">
        <f>S188*H188</f>
        <v>0</v>
      </c>
      <c r="AR188" s="153" t="s">
        <v>139</v>
      </c>
      <c r="AT188" s="153" t="s">
        <v>135</v>
      </c>
      <c r="AU188" s="153" t="s">
        <v>84</v>
      </c>
      <c r="AY188" s="14" t="s">
        <v>133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4" t="s">
        <v>84</v>
      </c>
      <c r="BK188" s="154">
        <f>ROUND(I188*H188,2)</f>
        <v>0</v>
      </c>
      <c r="BL188" s="14" t="s">
        <v>139</v>
      </c>
      <c r="BM188" s="153" t="s">
        <v>298</v>
      </c>
    </row>
    <row r="189" spans="2:65" s="11" customFormat="1">
      <c r="B189" s="155"/>
      <c r="D189" s="156" t="s">
        <v>152</v>
      </c>
      <c r="E189" s="157" t="s">
        <v>1</v>
      </c>
      <c r="F189" s="158" t="s">
        <v>299</v>
      </c>
      <c r="H189" s="159">
        <v>3360</v>
      </c>
      <c r="I189" s="160"/>
      <c r="L189" s="155"/>
      <c r="M189" s="161"/>
      <c r="N189" s="162"/>
      <c r="O189" s="162"/>
      <c r="P189" s="162"/>
      <c r="Q189" s="162"/>
      <c r="R189" s="162"/>
      <c r="S189" s="162"/>
      <c r="T189" s="163"/>
      <c r="AT189" s="157" t="s">
        <v>152</v>
      </c>
      <c r="AU189" s="157" t="s">
        <v>84</v>
      </c>
      <c r="AV189" s="11" t="s">
        <v>86</v>
      </c>
      <c r="AW189" s="11" t="s">
        <v>33</v>
      </c>
      <c r="AX189" s="11" t="s">
        <v>84</v>
      </c>
      <c r="AY189" s="157" t="s">
        <v>133</v>
      </c>
    </row>
    <row r="190" spans="2:65" s="1" customFormat="1" ht="16.5" customHeight="1">
      <c r="B190" s="141"/>
      <c r="C190" s="142" t="s">
        <v>300</v>
      </c>
      <c r="D190" s="142" t="s">
        <v>135</v>
      </c>
      <c r="E190" s="143" t="s">
        <v>301</v>
      </c>
      <c r="F190" s="144" t="s">
        <v>302</v>
      </c>
      <c r="G190" s="145" t="s">
        <v>176</v>
      </c>
      <c r="H190" s="146">
        <v>3360</v>
      </c>
      <c r="I190" s="147"/>
      <c r="J190" s="148">
        <f>ROUND(I190*H190,2)</f>
        <v>0</v>
      </c>
      <c r="K190" s="144" t="s">
        <v>1</v>
      </c>
      <c r="L190" s="29"/>
      <c r="M190" s="149" t="s">
        <v>1</v>
      </c>
      <c r="N190" s="150" t="s">
        <v>42</v>
      </c>
      <c r="O190" s="52"/>
      <c r="P190" s="151">
        <f>O190*H190</f>
        <v>0</v>
      </c>
      <c r="Q190" s="151">
        <v>3.1E-4</v>
      </c>
      <c r="R190" s="151">
        <f>Q190*H190</f>
        <v>1.0416000000000001</v>
      </c>
      <c r="S190" s="151">
        <v>0</v>
      </c>
      <c r="T190" s="152">
        <f>S190*H190</f>
        <v>0</v>
      </c>
      <c r="AR190" s="153" t="s">
        <v>139</v>
      </c>
      <c r="AT190" s="153" t="s">
        <v>135</v>
      </c>
      <c r="AU190" s="153" t="s">
        <v>84</v>
      </c>
      <c r="AY190" s="14" t="s">
        <v>133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4" t="s">
        <v>84</v>
      </c>
      <c r="BK190" s="154">
        <f>ROUND(I190*H190,2)</f>
        <v>0</v>
      </c>
      <c r="BL190" s="14" t="s">
        <v>139</v>
      </c>
      <c r="BM190" s="153" t="s">
        <v>303</v>
      </c>
    </row>
    <row r="191" spans="2:65" s="11" customFormat="1">
      <c r="B191" s="155"/>
      <c r="D191" s="156" t="s">
        <v>152</v>
      </c>
      <c r="E191" s="157" t="s">
        <v>1</v>
      </c>
      <c r="F191" s="158" t="s">
        <v>304</v>
      </c>
      <c r="H191" s="159">
        <v>3360</v>
      </c>
      <c r="I191" s="160"/>
      <c r="L191" s="155"/>
      <c r="M191" s="161"/>
      <c r="N191" s="162"/>
      <c r="O191" s="162"/>
      <c r="P191" s="162"/>
      <c r="Q191" s="162"/>
      <c r="R191" s="162"/>
      <c r="S191" s="162"/>
      <c r="T191" s="163"/>
      <c r="AT191" s="157" t="s">
        <v>152</v>
      </c>
      <c r="AU191" s="157" t="s">
        <v>84</v>
      </c>
      <c r="AV191" s="11" t="s">
        <v>86</v>
      </c>
      <c r="AW191" s="11" t="s">
        <v>33</v>
      </c>
      <c r="AX191" s="11" t="s">
        <v>84</v>
      </c>
      <c r="AY191" s="157" t="s">
        <v>133</v>
      </c>
    </row>
    <row r="192" spans="2:65" s="1" customFormat="1" ht="16.5" customHeight="1">
      <c r="B192" s="141"/>
      <c r="C192" s="142" t="s">
        <v>305</v>
      </c>
      <c r="D192" s="142" t="s">
        <v>135</v>
      </c>
      <c r="E192" s="143" t="s">
        <v>306</v>
      </c>
      <c r="F192" s="144" t="s">
        <v>307</v>
      </c>
      <c r="G192" s="145" t="s">
        <v>176</v>
      </c>
      <c r="H192" s="146">
        <v>3321.6410000000001</v>
      </c>
      <c r="I192" s="147"/>
      <c r="J192" s="148">
        <f>ROUND(I192*H192,2)</f>
        <v>0</v>
      </c>
      <c r="K192" s="144" t="s">
        <v>1</v>
      </c>
      <c r="L192" s="29"/>
      <c r="M192" s="149" t="s">
        <v>1</v>
      </c>
      <c r="N192" s="150" t="s">
        <v>42</v>
      </c>
      <c r="O192" s="52"/>
      <c r="P192" s="151">
        <f>O192*H192</f>
        <v>0</v>
      </c>
      <c r="Q192" s="151">
        <v>0.55125000000000002</v>
      </c>
      <c r="R192" s="151">
        <f>Q192*H192</f>
        <v>1831.0546012500001</v>
      </c>
      <c r="S192" s="151">
        <v>0</v>
      </c>
      <c r="T192" s="152">
        <f>S192*H192</f>
        <v>0</v>
      </c>
      <c r="AR192" s="153" t="s">
        <v>139</v>
      </c>
      <c r="AT192" s="153" t="s">
        <v>135</v>
      </c>
      <c r="AU192" s="153" t="s">
        <v>84</v>
      </c>
      <c r="AY192" s="14" t="s">
        <v>133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4" t="s">
        <v>84</v>
      </c>
      <c r="BK192" s="154">
        <f>ROUND(I192*H192,2)</f>
        <v>0</v>
      </c>
      <c r="BL192" s="14" t="s">
        <v>139</v>
      </c>
      <c r="BM192" s="153" t="s">
        <v>308</v>
      </c>
    </row>
    <row r="193" spans="2:65" s="11" customFormat="1">
      <c r="B193" s="155"/>
      <c r="D193" s="156" t="s">
        <v>152</v>
      </c>
      <c r="E193" s="157" t="s">
        <v>1</v>
      </c>
      <c r="F193" s="158" t="s">
        <v>309</v>
      </c>
      <c r="H193" s="159">
        <v>3321.6410000000001</v>
      </c>
      <c r="I193" s="160"/>
      <c r="L193" s="155"/>
      <c r="M193" s="161"/>
      <c r="N193" s="162"/>
      <c r="O193" s="162"/>
      <c r="P193" s="162"/>
      <c r="Q193" s="162"/>
      <c r="R193" s="162"/>
      <c r="S193" s="162"/>
      <c r="T193" s="163"/>
      <c r="AT193" s="157" t="s">
        <v>152</v>
      </c>
      <c r="AU193" s="157" t="s">
        <v>84</v>
      </c>
      <c r="AV193" s="11" t="s">
        <v>86</v>
      </c>
      <c r="AW193" s="11" t="s">
        <v>33</v>
      </c>
      <c r="AX193" s="11" t="s">
        <v>84</v>
      </c>
      <c r="AY193" s="157" t="s">
        <v>133</v>
      </c>
    </row>
    <row r="194" spans="2:65" s="1" customFormat="1" ht="16.5" customHeight="1">
      <c r="B194" s="141"/>
      <c r="C194" s="142" t="s">
        <v>310</v>
      </c>
      <c r="D194" s="142" t="s">
        <v>135</v>
      </c>
      <c r="E194" s="143" t="s">
        <v>311</v>
      </c>
      <c r="F194" s="144" t="s">
        <v>312</v>
      </c>
      <c r="G194" s="145" t="s">
        <v>176</v>
      </c>
      <c r="H194" s="146">
        <v>3321.6410000000001</v>
      </c>
      <c r="I194" s="147"/>
      <c r="J194" s="148">
        <f>ROUND(I194*H194,2)</f>
        <v>0</v>
      </c>
      <c r="K194" s="144" t="s">
        <v>1</v>
      </c>
      <c r="L194" s="29"/>
      <c r="M194" s="149" t="s">
        <v>1</v>
      </c>
      <c r="N194" s="150" t="s">
        <v>42</v>
      </c>
      <c r="O194" s="52"/>
      <c r="P194" s="151">
        <f>O194*H194</f>
        <v>0</v>
      </c>
      <c r="Q194" s="151">
        <v>6.0099999999999997E-3</v>
      </c>
      <c r="R194" s="151">
        <f>Q194*H194</f>
        <v>19.963062409999999</v>
      </c>
      <c r="S194" s="151">
        <v>0</v>
      </c>
      <c r="T194" s="152">
        <f>S194*H194</f>
        <v>0</v>
      </c>
      <c r="AR194" s="153" t="s">
        <v>139</v>
      </c>
      <c r="AT194" s="153" t="s">
        <v>135</v>
      </c>
      <c r="AU194" s="153" t="s">
        <v>84</v>
      </c>
      <c r="AY194" s="14" t="s">
        <v>133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4" t="s">
        <v>84</v>
      </c>
      <c r="BK194" s="154">
        <f>ROUND(I194*H194,2)</f>
        <v>0</v>
      </c>
      <c r="BL194" s="14" t="s">
        <v>139</v>
      </c>
      <c r="BM194" s="153" t="s">
        <v>313</v>
      </c>
    </row>
    <row r="195" spans="2:65" s="11" customFormat="1">
      <c r="B195" s="155"/>
      <c r="D195" s="156" t="s">
        <v>152</v>
      </c>
      <c r="E195" s="157" t="s">
        <v>1</v>
      </c>
      <c r="F195" s="158" t="s">
        <v>309</v>
      </c>
      <c r="H195" s="159">
        <v>3321.6410000000001</v>
      </c>
      <c r="I195" s="160"/>
      <c r="L195" s="155"/>
      <c r="M195" s="161"/>
      <c r="N195" s="162"/>
      <c r="O195" s="162"/>
      <c r="P195" s="162"/>
      <c r="Q195" s="162"/>
      <c r="R195" s="162"/>
      <c r="S195" s="162"/>
      <c r="T195" s="163"/>
      <c r="AT195" s="157" t="s">
        <v>152</v>
      </c>
      <c r="AU195" s="157" t="s">
        <v>84</v>
      </c>
      <c r="AV195" s="11" t="s">
        <v>86</v>
      </c>
      <c r="AW195" s="11" t="s">
        <v>33</v>
      </c>
      <c r="AX195" s="11" t="s">
        <v>84</v>
      </c>
      <c r="AY195" s="157" t="s">
        <v>133</v>
      </c>
    </row>
    <row r="196" spans="2:65" s="1" customFormat="1" ht="24" customHeight="1">
      <c r="B196" s="141"/>
      <c r="C196" s="189" t="s">
        <v>314</v>
      </c>
      <c r="D196" s="189" t="s">
        <v>135</v>
      </c>
      <c r="E196" s="190" t="s">
        <v>315</v>
      </c>
      <c r="F196" s="191" t="s">
        <v>316</v>
      </c>
      <c r="G196" s="192" t="s">
        <v>176</v>
      </c>
      <c r="H196" s="193">
        <v>1748.232</v>
      </c>
      <c r="I196" s="194"/>
      <c r="J196" s="195">
        <f>ROUND(I196*H196,2)</f>
        <v>0</v>
      </c>
      <c r="K196" s="144" t="s">
        <v>1</v>
      </c>
      <c r="L196" s="29"/>
      <c r="M196" s="149" t="s">
        <v>1</v>
      </c>
      <c r="N196" s="150" t="s">
        <v>42</v>
      </c>
      <c r="O196" s="52"/>
      <c r="P196" s="151">
        <f>O196*H196</f>
        <v>0</v>
      </c>
      <c r="Q196" s="151">
        <v>0.12715000000000001</v>
      </c>
      <c r="R196" s="151">
        <f>Q196*H196</f>
        <v>222.28769880000002</v>
      </c>
      <c r="S196" s="151">
        <v>0</v>
      </c>
      <c r="T196" s="152">
        <f>S196*H196</f>
        <v>0</v>
      </c>
      <c r="AR196" s="153" t="s">
        <v>139</v>
      </c>
      <c r="AT196" s="153" t="s">
        <v>135</v>
      </c>
      <c r="AU196" s="153" t="s">
        <v>84</v>
      </c>
      <c r="AY196" s="14" t="s">
        <v>133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4" t="s">
        <v>84</v>
      </c>
      <c r="BK196" s="154">
        <f>ROUND(I196*H196,2)</f>
        <v>0</v>
      </c>
      <c r="BL196" s="14" t="s">
        <v>139</v>
      </c>
      <c r="BM196" s="153" t="s">
        <v>317</v>
      </c>
    </row>
    <row r="197" spans="2:65" s="11" customFormat="1">
      <c r="B197" s="155"/>
      <c r="D197" s="156" t="s">
        <v>152</v>
      </c>
      <c r="E197" s="157" t="s">
        <v>1</v>
      </c>
      <c r="F197" s="158" t="s">
        <v>225</v>
      </c>
      <c r="H197" s="159">
        <v>1748.232</v>
      </c>
      <c r="I197" s="160"/>
      <c r="L197" s="155"/>
      <c r="M197" s="161"/>
      <c r="N197" s="162"/>
      <c r="O197" s="162"/>
      <c r="P197" s="162"/>
      <c r="Q197" s="162"/>
      <c r="R197" s="162"/>
      <c r="S197" s="162"/>
      <c r="T197" s="163"/>
      <c r="AT197" s="157" t="s">
        <v>152</v>
      </c>
      <c r="AU197" s="157" t="s">
        <v>84</v>
      </c>
      <c r="AV197" s="11" t="s">
        <v>86</v>
      </c>
      <c r="AW197" s="11" t="s">
        <v>33</v>
      </c>
      <c r="AX197" s="11" t="s">
        <v>84</v>
      </c>
      <c r="AY197" s="157" t="s">
        <v>133</v>
      </c>
    </row>
    <row r="198" spans="2:65" s="1" customFormat="1" ht="24" customHeight="1">
      <c r="B198" s="141"/>
      <c r="C198" s="189" t="s">
        <v>318</v>
      </c>
      <c r="D198" s="189" t="s">
        <v>135</v>
      </c>
      <c r="E198" s="190" t="s">
        <v>319</v>
      </c>
      <c r="F198" s="191" t="s">
        <v>320</v>
      </c>
      <c r="G198" s="192" t="s">
        <v>176</v>
      </c>
      <c r="H198" s="193">
        <v>1311.174</v>
      </c>
      <c r="I198" s="194"/>
      <c r="J198" s="195">
        <f>ROUND(I198*H198,2)</f>
        <v>0</v>
      </c>
      <c r="K198" s="144" t="s">
        <v>1</v>
      </c>
      <c r="L198" s="29"/>
      <c r="M198" s="149" t="s">
        <v>1</v>
      </c>
      <c r="N198" s="150" t="s">
        <v>42</v>
      </c>
      <c r="O198" s="52"/>
      <c r="P198" s="151">
        <f>O198*H198</f>
        <v>0</v>
      </c>
      <c r="Q198" s="151">
        <v>0.12715000000000001</v>
      </c>
      <c r="R198" s="151">
        <f>Q198*H198</f>
        <v>166.7157741</v>
      </c>
      <c r="S198" s="151">
        <v>0</v>
      </c>
      <c r="T198" s="152">
        <f>S198*H198</f>
        <v>0</v>
      </c>
      <c r="AR198" s="153" t="s">
        <v>139</v>
      </c>
      <c r="AT198" s="153" t="s">
        <v>135</v>
      </c>
      <c r="AU198" s="153" t="s">
        <v>84</v>
      </c>
      <c r="AY198" s="14" t="s">
        <v>133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4" t="s">
        <v>84</v>
      </c>
      <c r="BK198" s="154">
        <f>ROUND(I198*H198,2)</f>
        <v>0</v>
      </c>
      <c r="BL198" s="14" t="s">
        <v>139</v>
      </c>
      <c r="BM198" s="153" t="s">
        <v>321</v>
      </c>
    </row>
    <row r="199" spans="2:65" s="11" customFormat="1">
      <c r="B199" s="155"/>
      <c r="D199" s="156" t="s">
        <v>152</v>
      </c>
      <c r="E199" s="157" t="s">
        <v>1</v>
      </c>
      <c r="F199" s="158" t="s">
        <v>322</v>
      </c>
      <c r="H199" s="159">
        <v>1311.174</v>
      </c>
      <c r="I199" s="160"/>
      <c r="L199" s="155"/>
      <c r="M199" s="161"/>
      <c r="N199" s="162"/>
      <c r="O199" s="162"/>
      <c r="P199" s="162"/>
      <c r="Q199" s="162"/>
      <c r="R199" s="162"/>
      <c r="S199" s="162"/>
      <c r="T199" s="163"/>
      <c r="AT199" s="157" t="s">
        <v>152</v>
      </c>
      <c r="AU199" s="157" t="s">
        <v>84</v>
      </c>
      <c r="AV199" s="11" t="s">
        <v>86</v>
      </c>
      <c r="AW199" s="11" t="s">
        <v>33</v>
      </c>
      <c r="AX199" s="11" t="s">
        <v>84</v>
      </c>
      <c r="AY199" s="157" t="s">
        <v>133</v>
      </c>
    </row>
    <row r="200" spans="2:65" s="1" customFormat="1" ht="16.5" customHeight="1">
      <c r="B200" s="141"/>
      <c r="C200" s="142" t="s">
        <v>323</v>
      </c>
      <c r="D200" s="142" t="s">
        <v>135</v>
      </c>
      <c r="E200" s="143" t="s">
        <v>324</v>
      </c>
      <c r="F200" s="144" t="s">
        <v>325</v>
      </c>
      <c r="G200" s="145" t="s">
        <v>176</v>
      </c>
      <c r="H200" s="146">
        <v>3321.6410000000001</v>
      </c>
      <c r="I200" s="147"/>
      <c r="J200" s="148">
        <f>ROUND(I200*H200,2)</f>
        <v>0</v>
      </c>
      <c r="K200" s="144" t="s">
        <v>1</v>
      </c>
      <c r="L200" s="29"/>
      <c r="M200" s="149" t="s">
        <v>1</v>
      </c>
      <c r="N200" s="150" t="s">
        <v>42</v>
      </c>
      <c r="O200" s="52"/>
      <c r="P200" s="151">
        <f>O200*H200</f>
        <v>0</v>
      </c>
      <c r="Q200" s="151">
        <v>0</v>
      </c>
      <c r="R200" s="151">
        <f>Q200*H200</f>
        <v>0</v>
      </c>
      <c r="S200" s="151">
        <v>0</v>
      </c>
      <c r="T200" s="152">
        <f>S200*H200</f>
        <v>0</v>
      </c>
      <c r="AR200" s="153" t="s">
        <v>139</v>
      </c>
      <c r="AT200" s="153" t="s">
        <v>135</v>
      </c>
      <c r="AU200" s="153" t="s">
        <v>84</v>
      </c>
      <c r="AY200" s="14" t="s">
        <v>133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4" t="s">
        <v>84</v>
      </c>
      <c r="BK200" s="154">
        <f>ROUND(I200*H200,2)</f>
        <v>0</v>
      </c>
      <c r="BL200" s="14" t="s">
        <v>139</v>
      </c>
      <c r="BM200" s="153" t="s">
        <v>326</v>
      </c>
    </row>
    <row r="201" spans="2:65" s="11" customFormat="1">
      <c r="B201" s="155"/>
      <c r="D201" s="156" t="s">
        <v>152</v>
      </c>
      <c r="E201" s="157" t="s">
        <v>1</v>
      </c>
      <c r="F201" s="158" t="s">
        <v>309</v>
      </c>
      <c r="H201" s="159">
        <v>3321.6410000000001</v>
      </c>
      <c r="I201" s="160"/>
      <c r="L201" s="155"/>
      <c r="M201" s="161"/>
      <c r="N201" s="162"/>
      <c r="O201" s="162"/>
      <c r="P201" s="162"/>
      <c r="Q201" s="162"/>
      <c r="R201" s="162"/>
      <c r="S201" s="162"/>
      <c r="T201" s="163"/>
      <c r="AT201" s="157" t="s">
        <v>152</v>
      </c>
      <c r="AU201" s="157" t="s">
        <v>84</v>
      </c>
      <c r="AV201" s="11" t="s">
        <v>86</v>
      </c>
      <c r="AW201" s="11" t="s">
        <v>33</v>
      </c>
      <c r="AX201" s="11" t="s">
        <v>84</v>
      </c>
      <c r="AY201" s="157" t="s">
        <v>133</v>
      </c>
    </row>
    <row r="202" spans="2:65" s="1" customFormat="1" ht="16.5" customHeight="1">
      <c r="B202" s="141"/>
      <c r="C202" s="142" t="s">
        <v>327</v>
      </c>
      <c r="D202" s="142" t="s">
        <v>135</v>
      </c>
      <c r="E202" s="143" t="s">
        <v>328</v>
      </c>
      <c r="F202" s="144" t="s">
        <v>329</v>
      </c>
      <c r="G202" s="145" t="s">
        <v>176</v>
      </c>
      <c r="H202" s="146">
        <v>3321.6410000000001</v>
      </c>
      <c r="I202" s="147"/>
      <c r="J202" s="148">
        <f>ROUND(I202*H202,2)</f>
        <v>0</v>
      </c>
      <c r="K202" s="144" t="s">
        <v>1</v>
      </c>
      <c r="L202" s="29"/>
      <c r="M202" s="149" t="s">
        <v>1</v>
      </c>
      <c r="N202" s="150" t="s">
        <v>42</v>
      </c>
      <c r="O202" s="52"/>
      <c r="P202" s="151">
        <f>O202*H202</f>
        <v>0</v>
      </c>
      <c r="Q202" s="151">
        <v>6.0999999999999997E-4</v>
      </c>
      <c r="R202" s="151">
        <f>Q202*H202</f>
        <v>2.0262010099999999</v>
      </c>
      <c r="S202" s="151">
        <v>0</v>
      </c>
      <c r="T202" s="152">
        <f>S202*H202</f>
        <v>0</v>
      </c>
      <c r="AR202" s="153" t="s">
        <v>139</v>
      </c>
      <c r="AT202" s="153" t="s">
        <v>135</v>
      </c>
      <c r="AU202" s="153" t="s">
        <v>84</v>
      </c>
      <c r="AY202" s="14" t="s">
        <v>133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4" t="s">
        <v>84</v>
      </c>
      <c r="BK202" s="154">
        <f>ROUND(I202*H202,2)</f>
        <v>0</v>
      </c>
      <c r="BL202" s="14" t="s">
        <v>139</v>
      </c>
      <c r="BM202" s="153" t="s">
        <v>330</v>
      </c>
    </row>
    <row r="203" spans="2:65" s="11" customFormat="1">
      <c r="B203" s="155"/>
      <c r="D203" s="156" t="s">
        <v>152</v>
      </c>
      <c r="E203" s="157" t="s">
        <v>1</v>
      </c>
      <c r="F203" s="158" t="s">
        <v>309</v>
      </c>
      <c r="H203" s="159">
        <v>3321.6410000000001</v>
      </c>
      <c r="I203" s="160"/>
      <c r="L203" s="155"/>
      <c r="M203" s="161"/>
      <c r="N203" s="162"/>
      <c r="O203" s="162"/>
      <c r="P203" s="162"/>
      <c r="Q203" s="162"/>
      <c r="R203" s="162"/>
      <c r="S203" s="162"/>
      <c r="T203" s="163"/>
      <c r="AT203" s="157" t="s">
        <v>152</v>
      </c>
      <c r="AU203" s="157" t="s">
        <v>84</v>
      </c>
      <c r="AV203" s="11" t="s">
        <v>86</v>
      </c>
      <c r="AW203" s="11" t="s">
        <v>33</v>
      </c>
      <c r="AX203" s="11" t="s">
        <v>84</v>
      </c>
      <c r="AY203" s="157" t="s">
        <v>133</v>
      </c>
    </row>
    <row r="204" spans="2:65" s="1" customFormat="1" ht="16.5" customHeight="1">
      <c r="B204" s="141"/>
      <c r="C204" s="142" t="s">
        <v>331</v>
      </c>
      <c r="D204" s="142" t="s">
        <v>135</v>
      </c>
      <c r="E204" s="143" t="s">
        <v>332</v>
      </c>
      <c r="F204" s="144" t="s">
        <v>333</v>
      </c>
      <c r="G204" s="145" t="s">
        <v>144</v>
      </c>
      <c r="H204" s="146">
        <v>20</v>
      </c>
      <c r="I204" s="147"/>
      <c r="J204" s="148">
        <f t="shared" ref="J204:J209" si="0">ROUND(I204*H204,2)</f>
        <v>0</v>
      </c>
      <c r="K204" s="144" t="s">
        <v>1</v>
      </c>
      <c r="L204" s="29"/>
      <c r="M204" s="149" t="s">
        <v>1</v>
      </c>
      <c r="N204" s="150" t="s">
        <v>42</v>
      </c>
      <c r="O204" s="52"/>
      <c r="P204" s="151">
        <f t="shared" ref="P204:P209" si="1">O204*H204</f>
        <v>0</v>
      </c>
      <c r="Q204" s="151">
        <v>0.25</v>
      </c>
      <c r="R204" s="151">
        <f t="shared" ref="R204:R209" si="2">Q204*H204</f>
        <v>5</v>
      </c>
      <c r="S204" s="151">
        <v>0</v>
      </c>
      <c r="T204" s="152">
        <f t="shared" ref="T204:T209" si="3">S204*H204</f>
        <v>0</v>
      </c>
      <c r="AR204" s="153" t="s">
        <v>139</v>
      </c>
      <c r="AT204" s="153" t="s">
        <v>135</v>
      </c>
      <c r="AU204" s="153" t="s">
        <v>84</v>
      </c>
      <c r="AY204" s="14" t="s">
        <v>133</v>
      </c>
      <c r="BE204" s="154">
        <f t="shared" ref="BE204:BE209" si="4">IF(N204="základní",J204,0)</f>
        <v>0</v>
      </c>
      <c r="BF204" s="154">
        <f t="shared" ref="BF204:BF209" si="5">IF(N204="snížená",J204,0)</f>
        <v>0</v>
      </c>
      <c r="BG204" s="154">
        <f t="shared" ref="BG204:BG209" si="6">IF(N204="zákl. přenesená",J204,0)</f>
        <v>0</v>
      </c>
      <c r="BH204" s="154">
        <f t="shared" ref="BH204:BH209" si="7">IF(N204="sníž. přenesená",J204,0)</f>
        <v>0</v>
      </c>
      <c r="BI204" s="154">
        <f t="shared" ref="BI204:BI209" si="8">IF(N204="nulová",J204,0)</f>
        <v>0</v>
      </c>
      <c r="BJ204" s="14" t="s">
        <v>84</v>
      </c>
      <c r="BK204" s="154">
        <f t="shared" ref="BK204:BK209" si="9">ROUND(I204*H204,2)</f>
        <v>0</v>
      </c>
      <c r="BL204" s="14" t="s">
        <v>139</v>
      </c>
      <c r="BM204" s="153" t="s">
        <v>334</v>
      </c>
    </row>
    <row r="205" spans="2:65" s="1" customFormat="1" ht="16.5" customHeight="1">
      <c r="B205" s="141"/>
      <c r="C205" s="142" t="s">
        <v>335</v>
      </c>
      <c r="D205" s="142" t="s">
        <v>135</v>
      </c>
      <c r="E205" s="143" t="s">
        <v>336</v>
      </c>
      <c r="F205" s="144" t="s">
        <v>337</v>
      </c>
      <c r="G205" s="145" t="s">
        <v>223</v>
      </c>
      <c r="H205" s="146">
        <v>84</v>
      </c>
      <c r="I205" s="147"/>
      <c r="J205" s="148">
        <f t="shared" si="0"/>
        <v>0</v>
      </c>
      <c r="K205" s="144" t="s">
        <v>1</v>
      </c>
      <c r="L205" s="29"/>
      <c r="M205" s="149" t="s">
        <v>1</v>
      </c>
      <c r="N205" s="150" t="s">
        <v>42</v>
      </c>
      <c r="O205" s="52"/>
      <c r="P205" s="151">
        <f t="shared" si="1"/>
        <v>0</v>
      </c>
      <c r="Q205" s="151">
        <v>0</v>
      </c>
      <c r="R205" s="151">
        <f t="shared" si="2"/>
        <v>0</v>
      </c>
      <c r="S205" s="151">
        <v>0</v>
      </c>
      <c r="T205" s="152">
        <f t="shared" si="3"/>
        <v>0</v>
      </c>
      <c r="AR205" s="153" t="s">
        <v>139</v>
      </c>
      <c r="AT205" s="153" t="s">
        <v>135</v>
      </c>
      <c r="AU205" s="153" t="s">
        <v>84</v>
      </c>
      <c r="AY205" s="14" t="s">
        <v>133</v>
      </c>
      <c r="BE205" s="154">
        <f t="shared" si="4"/>
        <v>0</v>
      </c>
      <c r="BF205" s="154">
        <f t="shared" si="5"/>
        <v>0</v>
      </c>
      <c r="BG205" s="154">
        <f t="shared" si="6"/>
        <v>0</v>
      </c>
      <c r="BH205" s="154">
        <f t="shared" si="7"/>
        <v>0</v>
      </c>
      <c r="BI205" s="154">
        <f t="shared" si="8"/>
        <v>0</v>
      </c>
      <c r="BJ205" s="14" t="s">
        <v>84</v>
      </c>
      <c r="BK205" s="154">
        <f t="shared" si="9"/>
        <v>0</v>
      </c>
      <c r="BL205" s="14" t="s">
        <v>139</v>
      </c>
      <c r="BM205" s="153" t="s">
        <v>338</v>
      </c>
    </row>
    <row r="206" spans="2:65" s="1" customFormat="1" ht="16.5" customHeight="1">
      <c r="B206" s="141"/>
      <c r="C206" s="142" t="s">
        <v>339</v>
      </c>
      <c r="D206" s="142" t="s">
        <v>135</v>
      </c>
      <c r="E206" s="143" t="s">
        <v>340</v>
      </c>
      <c r="F206" s="144" t="s">
        <v>341</v>
      </c>
      <c r="G206" s="145" t="s">
        <v>223</v>
      </c>
      <c r="H206" s="146">
        <v>39</v>
      </c>
      <c r="I206" s="147"/>
      <c r="J206" s="148">
        <f t="shared" si="0"/>
        <v>0</v>
      </c>
      <c r="K206" s="144" t="s">
        <v>1</v>
      </c>
      <c r="L206" s="29"/>
      <c r="M206" s="149" t="s">
        <v>1</v>
      </c>
      <c r="N206" s="150" t="s">
        <v>42</v>
      </c>
      <c r="O206" s="52"/>
      <c r="P206" s="151">
        <f t="shared" si="1"/>
        <v>0</v>
      </c>
      <c r="Q206" s="151">
        <v>0</v>
      </c>
      <c r="R206" s="151">
        <f t="shared" si="2"/>
        <v>0</v>
      </c>
      <c r="S206" s="151">
        <v>0</v>
      </c>
      <c r="T206" s="152">
        <f t="shared" si="3"/>
        <v>0</v>
      </c>
      <c r="AR206" s="153" t="s">
        <v>139</v>
      </c>
      <c r="AT206" s="153" t="s">
        <v>135</v>
      </c>
      <c r="AU206" s="153" t="s">
        <v>84</v>
      </c>
      <c r="AY206" s="14" t="s">
        <v>133</v>
      </c>
      <c r="BE206" s="154">
        <f t="shared" si="4"/>
        <v>0</v>
      </c>
      <c r="BF206" s="154">
        <f t="shared" si="5"/>
        <v>0</v>
      </c>
      <c r="BG206" s="154">
        <f t="shared" si="6"/>
        <v>0</v>
      </c>
      <c r="BH206" s="154">
        <f t="shared" si="7"/>
        <v>0</v>
      </c>
      <c r="BI206" s="154">
        <f t="shared" si="8"/>
        <v>0</v>
      </c>
      <c r="BJ206" s="14" t="s">
        <v>84</v>
      </c>
      <c r="BK206" s="154">
        <f t="shared" si="9"/>
        <v>0</v>
      </c>
      <c r="BL206" s="14" t="s">
        <v>139</v>
      </c>
      <c r="BM206" s="153" t="s">
        <v>342</v>
      </c>
    </row>
    <row r="207" spans="2:65" s="1" customFormat="1" ht="24" customHeight="1">
      <c r="B207" s="141"/>
      <c r="C207" s="142" t="s">
        <v>343</v>
      </c>
      <c r="D207" s="142" t="s">
        <v>135</v>
      </c>
      <c r="E207" s="143" t="s">
        <v>344</v>
      </c>
      <c r="F207" s="144" t="s">
        <v>345</v>
      </c>
      <c r="G207" s="145" t="s">
        <v>346</v>
      </c>
      <c r="H207" s="146">
        <v>84</v>
      </c>
      <c r="I207" s="147"/>
      <c r="J207" s="148">
        <f t="shared" si="0"/>
        <v>0</v>
      </c>
      <c r="K207" s="144" t="s">
        <v>1</v>
      </c>
      <c r="L207" s="29"/>
      <c r="M207" s="149" t="s">
        <v>1</v>
      </c>
      <c r="N207" s="150" t="s">
        <v>42</v>
      </c>
      <c r="O207" s="52"/>
      <c r="P207" s="151">
        <f t="shared" si="1"/>
        <v>0</v>
      </c>
      <c r="Q207" s="151">
        <v>0</v>
      </c>
      <c r="R207" s="151">
        <f t="shared" si="2"/>
        <v>0</v>
      </c>
      <c r="S207" s="151">
        <v>0</v>
      </c>
      <c r="T207" s="152">
        <f t="shared" si="3"/>
        <v>0</v>
      </c>
      <c r="AR207" s="153" t="s">
        <v>139</v>
      </c>
      <c r="AT207" s="153" t="s">
        <v>135</v>
      </c>
      <c r="AU207" s="153" t="s">
        <v>84</v>
      </c>
      <c r="AY207" s="14" t="s">
        <v>133</v>
      </c>
      <c r="BE207" s="154">
        <f t="shared" si="4"/>
        <v>0</v>
      </c>
      <c r="BF207" s="154">
        <f t="shared" si="5"/>
        <v>0</v>
      </c>
      <c r="BG207" s="154">
        <f t="shared" si="6"/>
        <v>0</v>
      </c>
      <c r="BH207" s="154">
        <f t="shared" si="7"/>
        <v>0</v>
      </c>
      <c r="BI207" s="154">
        <f t="shared" si="8"/>
        <v>0</v>
      </c>
      <c r="BJ207" s="14" t="s">
        <v>84</v>
      </c>
      <c r="BK207" s="154">
        <f t="shared" si="9"/>
        <v>0</v>
      </c>
      <c r="BL207" s="14" t="s">
        <v>139</v>
      </c>
      <c r="BM207" s="153" t="s">
        <v>347</v>
      </c>
    </row>
    <row r="208" spans="2:65" s="1" customFormat="1" ht="16.5" customHeight="1">
      <c r="B208" s="141"/>
      <c r="C208" s="142" t="s">
        <v>348</v>
      </c>
      <c r="D208" s="142" t="s">
        <v>135</v>
      </c>
      <c r="E208" s="143" t="s">
        <v>349</v>
      </c>
      <c r="F208" s="144" t="s">
        <v>350</v>
      </c>
      <c r="G208" s="145" t="s">
        <v>144</v>
      </c>
      <c r="H208" s="146">
        <v>2</v>
      </c>
      <c r="I208" s="147"/>
      <c r="J208" s="148">
        <f t="shared" si="0"/>
        <v>0</v>
      </c>
      <c r="K208" s="144" t="s">
        <v>1</v>
      </c>
      <c r="L208" s="29"/>
      <c r="M208" s="149" t="s">
        <v>1</v>
      </c>
      <c r="N208" s="150" t="s">
        <v>42</v>
      </c>
      <c r="O208" s="52"/>
      <c r="P208" s="151">
        <f t="shared" si="1"/>
        <v>0</v>
      </c>
      <c r="Q208" s="151">
        <v>0</v>
      </c>
      <c r="R208" s="151">
        <f t="shared" si="2"/>
        <v>0</v>
      </c>
      <c r="S208" s="151">
        <v>0</v>
      </c>
      <c r="T208" s="152">
        <f t="shared" si="3"/>
        <v>0</v>
      </c>
      <c r="AR208" s="153" t="s">
        <v>139</v>
      </c>
      <c r="AT208" s="153" t="s">
        <v>135</v>
      </c>
      <c r="AU208" s="153" t="s">
        <v>84</v>
      </c>
      <c r="AY208" s="14" t="s">
        <v>133</v>
      </c>
      <c r="BE208" s="154">
        <f t="shared" si="4"/>
        <v>0</v>
      </c>
      <c r="BF208" s="154">
        <f t="shared" si="5"/>
        <v>0</v>
      </c>
      <c r="BG208" s="154">
        <f t="shared" si="6"/>
        <v>0</v>
      </c>
      <c r="BH208" s="154">
        <f t="shared" si="7"/>
        <v>0</v>
      </c>
      <c r="BI208" s="154">
        <f t="shared" si="8"/>
        <v>0</v>
      </c>
      <c r="BJ208" s="14" t="s">
        <v>84</v>
      </c>
      <c r="BK208" s="154">
        <f t="shared" si="9"/>
        <v>0</v>
      </c>
      <c r="BL208" s="14" t="s">
        <v>139</v>
      </c>
      <c r="BM208" s="153" t="s">
        <v>351</v>
      </c>
    </row>
    <row r="209" spans="2:65" s="1" customFormat="1" ht="16.5" customHeight="1">
      <c r="B209" s="141"/>
      <c r="C209" s="142" t="s">
        <v>352</v>
      </c>
      <c r="D209" s="142" t="s">
        <v>135</v>
      </c>
      <c r="E209" s="143" t="s">
        <v>353</v>
      </c>
      <c r="F209" s="144" t="s">
        <v>354</v>
      </c>
      <c r="G209" s="145" t="s">
        <v>176</v>
      </c>
      <c r="H209" s="146">
        <v>150</v>
      </c>
      <c r="I209" s="147"/>
      <c r="J209" s="148">
        <f t="shared" si="0"/>
        <v>0</v>
      </c>
      <c r="K209" s="144" t="s">
        <v>1</v>
      </c>
      <c r="L209" s="29"/>
      <c r="M209" s="149" t="s">
        <v>1</v>
      </c>
      <c r="N209" s="150" t="s">
        <v>42</v>
      </c>
      <c r="O209" s="52"/>
      <c r="P209" s="151">
        <f t="shared" si="1"/>
        <v>0</v>
      </c>
      <c r="Q209" s="151">
        <v>5.0000000000000002E-5</v>
      </c>
      <c r="R209" s="151">
        <f t="shared" si="2"/>
        <v>7.5000000000000006E-3</v>
      </c>
      <c r="S209" s="151">
        <v>0</v>
      </c>
      <c r="T209" s="152">
        <f t="shared" si="3"/>
        <v>0</v>
      </c>
      <c r="AR209" s="153" t="s">
        <v>139</v>
      </c>
      <c r="AT209" s="153" t="s">
        <v>135</v>
      </c>
      <c r="AU209" s="153" t="s">
        <v>84</v>
      </c>
      <c r="AY209" s="14" t="s">
        <v>133</v>
      </c>
      <c r="BE209" s="154">
        <f t="shared" si="4"/>
        <v>0</v>
      </c>
      <c r="BF209" s="154">
        <f t="shared" si="5"/>
        <v>0</v>
      </c>
      <c r="BG209" s="154">
        <f t="shared" si="6"/>
        <v>0</v>
      </c>
      <c r="BH209" s="154">
        <f t="shared" si="7"/>
        <v>0</v>
      </c>
      <c r="BI209" s="154">
        <f t="shared" si="8"/>
        <v>0</v>
      </c>
      <c r="BJ209" s="14" t="s">
        <v>84</v>
      </c>
      <c r="BK209" s="154">
        <f t="shared" si="9"/>
        <v>0</v>
      </c>
      <c r="BL209" s="14" t="s">
        <v>139</v>
      </c>
      <c r="BM209" s="153" t="s">
        <v>355</v>
      </c>
    </row>
    <row r="210" spans="2:65" s="11" customFormat="1">
      <c r="B210" s="155"/>
      <c r="D210" s="156" t="s">
        <v>152</v>
      </c>
      <c r="E210" s="157" t="s">
        <v>1</v>
      </c>
      <c r="F210" s="158" t="s">
        <v>356</v>
      </c>
      <c r="H210" s="159">
        <v>150</v>
      </c>
      <c r="I210" s="160"/>
      <c r="L210" s="155"/>
      <c r="M210" s="161"/>
      <c r="N210" s="162"/>
      <c r="O210" s="162"/>
      <c r="P210" s="162"/>
      <c r="Q210" s="162"/>
      <c r="R210" s="162"/>
      <c r="S210" s="162"/>
      <c r="T210" s="163"/>
      <c r="AT210" s="157" t="s">
        <v>152</v>
      </c>
      <c r="AU210" s="157" t="s">
        <v>84</v>
      </c>
      <c r="AV210" s="11" t="s">
        <v>86</v>
      </c>
      <c r="AW210" s="11" t="s">
        <v>33</v>
      </c>
      <c r="AX210" s="11" t="s">
        <v>84</v>
      </c>
      <c r="AY210" s="157" t="s">
        <v>133</v>
      </c>
    </row>
    <row r="211" spans="2:65" s="1" customFormat="1" ht="24" customHeight="1">
      <c r="B211" s="141"/>
      <c r="C211" s="142" t="s">
        <v>357</v>
      </c>
      <c r="D211" s="142" t="s">
        <v>135</v>
      </c>
      <c r="E211" s="143" t="s">
        <v>358</v>
      </c>
      <c r="F211" s="144" t="s">
        <v>359</v>
      </c>
      <c r="G211" s="145" t="s">
        <v>144</v>
      </c>
      <c r="H211" s="146">
        <v>6</v>
      </c>
      <c r="I211" s="147"/>
      <c r="J211" s="148">
        <f>ROUND(I211*H211,2)</f>
        <v>0</v>
      </c>
      <c r="K211" s="144" t="s">
        <v>145</v>
      </c>
      <c r="L211" s="29"/>
      <c r="M211" s="149" t="s">
        <v>1</v>
      </c>
      <c r="N211" s="150" t="s">
        <v>42</v>
      </c>
      <c r="O211" s="52"/>
      <c r="P211" s="151">
        <f>O211*H211</f>
        <v>0</v>
      </c>
      <c r="Q211" s="151">
        <v>0</v>
      </c>
      <c r="R211" s="151">
        <f>Q211*H211</f>
        <v>0</v>
      </c>
      <c r="S211" s="151">
        <v>0</v>
      </c>
      <c r="T211" s="152">
        <f>S211*H211</f>
        <v>0</v>
      </c>
      <c r="AR211" s="153" t="s">
        <v>139</v>
      </c>
      <c r="AT211" s="153" t="s">
        <v>135</v>
      </c>
      <c r="AU211" s="153" t="s">
        <v>84</v>
      </c>
      <c r="AY211" s="14" t="s">
        <v>133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4" t="s">
        <v>84</v>
      </c>
      <c r="BK211" s="154">
        <f>ROUND(I211*H211,2)</f>
        <v>0</v>
      </c>
      <c r="BL211" s="14" t="s">
        <v>139</v>
      </c>
      <c r="BM211" s="153" t="s">
        <v>360</v>
      </c>
    </row>
    <row r="212" spans="2:65" s="1" customFormat="1" ht="24" customHeight="1">
      <c r="B212" s="141"/>
      <c r="C212" s="142" t="s">
        <v>361</v>
      </c>
      <c r="D212" s="142" t="s">
        <v>135</v>
      </c>
      <c r="E212" s="143" t="s">
        <v>362</v>
      </c>
      <c r="F212" s="144" t="s">
        <v>363</v>
      </c>
      <c r="G212" s="145" t="s">
        <v>346</v>
      </c>
      <c r="H212" s="146">
        <v>12</v>
      </c>
      <c r="I212" s="147"/>
      <c r="J212" s="148">
        <f>ROUND(I212*H212,2)</f>
        <v>0</v>
      </c>
      <c r="K212" s="144" t="s">
        <v>1</v>
      </c>
      <c r="L212" s="29"/>
      <c r="M212" s="149" t="s">
        <v>1</v>
      </c>
      <c r="N212" s="150" t="s">
        <v>42</v>
      </c>
      <c r="O212" s="52"/>
      <c r="P212" s="151">
        <f>O212*H212</f>
        <v>0</v>
      </c>
      <c r="Q212" s="151">
        <v>0</v>
      </c>
      <c r="R212" s="151">
        <f>Q212*H212</f>
        <v>0</v>
      </c>
      <c r="S212" s="151">
        <v>0</v>
      </c>
      <c r="T212" s="152">
        <f>S212*H212</f>
        <v>0</v>
      </c>
      <c r="AR212" s="153" t="s">
        <v>139</v>
      </c>
      <c r="AT212" s="153" t="s">
        <v>135</v>
      </c>
      <c r="AU212" s="153" t="s">
        <v>84</v>
      </c>
      <c r="AY212" s="14" t="s">
        <v>133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4" t="s">
        <v>84</v>
      </c>
      <c r="BK212" s="154">
        <f>ROUND(I212*H212,2)</f>
        <v>0</v>
      </c>
      <c r="BL212" s="14" t="s">
        <v>139</v>
      </c>
      <c r="BM212" s="153" t="s">
        <v>364</v>
      </c>
    </row>
    <row r="213" spans="2:65" s="1" customFormat="1" ht="24" customHeight="1">
      <c r="B213" s="141"/>
      <c r="C213" s="142" t="s">
        <v>365</v>
      </c>
      <c r="D213" s="142" t="s">
        <v>135</v>
      </c>
      <c r="E213" s="143" t="s">
        <v>366</v>
      </c>
      <c r="F213" s="144" t="s">
        <v>367</v>
      </c>
      <c r="G213" s="145" t="s">
        <v>346</v>
      </c>
      <c r="H213" s="146">
        <v>24</v>
      </c>
      <c r="I213" s="147"/>
      <c r="J213" s="148">
        <f>ROUND(I213*H213,2)</f>
        <v>0</v>
      </c>
      <c r="K213" s="144" t="s">
        <v>1</v>
      </c>
      <c r="L213" s="29"/>
      <c r="M213" s="149" t="s">
        <v>1</v>
      </c>
      <c r="N213" s="150" t="s">
        <v>42</v>
      </c>
      <c r="O213" s="52"/>
      <c r="P213" s="151">
        <f>O213*H213</f>
        <v>0</v>
      </c>
      <c r="Q213" s="151">
        <v>0</v>
      </c>
      <c r="R213" s="151">
        <f>Q213*H213</f>
        <v>0</v>
      </c>
      <c r="S213" s="151">
        <v>0</v>
      </c>
      <c r="T213" s="152">
        <f>S213*H213</f>
        <v>0</v>
      </c>
      <c r="AR213" s="153" t="s">
        <v>139</v>
      </c>
      <c r="AT213" s="153" t="s">
        <v>135</v>
      </c>
      <c r="AU213" s="153" t="s">
        <v>84</v>
      </c>
      <c r="AY213" s="14" t="s">
        <v>133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4" t="s">
        <v>84</v>
      </c>
      <c r="BK213" s="154">
        <f>ROUND(I213*H213,2)</f>
        <v>0</v>
      </c>
      <c r="BL213" s="14" t="s">
        <v>139</v>
      </c>
      <c r="BM213" s="153" t="s">
        <v>368</v>
      </c>
    </row>
    <row r="214" spans="2:65" s="1" customFormat="1" ht="24" customHeight="1">
      <c r="B214" s="141"/>
      <c r="C214" s="142" t="s">
        <v>369</v>
      </c>
      <c r="D214" s="142" t="s">
        <v>135</v>
      </c>
      <c r="E214" s="143" t="s">
        <v>370</v>
      </c>
      <c r="F214" s="144" t="s">
        <v>371</v>
      </c>
      <c r="G214" s="145" t="s">
        <v>346</v>
      </c>
      <c r="H214" s="146">
        <v>7</v>
      </c>
      <c r="I214" s="147"/>
      <c r="J214" s="148">
        <f>ROUND(I214*H214,2)</f>
        <v>0</v>
      </c>
      <c r="K214" s="144" t="s">
        <v>1</v>
      </c>
      <c r="L214" s="29"/>
      <c r="M214" s="149" t="s">
        <v>1</v>
      </c>
      <c r="N214" s="150" t="s">
        <v>42</v>
      </c>
      <c r="O214" s="52"/>
      <c r="P214" s="151">
        <f>O214*H214</f>
        <v>0</v>
      </c>
      <c r="Q214" s="151">
        <v>0</v>
      </c>
      <c r="R214" s="151">
        <f>Q214*H214</f>
        <v>0</v>
      </c>
      <c r="S214" s="151">
        <v>0</v>
      </c>
      <c r="T214" s="152">
        <f>S214*H214</f>
        <v>0</v>
      </c>
      <c r="AR214" s="153" t="s">
        <v>139</v>
      </c>
      <c r="AT214" s="153" t="s">
        <v>135</v>
      </c>
      <c r="AU214" s="153" t="s">
        <v>84</v>
      </c>
      <c r="AY214" s="14" t="s">
        <v>133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4" t="s">
        <v>84</v>
      </c>
      <c r="BK214" s="154">
        <f>ROUND(I214*H214,2)</f>
        <v>0</v>
      </c>
      <c r="BL214" s="14" t="s">
        <v>139</v>
      </c>
      <c r="BM214" s="153" t="s">
        <v>372</v>
      </c>
    </row>
    <row r="215" spans="2:65" s="1" customFormat="1" ht="16.5" customHeight="1">
      <c r="B215" s="141"/>
      <c r="C215" s="142" t="s">
        <v>373</v>
      </c>
      <c r="D215" s="142" t="s">
        <v>135</v>
      </c>
      <c r="E215" s="143" t="s">
        <v>374</v>
      </c>
      <c r="F215" s="144" t="s">
        <v>375</v>
      </c>
      <c r="G215" s="145" t="s">
        <v>223</v>
      </c>
      <c r="H215" s="146">
        <v>25</v>
      </c>
      <c r="I215" s="147"/>
      <c r="J215" s="148">
        <f>ROUND(I215*H215,2)</f>
        <v>0</v>
      </c>
      <c r="K215" s="144" t="s">
        <v>1</v>
      </c>
      <c r="L215" s="29"/>
      <c r="M215" s="149" t="s">
        <v>1</v>
      </c>
      <c r="N215" s="150" t="s">
        <v>42</v>
      </c>
      <c r="O215" s="52"/>
      <c r="P215" s="151">
        <f>O215*H215</f>
        <v>0</v>
      </c>
      <c r="Q215" s="151">
        <v>0</v>
      </c>
      <c r="R215" s="151">
        <f>Q215*H215</f>
        <v>0</v>
      </c>
      <c r="S215" s="151">
        <v>0</v>
      </c>
      <c r="T215" s="152">
        <f>S215*H215</f>
        <v>0</v>
      </c>
      <c r="AR215" s="153" t="s">
        <v>139</v>
      </c>
      <c r="AT215" s="153" t="s">
        <v>135</v>
      </c>
      <c r="AU215" s="153" t="s">
        <v>84</v>
      </c>
      <c r="AY215" s="14" t="s">
        <v>133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4" t="s">
        <v>84</v>
      </c>
      <c r="BK215" s="154">
        <f>ROUND(I215*H215,2)</f>
        <v>0</v>
      </c>
      <c r="BL215" s="14" t="s">
        <v>139</v>
      </c>
      <c r="BM215" s="153" t="s">
        <v>376</v>
      </c>
    </row>
    <row r="216" spans="2:65" s="10" customFormat="1" ht="25.9" customHeight="1">
      <c r="B216" s="130"/>
      <c r="D216" s="131" t="s">
        <v>76</v>
      </c>
      <c r="E216" s="132" t="s">
        <v>314</v>
      </c>
      <c r="F216" s="132" t="s">
        <v>377</v>
      </c>
      <c r="I216" s="133"/>
      <c r="J216" s="134">
        <f>BK216</f>
        <v>0</v>
      </c>
      <c r="L216" s="130"/>
      <c r="M216" s="135"/>
      <c r="N216" s="136"/>
      <c r="O216" s="136"/>
      <c r="P216" s="137">
        <f>SUM(P217:P219)</f>
        <v>0</v>
      </c>
      <c r="Q216" s="136"/>
      <c r="R216" s="137">
        <f>SUM(R217:R219)</f>
        <v>360.38054447999997</v>
      </c>
      <c r="S216" s="136"/>
      <c r="T216" s="138">
        <f>SUM(T217:T219)</f>
        <v>0</v>
      </c>
      <c r="AR216" s="131" t="s">
        <v>84</v>
      </c>
      <c r="AT216" s="139" t="s">
        <v>76</v>
      </c>
      <c r="AU216" s="139" t="s">
        <v>16</v>
      </c>
      <c r="AY216" s="131" t="s">
        <v>133</v>
      </c>
      <c r="BK216" s="140">
        <f>SUM(BK217:BK219)</f>
        <v>0</v>
      </c>
    </row>
    <row r="217" spans="2:65" s="1" customFormat="1" ht="24" customHeight="1">
      <c r="B217" s="141"/>
      <c r="C217" s="142" t="s">
        <v>378</v>
      </c>
      <c r="D217" s="142" t="s">
        <v>135</v>
      </c>
      <c r="E217" s="143" t="s">
        <v>379</v>
      </c>
      <c r="F217" s="144" t="s">
        <v>380</v>
      </c>
      <c r="G217" s="145" t="s">
        <v>223</v>
      </c>
      <c r="H217" s="146">
        <v>1748.232</v>
      </c>
      <c r="I217" s="147"/>
      <c r="J217" s="148">
        <f>ROUND(I217*H217,2)</f>
        <v>0</v>
      </c>
      <c r="K217" s="144" t="s">
        <v>1</v>
      </c>
      <c r="L217" s="29"/>
      <c r="M217" s="149" t="s">
        <v>1</v>
      </c>
      <c r="N217" s="150" t="s">
        <v>42</v>
      </c>
      <c r="O217" s="52"/>
      <c r="P217" s="151">
        <f>O217*H217</f>
        <v>0</v>
      </c>
      <c r="Q217" s="151">
        <v>0.20613999999999999</v>
      </c>
      <c r="R217" s="151">
        <f>Q217*H217</f>
        <v>360.38054447999997</v>
      </c>
      <c r="S217" s="151">
        <v>0</v>
      </c>
      <c r="T217" s="152">
        <f>S217*H217</f>
        <v>0</v>
      </c>
      <c r="AR217" s="153" t="s">
        <v>139</v>
      </c>
      <c r="AT217" s="153" t="s">
        <v>135</v>
      </c>
      <c r="AU217" s="153" t="s">
        <v>84</v>
      </c>
      <c r="AY217" s="14" t="s">
        <v>133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4" t="s">
        <v>84</v>
      </c>
      <c r="BK217" s="154">
        <f>ROUND(I217*H217,2)</f>
        <v>0</v>
      </c>
      <c r="BL217" s="14" t="s">
        <v>139</v>
      </c>
      <c r="BM217" s="153" t="s">
        <v>381</v>
      </c>
    </row>
    <row r="218" spans="2:65" s="11" customFormat="1">
      <c r="B218" s="155"/>
      <c r="D218" s="156" t="s">
        <v>152</v>
      </c>
      <c r="E218" s="157" t="s">
        <v>1</v>
      </c>
      <c r="F218" s="158" t="s">
        <v>225</v>
      </c>
      <c r="H218" s="159">
        <v>1748.232</v>
      </c>
      <c r="I218" s="160"/>
      <c r="L218" s="155"/>
      <c r="M218" s="161"/>
      <c r="N218" s="162"/>
      <c r="O218" s="162"/>
      <c r="P218" s="162"/>
      <c r="Q218" s="162"/>
      <c r="R218" s="162"/>
      <c r="S218" s="162"/>
      <c r="T218" s="163"/>
      <c r="AT218" s="157" t="s">
        <v>152</v>
      </c>
      <c r="AU218" s="157" t="s">
        <v>84</v>
      </c>
      <c r="AV218" s="11" t="s">
        <v>86</v>
      </c>
      <c r="AW218" s="11" t="s">
        <v>33</v>
      </c>
      <c r="AX218" s="11" t="s">
        <v>84</v>
      </c>
      <c r="AY218" s="157" t="s">
        <v>133</v>
      </c>
    </row>
    <row r="219" spans="2:65" s="1" customFormat="1" ht="16.5" customHeight="1">
      <c r="B219" s="141"/>
      <c r="C219" s="142" t="s">
        <v>382</v>
      </c>
      <c r="D219" s="142" t="s">
        <v>135</v>
      </c>
      <c r="E219" s="143" t="s">
        <v>383</v>
      </c>
      <c r="F219" s="144" t="s">
        <v>384</v>
      </c>
      <c r="G219" s="145" t="s">
        <v>223</v>
      </c>
      <c r="H219" s="146">
        <v>25</v>
      </c>
      <c r="I219" s="147"/>
      <c r="J219" s="148">
        <f>ROUND(I219*H219,2)</f>
        <v>0</v>
      </c>
      <c r="K219" s="144" t="s">
        <v>1</v>
      </c>
      <c r="L219" s="29"/>
      <c r="M219" s="149" t="s">
        <v>1</v>
      </c>
      <c r="N219" s="150" t="s">
        <v>42</v>
      </c>
      <c r="O219" s="52"/>
      <c r="P219" s="151">
        <f>O219*H219</f>
        <v>0</v>
      </c>
      <c r="Q219" s="151">
        <v>0</v>
      </c>
      <c r="R219" s="151">
        <f>Q219*H219</f>
        <v>0</v>
      </c>
      <c r="S219" s="151">
        <v>0</v>
      </c>
      <c r="T219" s="152">
        <f>S219*H219</f>
        <v>0</v>
      </c>
      <c r="AR219" s="153" t="s">
        <v>139</v>
      </c>
      <c r="AT219" s="153" t="s">
        <v>135</v>
      </c>
      <c r="AU219" s="153" t="s">
        <v>84</v>
      </c>
      <c r="AY219" s="14" t="s">
        <v>133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4" t="s">
        <v>84</v>
      </c>
      <c r="BK219" s="154">
        <f>ROUND(I219*H219,2)</f>
        <v>0</v>
      </c>
      <c r="BL219" s="14" t="s">
        <v>139</v>
      </c>
      <c r="BM219" s="153" t="s">
        <v>385</v>
      </c>
    </row>
    <row r="220" spans="2:65" s="10" customFormat="1" ht="25.9" customHeight="1">
      <c r="B220" s="130"/>
      <c r="D220" s="131" t="s">
        <v>76</v>
      </c>
      <c r="E220" s="132" t="s">
        <v>386</v>
      </c>
      <c r="F220" s="132" t="s">
        <v>387</v>
      </c>
      <c r="I220" s="133"/>
      <c r="J220" s="134">
        <f>BK220</f>
        <v>0</v>
      </c>
      <c r="L220" s="130"/>
      <c r="M220" s="135"/>
      <c r="N220" s="136"/>
      <c r="O220" s="136"/>
      <c r="P220" s="137">
        <v>0</v>
      </c>
      <c r="Q220" s="136"/>
      <c r="R220" s="137">
        <v>0</v>
      </c>
      <c r="S220" s="136"/>
      <c r="T220" s="138">
        <v>0</v>
      </c>
      <c r="AR220" s="131" t="s">
        <v>84</v>
      </c>
      <c r="AT220" s="139" t="s">
        <v>76</v>
      </c>
      <c r="AU220" s="139" t="s">
        <v>16</v>
      </c>
      <c r="AY220" s="131" t="s">
        <v>133</v>
      </c>
      <c r="BK220" s="140">
        <v>0</v>
      </c>
    </row>
    <row r="221" spans="2:65" s="10" customFormat="1" ht="25.9" customHeight="1">
      <c r="B221" s="130"/>
      <c r="D221" s="131" t="s">
        <v>76</v>
      </c>
      <c r="E221" s="132" t="s">
        <v>388</v>
      </c>
      <c r="F221" s="132" t="s">
        <v>389</v>
      </c>
      <c r="I221" s="133"/>
      <c r="J221" s="134">
        <f>BK221</f>
        <v>0</v>
      </c>
      <c r="L221" s="130"/>
      <c r="M221" s="135"/>
      <c r="N221" s="136"/>
      <c r="O221" s="136"/>
      <c r="P221" s="137">
        <v>0</v>
      </c>
      <c r="Q221" s="136"/>
      <c r="R221" s="137">
        <v>0</v>
      </c>
      <c r="S221" s="136"/>
      <c r="T221" s="138">
        <v>0</v>
      </c>
      <c r="AR221" s="131" t="s">
        <v>84</v>
      </c>
      <c r="AT221" s="139" t="s">
        <v>76</v>
      </c>
      <c r="AU221" s="139" t="s">
        <v>16</v>
      </c>
      <c r="AY221" s="131" t="s">
        <v>133</v>
      </c>
      <c r="BK221" s="140">
        <v>0</v>
      </c>
    </row>
    <row r="222" spans="2:65" s="10" customFormat="1" ht="25.9" customHeight="1">
      <c r="B222" s="130"/>
      <c r="D222" s="131" t="s">
        <v>76</v>
      </c>
      <c r="E222" s="132" t="s">
        <v>390</v>
      </c>
      <c r="F222" s="132" t="s">
        <v>391</v>
      </c>
      <c r="I222" s="133"/>
      <c r="J222" s="134">
        <f>BK222</f>
        <v>0</v>
      </c>
      <c r="L222" s="130"/>
      <c r="M222" s="135"/>
      <c r="N222" s="136"/>
      <c r="O222" s="136"/>
      <c r="P222" s="137">
        <f>P223</f>
        <v>0</v>
      </c>
      <c r="Q222" s="136"/>
      <c r="R222" s="137">
        <f>R223</f>
        <v>0</v>
      </c>
      <c r="S222" s="136"/>
      <c r="T222" s="138">
        <f>T223</f>
        <v>0</v>
      </c>
      <c r="AR222" s="131" t="s">
        <v>84</v>
      </c>
      <c r="AT222" s="139" t="s">
        <v>76</v>
      </c>
      <c r="AU222" s="139" t="s">
        <v>16</v>
      </c>
      <c r="AY222" s="131" t="s">
        <v>133</v>
      </c>
      <c r="BK222" s="140">
        <f>BK223</f>
        <v>0</v>
      </c>
    </row>
    <row r="223" spans="2:65" s="1" customFormat="1" ht="16.5" customHeight="1">
      <c r="B223" s="141"/>
      <c r="C223" s="189" t="s">
        <v>392</v>
      </c>
      <c r="D223" s="189" t="s">
        <v>135</v>
      </c>
      <c r="E223" s="190" t="s">
        <v>393</v>
      </c>
      <c r="F223" s="191" t="s">
        <v>394</v>
      </c>
      <c r="G223" s="192" t="s">
        <v>229</v>
      </c>
      <c r="H223" s="193">
        <v>3073.6970000000001</v>
      </c>
      <c r="I223" s="194"/>
      <c r="J223" s="195">
        <f>ROUND(I223*H223,2)</f>
        <v>0</v>
      </c>
      <c r="K223" s="144" t="s">
        <v>1</v>
      </c>
      <c r="L223" s="29"/>
      <c r="M223" s="149" t="s">
        <v>1</v>
      </c>
      <c r="N223" s="150" t="s">
        <v>42</v>
      </c>
      <c r="O223" s="52"/>
      <c r="P223" s="151">
        <f>O223*H223</f>
        <v>0</v>
      </c>
      <c r="Q223" s="151">
        <v>0</v>
      </c>
      <c r="R223" s="151">
        <f>Q223*H223</f>
        <v>0</v>
      </c>
      <c r="S223" s="151">
        <v>0</v>
      </c>
      <c r="T223" s="152">
        <f>S223*H223</f>
        <v>0</v>
      </c>
      <c r="AR223" s="153" t="s">
        <v>139</v>
      </c>
      <c r="AT223" s="153" t="s">
        <v>135</v>
      </c>
      <c r="AU223" s="153" t="s">
        <v>84</v>
      </c>
      <c r="AY223" s="14" t="s">
        <v>133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4" t="s">
        <v>84</v>
      </c>
      <c r="BK223" s="154">
        <f>ROUND(I223*H223,2)</f>
        <v>0</v>
      </c>
      <c r="BL223" s="14" t="s">
        <v>139</v>
      </c>
      <c r="BM223" s="153" t="s">
        <v>395</v>
      </c>
    </row>
    <row r="224" spans="2:65" s="10" customFormat="1" ht="25.9" customHeight="1">
      <c r="B224" s="130"/>
      <c r="D224" s="131" t="s">
        <v>76</v>
      </c>
      <c r="E224" s="132" t="s">
        <v>396</v>
      </c>
      <c r="F224" s="132" t="s">
        <v>397</v>
      </c>
      <c r="I224" s="133"/>
      <c r="J224" s="134">
        <f>BK224</f>
        <v>0</v>
      </c>
      <c r="L224" s="130"/>
      <c r="M224" s="135"/>
      <c r="N224" s="136"/>
      <c r="O224" s="136"/>
      <c r="P224" s="137">
        <f>SUM(P225:P234)</f>
        <v>0</v>
      </c>
      <c r="Q224" s="136"/>
      <c r="R224" s="137">
        <f>SUM(R225:R234)</f>
        <v>93.024074999999996</v>
      </c>
      <c r="S224" s="136"/>
      <c r="T224" s="138">
        <f>SUM(T225:T234)</f>
        <v>0</v>
      </c>
      <c r="AR224" s="131" t="s">
        <v>84</v>
      </c>
      <c r="AT224" s="139" t="s">
        <v>76</v>
      </c>
      <c r="AU224" s="139" t="s">
        <v>16</v>
      </c>
      <c r="AY224" s="131" t="s">
        <v>133</v>
      </c>
      <c r="BK224" s="140">
        <f>SUM(BK225:BK234)</f>
        <v>0</v>
      </c>
    </row>
    <row r="225" spans="2:65" s="1" customFormat="1" ht="24" customHeight="1">
      <c r="B225" s="141"/>
      <c r="C225" s="189" t="s">
        <v>398</v>
      </c>
      <c r="D225" s="189" t="s">
        <v>135</v>
      </c>
      <c r="E225" s="190" t="s">
        <v>399</v>
      </c>
      <c r="F225" s="191" t="s">
        <v>400</v>
      </c>
      <c r="G225" s="192" t="s">
        <v>176</v>
      </c>
      <c r="H225" s="193">
        <v>291.01499999999999</v>
      </c>
      <c r="I225" s="194"/>
      <c r="J225" s="195">
        <f>ROUND(I225*H225,2)</f>
        <v>0</v>
      </c>
      <c r="K225" s="144" t="s">
        <v>1</v>
      </c>
      <c r="L225" s="29"/>
      <c r="M225" s="149" t="s">
        <v>1</v>
      </c>
      <c r="N225" s="150" t="s">
        <v>42</v>
      </c>
      <c r="O225" s="52"/>
      <c r="P225" s="151">
        <f>O225*H225</f>
        <v>0</v>
      </c>
      <c r="Q225" s="151">
        <v>0.16700000000000001</v>
      </c>
      <c r="R225" s="151">
        <f>Q225*H225</f>
        <v>48.599505000000001</v>
      </c>
      <c r="S225" s="151">
        <v>0</v>
      </c>
      <c r="T225" s="152">
        <f>S225*H225</f>
        <v>0</v>
      </c>
      <c r="AR225" s="153" t="s">
        <v>168</v>
      </c>
      <c r="AT225" s="153" t="s">
        <v>135</v>
      </c>
      <c r="AU225" s="153" t="s">
        <v>84</v>
      </c>
      <c r="AY225" s="14" t="s">
        <v>133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4" t="s">
        <v>84</v>
      </c>
      <c r="BK225" s="154">
        <f>ROUND(I225*H225,2)</f>
        <v>0</v>
      </c>
      <c r="BL225" s="14" t="s">
        <v>168</v>
      </c>
      <c r="BM225" s="153" t="s">
        <v>401</v>
      </c>
    </row>
    <row r="226" spans="2:65" s="11" customFormat="1">
      <c r="B226" s="155"/>
      <c r="D226" s="156" t="s">
        <v>152</v>
      </c>
      <c r="E226" s="157" t="s">
        <v>1</v>
      </c>
      <c r="F226" s="158" t="s">
        <v>402</v>
      </c>
      <c r="H226" s="159">
        <v>291.01499999999999</v>
      </c>
      <c r="I226" s="160"/>
      <c r="L226" s="155"/>
      <c r="M226" s="161"/>
      <c r="N226" s="162"/>
      <c r="O226" s="162"/>
      <c r="P226" s="162"/>
      <c r="Q226" s="162"/>
      <c r="R226" s="162"/>
      <c r="S226" s="162"/>
      <c r="T226" s="163"/>
      <c r="AT226" s="157" t="s">
        <v>152</v>
      </c>
      <c r="AU226" s="157" t="s">
        <v>84</v>
      </c>
      <c r="AV226" s="11" t="s">
        <v>86</v>
      </c>
      <c r="AW226" s="11" t="s">
        <v>33</v>
      </c>
      <c r="AX226" s="11" t="s">
        <v>84</v>
      </c>
      <c r="AY226" s="157" t="s">
        <v>133</v>
      </c>
    </row>
    <row r="227" spans="2:65" s="1" customFormat="1" ht="16.5" customHeight="1">
      <c r="B227" s="141"/>
      <c r="C227" s="142" t="s">
        <v>403</v>
      </c>
      <c r="D227" s="142" t="s">
        <v>135</v>
      </c>
      <c r="E227" s="143" t="s">
        <v>404</v>
      </c>
      <c r="F227" s="144" t="s">
        <v>405</v>
      </c>
      <c r="G227" s="145" t="s">
        <v>346</v>
      </c>
      <c r="H227" s="146">
        <v>3</v>
      </c>
      <c r="I227" s="147"/>
      <c r="J227" s="148">
        <f>ROUND(I227*H227,2)</f>
        <v>0</v>
      </c>
      <c r="K227" s="144" t="s">
        <v>1</v>
      </c>
      <c r="L227" s="29"/>
      <c r="M227" s="149" t="s">
        <v>1</v>
      </c>
      <c r="N227" s="150" t="s">
        <v>42</v>
      </c>
      <c r="O227" s="52"/>
      <c r="P227" s="151">
        <f>O227*H227</f>
        <v>0</v>
      </c>
      <c r="Q227" s="151">
        <v>5.0999999999999997E-2</v>
      </c>
      <c r="R227" s="151">
        <f>Q227*H227</f>
        <v>0.153</v>
      </c>
      <c r="S227" s="151">
        <v>0</v>
      </c>
      <c r="T227" s="152">
        <f>S227*H227</f>
        <v>0</v>
      </c>
      <c r="AR227" s="153" t="s">
        <v>168</v>
      </c>
      <c r="AT227" s="153" t="s">
        <v>135</v>
      </c>
      <c r="AU227" s="153" t="s">
        <v>84</v>
      </c>
      <c r="AY227" s="14" t="s">
        <v>133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4" t="s">
        <v>84</v>
      </c>
      <c r="BK227" s="154">
        <f>ROUND(I227*H227,2)</f>
        <v>0</v>
      </c>
      <c r="BL227" s="14" t="s">
        <v>168</v>
      </c>
      <c r="BM227" s="153" t="s">
        <v>406</v>
      </c>
    </row>
    <row r="228" spans="2:65" s="1" customFormat="1" ht="16.5" customHeight="1">
      <c r="B228" s="141"/>
      <c r="C228" s="142" t="s">
        <v>407</v>
      </c>
      <c r="D228" s="142" t="s">
        <v>135</v>
      </c>
      <c r="E228" s="143" t="s">
        <v>408</v>
      </c>
      <c r="F228" s="144" t="s">
        <v>409</v>
      </c>
      <c r="G228" s="145" t="s">
        <v>346</v>
      </c>
      <c r="H228" s="146">
        <v>3</v>
      </c>
      <c r="I228" s="147"/>
      <c r="J228" s="148">
        <f>ROUND(I228*H228,2)</f>
        <v>0</v>
      </c>
      <c r="K228" s="144" t="s">
        <v>1</v>
      </c>
      <c r="L228" s="29"/>
      <c r="M228" s="149" t="s">
        <v>1</v>
      </c>
      <c r="N228" s="150" t="s">
        <v>42</v>
      </c>
      <c r="O228" s="52"/>
      <c r="P228" s="151">
        <f>O228*H228</f>
        <v>0</v>
      </c>
      <c r="Q228" s="151">
        <v>5.0999999999999997E-2</v>
      </c>
      <c r="R228" s="151">
        <f>Q228*H228</f>
        <v>0.153</v>
      </c>
      <c r="S228" s="151">
        <v>0</v>
      </c>
      <c r="T228" s="152">
        <f>S228*H228</f>
        <v>0</v>
      </c>
      <c r="AR228" s="153" t="s">
        <v>168</v>
      </c>
      <c r="AT228" s="153" t="s">
        <v>135</v>
      </c>
      <c r="AU228" s="153" t="s">
        <v>84</v>
      </c>
      <c r="AY228" s="14" t="s">
        <v>133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4" t="s">
        <v>84</v>
      </c>
      <c r="BK228" s="154">
        <f>ROUND(I228*H228,2)</f>
        <v>0</v>
      </c>
      <c r="BL228" s="14" t="s">
        <v>168</v>
      </c>
      <c r="BM228" s="153" t="s">
        <v>410</v>
      </c>
    </row>
    <row r="229" spans="2:65" s="1" customFormat="1" ht="16.5" customHeight="1">
      <c r="B229" s="141"/>
      <c r="C229" s="196" t="s">
        <v>411</v>
      </c>
      <c r="D229" s="196" t="s">
        <v>412</v>
      </c>
      <c r="E229" s="197" t="s">
        <v>413</v>
      </c>
      <c r="F229" s="198" t="s">
        <v>414</v>
      </c>
      <c r="G229" s="199" t="s">
        <v>176</v>
      </c>
      <c r="H229" s="200">
        <v>87.412000000000006</v>
      </c>
      <c r="I229" s="201"/>
      <c r="J229" s="202">
        <f>ROUND(I229*H229,2)</f>
        <v>0</v>
      </c>
      <c r="K229" s="166" t="s">
        <v>1</v>
      </c>
      <c r="L229" s="171"/>
      <c r="M229" s="172" t="s">
        <v>1</v>
      </c>
      <c r="N229" s="173" t="s">
        <v>42</v>
      </c>
      <c r="O229" s="52"/>
      <c r="P229" s="151">
        <f>O229*H229</f>
        <v>0</v>
      </c>
      <c r="Q229" s="151">
        <v>0.161</v>
      </c>
      <c r="R229" s="151">
        <f>Q229*H229</f>
        <v>14.073332000000001</v>
      </c>
      <c r="S229" s="151">
        <v>0</v>
      </c>
      <c r="T229" s="152">
        <f>S229*H229</f>
        <v>0</v>
      </c>
      <c r="AR229" s="153" t="s">
        <v>300</v>
      </c>
      <c r="AT229" s="153" t="s">
        <v>412</v>
      </c>
      <c r="AU229" s="153" t="s">
        <v>84</v>
      </c>
      <c r="AY229" s="14" t="s">
        <v>133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4" t="s">
        <v>84</v>
      </c>
      <c r="BK229" s="154">
        <f>ROUND(I229*H229,2)</f>
        <v>0</v>
      </c>
      <c r="BL229" s="14" t="s">
        <v>168</v>
      </c>
      <c r="BM229" s="153" t="s">
        <v>415</v>
      </c>
    </row>
    <row r="230" spans="2:65" s="11" customFormat="1">
      <c r="B230" s="155"/>
      <c r="D230" s="156" t="s">
        <v>152</v>
      </c>
      <c r="E230" s="157" t="s">
        <v>1</v>
      </c>
      <c r="F230" s="158" t="s">
        <v>416</v>
      </c>
      <c r="H230" s="159">
        <v>87.412000000000006</v>
      </c>
      <c r="I230" s="160"/>
      <c r="L230" s="155"/>
      <c r="M230" s="161"/>
      <c r="N230" s="162"/>
      <c r="O230" s="162"/>
      <c r="P230" s="162"/>
      <c r="Q230" s="162"/>
      <c r="R230" s="162"/>
      <c r="S230" s="162"/>
      <c r="T230" s="163"/>
      <c r="AT230" s="157" t="s">
        <v>152</v>
      </c>
      <c r="AU230" s="157" t="s">
        <v>84</v>
      </c>
      <c r="AV230" s="11" t="s">
        <v>86</v>
      </c>
      <c r="AW230" s="11" t="s">
        <v>33</v>
      </c>
      <c r="AX230" s="11" t="s">
        <v>84</v>
      </c>
      <c r="AY230" s="157" t="s">
        <v>133</v>
      </c>
    </row>
    <row r="231" spans="2:65" s="1" customFormat="1" ht="16.5" customHeight="1">
      <c r="B231" s="141"/>
      <c r="C231" s="196" t="s">
        <v>386</v>
      </c>
      <c r="D231" s="196" t="s">
        <v>412</v>
      </c>
      <c r="E231" s="197" t="s">
        <v>417</v>
      </c>
      <c r="F231" s="198" t="s">
        <v>418</v>
      </c>
      <c r="G231" s="199" t="s">
        <v>176</v>
      </c>
      <c r="H231" s="200">
        <v>21.28</v>
      </c>
      <c r="I231" s="201"/>
      <c r="J231" s="202">
        <f>ROUND(I231*H231,2)</f>
        <v>0</v>
      </c>
      <c r="K231" s="166" t="s">
        <v>1</v>
      </c>
      <c r="L231" s="171"/>
      <c r="M231" s="172" t="s">
        <v>1</v>
      </c>
      <c r="N231" s="173" t="s">
        <v>42</v>
      </c>
      <c r="O231" s="52"/>
      <c r="P231" s="151">
        <f>O231*H231</f>
        <v>0</v>
      </c>
      <c r="Q231" s="151">
        <v>0.161</v>
      </c>
      <c r="R231" s="151">
        <f>Q231*H231</f>
        <v>3.4260800000000002</v>
      </c>
      <c r="S231" s="151">
        <v>0</v>
      </c>
      <c r="T231" s="152">
        <f>S231*H231</f>
        <v>0</v>
      </c>
      <c r="AR231" s="153" t="s">
        <v>300</v>
      </c>
      <c r="AT231" s="153" t="s">
        <v>412</v>
      </c>
      <c r="AU231" s="153" t="s">
        <v>84</v>
      </c>
      <c r="AY231" s="14" t="s">
        <v>133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4" t="s">
        <v>84</v>
      </c>
      <c r="BK231" s="154">
        <f>ROUND(I231*H231,2)</f>
        <v>0</v>
      </c>
      <c r="BL231" s="14" t="s">
        <v>168</v>
      </c>
      <c r="BM231" s="153" t="s">
        <v>419</v>
      </c>
    </row>
    <row r="232" spans="2:65" s="11" customFormat="1">
      <c r="B232" s="155"/>
      <c r="D232" s="156" t="s">
        <v>152</v>
      </c>
      <c r="E232" s="157" t="s">
        <v>1</v>
      </c>
      <c r="F232" s="158" t="s">
        <v>420</v>
      </c>
      <c r="H232" s="159">
        <v>21.28</v>
      </c>
      <c r="I232" s="160"/>
      <c r="L232" s="155"/>
      <c r="M232" s="161"/>
      <c r="N232" s="162"/>
      <c r="O232" s="162"/>
      <c r="P232" s="162"/>
      <c r="Q232" s="162"/>
      <c r="R232" s="162"/>
      <c r="S232" s="162"/>
      <c r="T232" s="163"/>
      <c r="AT232" s="157" t="s">
        <v>152</v>
      </c>
      <c r="AU232" s="157" t="s">
        <v>84</v>
      </c>
      <c r="AV232" s="11" t="s">
        <v>86</v>
      </c>
      <c r="AW232" s="11" t="s">
        <v>33</v>
      </c>
      <c r="AX232" s="11" t="s">
        <v>84</v>
      </c>
      <c r="AY232" s="157" t="s">
        <v>133</v>
      </c>
    </row>
    <row r="233" spans="2:65" s="1" customFormat="1" ht="24" customHeight="1">
      <c r="B233" s="141"/>
      <c r="C233" s="196" t="s">
        <v>421</v>
      </c>
      <c r="D233" s="196" t="s">
        <v>412</v>
      </c>
      <c r="E233" s="197" t="s">
        <v>422</v>
      </c>
      <c r="F233" s="198" t="s">
        <v>423</v>
      </c>
      <c r="G233" s="199" t="s">
        <v>176</v>
      </c>
      <c r="H233" s="200">
        <v>182.32300000000001</v>
      </c>
      <c r="I233" s="201"/>
      <c r="J233" s="202">
        <f>ROUND(I233*H233,2)</f>
        <v>0</v>
      </c>
      <c r="K233" s="166" t="s">
        <v>1</v>
      </c>
      <c r="L233" s="171"/>
      <c r="M233" s="172" t="s">
        <v>1</v>
      </c>
      <c r="N233" s="173" t="s">
        <v>42</v>
      </c>
      <c r="O233" s="52"/>
      <c r="P233" s="151">
        <f>O233*H233</f>
        <v>0</v>
      </c>
      <c r="Q233" s="151">
        <v>0.14599999999999999</v>
      </c>
      <c r="R233" s="151">
        <f>Q233*H233</f>
        <v>26.619157999999999</v>
      </c>
      <c r="S233" s="151">
        <v>0</v>
      </c>
      <c r="T233" s="152">
        <f>S233*H233</f>
        <v>0</v>
      </c>
      <c r="AR233" s="153" t="s">
        <v>300</v>
      </c>
      <c r="AT233" s="153" t="s">
        <v>412</v>
      </c>
      <c r="AU233" s="153" t="s">
        <v>84</v>
      </c>
      <c r="AY233" s="14" t="s">
        <v>133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4" t="s">
        <v>84</v>
      </c>
      <c r="BK233" s="154">
        <f>ROUND(I233*H233,2)</f>
        <v>0</v>
      </c>
      <c r="BL233" s="14" t="s">
        <v>168</v>
      </c>
      <c r="BM233" s="153" t="s">
        <v>424</v>
      </c>
    </row>
    <row r="234" spans="2:65" s="11" customFormat="1">
      <c r="B234" s="155"/>
      <c r="D234" s="156" t="s">
        <v>152</v>
      </c>
      <c r="E234" s="157" t="s">
        <v>1</v>
      </c>
      <c r="F234" s="158" t="s">
        <v>425</v>
      </c>
      <c r="H234" s="159">
        <v>182.32300000000001</v>
      </c>
      <c r="I234" s="160"/>
      <c r="L234" s="155"/>
      <c r="M234" s="174"/>
      <c r="N234" s="175"/>
      <c r="O234" s="175"/>
      <c r="P234" s="175"/>
      <c r="Q234" s="175"/>
      <c r="R234" s="175"/>
      <c r="S234" s="175"/>
      <c r="T234" s="176"/>
      <c r="AT234" s="157" t="s">
        <v>152</v>
      </c>
      <c r="AU234" s="157" t="s">
        <v>84</v>
      </c>
      <c r="AV234" s="11" t="s">
        <v>86</v>
      </c>
      <c r="AW234" s="11" t="s">
        <v>33</v>
      </c>
      <c r="AX234" s="11" t="s">
        <v>84</v>
      </c>
      <c r="AY234" s="157" t="s">
        <v>133</v>
      </c>
    </row>
    <row r="235" spans="2:65" s="1" customFormat="1" ht="6.95" customHeight="1">
      <c r="B235" s="41"/>
      <c r="C235" s="42"/>
      <c r="D235" s="42"/>
      <c r="E235" s="42"/>
      <c r="F235" s="42"/>
      <c r="G235" s="42"/>
      <c r="H235" s="42"/>
      <c r="I235" s="109"/>
      <c r="J235" s="42"/>
      <c r="K235" s="42"/>
      <c r="L235" s="29"/>
    </row>
  </sheetData>
  <autoFilter ref="C125:K23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89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43" t="str">
        <f>'Rekapitulace stavby'!K6</f>
        <v>Cyklostezka ve Studénce</v>
      </c>
      <c r="F7" s="244"/>
      <c r="G7" s="244"/>
      <c r="H7" s="244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27" t="s">
        <v>426</v>
      </c>
      <c r="F9" s="242"/>
      <c r="G9" s="242"/>
      <c r="H9" s="242"/>
      <c r="I9" s="88"/>
      <c r="L9" s="29"/>
    </row>
    <row r="10" spans="2:46" s="1" customFormat="1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102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">
        <v>1</v>
      </c>
      <c r="L14" s="29"/>
    </row>
    <row r="15" spans="2:46" s="1" customFormat="1" ht="18" customHeight="1">
      <c r="B15" s="29"/>
      <c r="E15" s="22" t="s">
        <v>28</v>
      </c>
      <c r="I15" s="89" t="s">
        <v>29</v>
      </c>
      <c r="J15" s="22" t="s">
        <v>1</v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45" t="str">
        <f>'Rekapitulace stavby'!E14</f>
        <v>Vyplň údaj</v>
      </c>
      <c r="F18" s="230"/>
      <c r="G18" s="230"/>
      <c r="H18" s="230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">
        <v>1</v>
      </c>
      <c r="L20" s="29"/>
    </row>
    <row r="21" spans="2:12" s="1" customFormat="1" ht="18" customHeight="1">
      <c r="B21" s="29"/>
      <c r="E21" s="22" t="s">
        <v>103</v>
      </c>
      <c r="I21" s="89" t="s">
        <v>29</v>
      </c>
      <c r="J21" s="22" t="s">
        <v>1</v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89" t="s">
        <v>29</v>
      </c>
      <c r="J24" s="22" t="s">
        <v>1</v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34" t="s">
        <v>1</v>
      </c>
      <c r="F27" s="234"/>
      <c r="G27" s="234"/>
      <c r="H27" s="234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ROUND((SUM(BE118:BE129)),  2)</f>
        <v>0</v>
      </c>
      <c r="I33" s="97">
        <v>0.21</v>
      </c>
      <c r="J33" s="96">
        <f>ROUND(((SUM(BE118:BE129))*I33),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ROUND((SUM(BF118:BF129)),  2)</f>
        <v>0</v>
      </c>
      <c r="I34" s="97">
        <v>0.15</v>
      </c>
      <c r="J34" s="96">
        <f>ROUND(((SUM(BF118:BF129))*I34),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ROUND((SUM(BG118:BG129)),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ROUND((SUM(BH118:BH129)),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ROUND((SUM(BI118:BI129)),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43" t="str">
        <f>E7</f>
        <v>Cyklostezka ve Studénce</v>
      </c>
      <c r="F85" s="244"/>
      <c r="G85" s="244"/>
      <c r="H85" s="244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27" t="str">
        <f>E9</f>
        <v>SO02 - Cyklotrasa</v>
      </c>
      <c r="F87" s="242"/>
      <c r="G87" s="242"/>
      <c r="H87" s="242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>Studénka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Ing. Jan Krupička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J118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109</v>
      </c>
      <c r="E97" s="117"/>
      <c r="F97" s="117"/>
      <c r="G97" s="117"/>
      <c r="H97" s="117"/>
      <c r="I97" s="118"/>
      <c r="J97" s="119">
        <f>J119</f>
        <v>0</v>
      </c>
      <c r="L97" s="115"/>
    </row>
    <row r="98" spans="2:12" s="8" customFormat="1" ht="24.95" customHeight="1">
      <c r="B98" s="115"/>
      <c r="D98" s="116" t="s">
        <v>113</v>
      </c>
      <c r="E98" s="117"/>
      <c r="F98" s="117"/>
      <c r="G98" s="117"/>
      <c r="H98" s="117"/>
      <c r="I98" s="118"/>
      <c r="J98" s="119">
        <f>J124</f>
        <v>0</v>
      </c>
      <c r="L98" s="115"/>
    </row>
    <row r="99" spans="2:12" s="1" customFormat="1" ht="21.75" customHeight="1">
      <c r="B99" s="29"/>
      <c r="I99" s="88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109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110"/>
      <c r="J104" s="44"/>
      <c r="K104" s="44"/>
      <c r="L104" s="29"/>
    </row>
    <row r="105" spans="2:12" s="1" customFormat="1" ht="24.95" customHeight="1">
      <c r="B105" s="29"/>
      <c r="C105" s="18" t="s">
        <v>119</v>
      </c>
      <c r="I105" s="88"/>
      <c r="L105" s="29"/>
    </row>
    <row r="106" spans="2:12" s="1" customFormat="1" ht="6.95" customHeight="1">
      <c r="B106" s="29"/>
      <c r="I106" s="88"/>
      <c r="L106" s="29"/>
    </row>
    <row r="107" spans="2:12" s="1" customFormat="1" ht="12" customHeight="1">
      <c r="B107" s="29"/>
      <c r="C107" s="24" t="s">
        <v>17</v>
      </c>
      <c r="I107" s="88"/>
      <c r="L107" s="29"/>
    </row>
    <row r="108" spans="2:12" s="1" customFormat="1" ht="16.5" customHeight="1">
      <c r="B108" s="29"/>
      <c r="E108" s="243" t="str">
        <f>E7</f>
        <v>Cyklostezka ve Studénce</v>
      </c>
      <c r="F108" s="244"/>
      <c r="G108" s="244"/>
      <c r="H108" s="244"/>
      <c r="I108" s="88"/>
      <c r="L108" s="29"/>
    </row>
    <row r="109" spans="2:12" s="1" customFormat="1" ht="12" customHeight="1">
      <c r="B109" s="29"/>
      <c r="C109" s="24" t="s">
        <v>100</v>
      </c>
      <c r="I109" s="88"/>
      <c r="L109" s="29"/>
    </row>
    <row r="110" spans="2:12" s="1" customFormat="1" ht="16.5" customHeight="1">
      <c r="B110" s="29"/>
      <c r="E110" s="227" t="str">
        <f>E9</f>
        <v>SO02 - Cyklotrasa</v>
      </c>
      <c r="F110" s="242"/>
      <c r="G110" s="242"/>
      <c r="H110" s="242"/>
      <c r="I110" s="88"/>
      <c r="L110" s="29"/>
    </row>
    <row r="111" spans="2:12" s="1" customFormat="1" ht="6.95" customHeight="1">
      <c r="B111" s="29"/>
      <c r="I111" s="88"/>
      <c r="L111" s="29"/>
    </row>
    <row r="112" spans="2:12" s="1" customFormat="1" ht="12" customHeight="1">
      <c r="B112" s="29"/>
      <c r="C112" s="24" t="s">
        <v>21</v>
      </c>
      <c r="F112" s="22" t="str">
        <f>F12</f>
        <v>Studénka</v>
      </c>
      <c r="I112" s="89" t="s">
        <v>23</v>
      </c>
      <c r="J112" s="49" t="str">
        <f>IF(J12="","",J12)</f>
        <v>27. 4. 2017</v>
      </c>
      <c r="L112" s="29"/>
    </row>
    <row r="113" spans="2:65" s="1" customFormat="1" ht="6.95" customHeight="1">
      <c r="B113" s="29"/>
      <c r="I113" s="88"/>
      <c r="L113" s="29"/>
    </row>
    <row r="114" spans="2:65" s="1" customFormat="1" ht="15.2" customHeight="1">
      <c r="B114" s="29"/>
      <c r="C114" s="24" t="s">
        <v>25</v>
      </c>
      <c r="F114" s="22" t="str">
        <f>E15</f>
        <v>Město Sudénka</v>
      </c>
      <c r="I114" s="89" t="s">
        <v>32</v>
      </c>
      <c r="J114" s="27" t="str">
        <f>E21</f>
        <v xml:space="preserve"> Ing. Jan Krupička</v>
      </c>
      <c r="L114" s="29"/>
    </row>
    <row r="115" spans="2:65" s="1" customFormat="1" ht="15.2" customHeight="1">
      <c r="B115" s="29"/>
      <c r="C115" s="24" t="s">
        <v>30</v>
      </c>
      <c r="F115" s="22" t="str">
        <f>IF(E18="","",E18)</f>
        <v>Vyplň údaj</v>
      </c>
      <c r="I115" s="89" t="s">
        <v>34</v>
      </c>
      <c r="J115" s="27" t="str">
        <f>E24</f>
        <v>Ing. Jan Krupička</v>
      </c>
      <c r="L115" s="29"/>
    </row>
    <row r="116" spans="2:65" s="1" customFormat="1" ht="10.35" customHeight="1">
      <c r="B116" s="29"/>
      <c r="I116" s="88"/>
      <c r="L116" s="29"/>
    </row>
    <row r="117" spans="2:65" s="9" customFormat="1" ht="29.25" customHeight="1">
      <c r="B117" s="120"/>
      <c r="C117" s="121" t="s">
        <v>120</v>
      </c>
      <c r="D117" s="122" t="s">
        <v>62</v>
      </c>
      <c r="E117" s="122" t="s">
        <v>58</v>
      </c>
      <c r="F117" s="122" t="s">
        <v>59</v>
      </c>
      <c r="G117" s="122" t="s">
        <v>121</v>
      </c>
      <c r="H117" s="122" t="s">
        <v>122</v>
      </c>
      <c r="I117" s="123" t="s">
        <v>123</v>
      </c>
      <c r="J117" s="124" t="s">
        <v>106</v>
      </c>
      <c r="K117" s="125" t="s">
        <v>124</v>
      </c>
      <c r="L117" s="120"/>
      <c r="M117" s="56" t="s">
        <v>1</v>
      </c>
      <c r="N117" s="57" t="s">
        <v>41</v>
      </c>
      <c r="O117" s="57" t="s">
        <v>125</v>
      </c>
      <c r="P117" s="57" t="s">
        <v>126</v>
      </c>
      <c r="Q117" s="57" t="s">
        <v>127</v>
      </c>
      <c r="R117" s="57" t="s">
        <v>128</v>
      </c>
      <c r="S117" s="57" t="s">
        <v>129</v>
      </c>
      <c r="T117" s="58" t="s">
        <v>130</v>
      </c>
    </row>
    <row r="118" spans="2:65" s="1" customFormat="1" ht="22.9" customHeight="1">
      <c r="B118" s="29"/>
      <c r="C118" s="61" t="s">
        <v>131</v>
      </c>
      <c r="I118" s="88"/>
      <c r="J118" s="126">
        <f>BK118</f>
        <v>0</v>
      </c>
      <c r="L118" s="29"/>
      <c r="M118" s="59"/>
      <c r="N118" s="50"/>
      <c r="O118" s="50"/>
      <c r="P118" s="127">
        <f>P119+P124</f>
        <v>0</v>
      </c>
      <c r="Q118" s="50"/>
      <c r="R118" s="127">
        <f>R119+R124</f>
        <v>5.5</v>
      </c>
      <c r="S118" s="50"/>
      <c r="T118" s="128">
        <f>T119+T124</f>
        <v>0</v>
      </c>
      <c r="AT118" s="14" t="s">
        <v>76</v>
      </c>
      <c r="AU118" s="14" t="s">
        <v>108</v>
      </c>
      <c r="BK118" s="129">
        <f>BK119+BK124</f>
        <v>0</v>
      </c>
    </row>
    <row r="119" spans="2:65" s="10" customFormat="1" ht="25.9" customHeight="1">
      <c r="B119" s="130"/>
      <c r="D119" s="131" t="s">
        <v>76</v>
      </c>
      <c r="E119" s="132" t="s">
        <v>84</v>
      </c>
      <c r="F119" s="132" t="s">
        <v>132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SUM(P120:P123)</f>
        <v>0</v>
      </c>
      <c r="Q119" s="136"/>
      <c r="R119" s="137">
        <f>SUM(R120:R123)</f>
        <v>0</v>
      </c>
      <c r="S119" s="136"/>
      <c r="T119" s="138">
        <f>SUM(T120:T123)</f>
        <v>0</v>
      </c>
      <c r="AR119" s="131" t="s">
        <v>84</v>
      </c>
      <c r="AT119" s="139" t="s">
        <v>76</v>
      </c>
      <c r="AU119" s="139" t="s">
        <v>16</v>
      </c>
      <c r="AY119" s="131" t="s">
        <v>133</v>
      </c>
      <c r="BK119" s="140">
        <f>SUM(BK120:BK123)</f>
        <v>0</v>
      </c>
    </row>
    <row r="120" spans="2:65" s="1" customFormat="1" ht="16.5" customHeight="1">
      <c r="B120" s="141"/>
      <c r="C120" s="142" t="s">
        <v>277</v>
      </c>
      <c r="D120" s="142" t="s">
        <v>135</v>
      </c>
      <c r="E120" s="143" t="s">
        <v>148</v>
      </c>
      <c r="F120" s="144" t="s">
        <v>149</v>
      </c>
      <c r="G120" s="145" t="s">
        <v>150</v>
      </c>
      <c r="H120" s="146">
        <v>2</v>
      </c>
      <c r="I120" s="147"/>
      <c r="J120" s="148">
        <f>ROUND(I120*H120,2)</f>
        <v>0</v>
      </c>
      <c r="K120" s="144" t="s">
        <v>1</v>
      </c>
      <c r="L120" s="29"/>
      <c r="M120" s="149" t="s">
        <v>1</v>
      </c>
      <c r="N120" s="150" t="s">
        <v>42</v>
      </c>
      <c r="O120" s="52"/>
      <c r="P120" s="151">
        <f>O120*H120</f>
        <v>0</v>
      </c>
      <c r="Q120" s="151">
        <v>0</v>
      </c>
      <c r="R120" s="151">
        <f>Q120*H120</f>
        <v>0</v>
      </c>
      <c r="S120" s="151">
        <v>0</v>
      </c>
      <c r="T120" s="152">
        <f>S120*H120</f>
        <v>0</v>
      </c>
      <c r="AR120" s="153" t="s">
        <v>139</v>
      </c>
      <c r="AT120" s="153" t="s">
        <v>135</v>
      </c>
      <c r="AU120" s="153" t="s">
        <v>84</v>
      </c>
      <c r="AY120" s="14" t="s">
        <v>133</v>
      </c>
      <c r="BE120" s="154">
        <f>IF(N120="základní",J120,0)</f>
        <v>0</v>
      </c>
      <c r="BF120" s="154">
        <f>IF(N120="snížená",J120,0)</f>
        <v>0</v>
      </c>
      <c r="BG120" s="154">
        <f>IF(N120="zákl. přenesená",J120,0)</f>
        <v>0</v>
      </c>
      <c r="BH120" s="154">
        <f>IF(N120="sníž. přenesená",J120,0)</f>
        <v>0</v>
      </c>
      <c r="BI120" s="154">
        <f>IF(N120="nulová",J120,0)</f>
        <v>0</v>
      </c>
      <c r="BJ120" s="14" t="s">
        <v>84</v>
      </c>
      <c r="BK120" s="154">
        <f>ROUND(I120*H120,2)</f>
        <v>0</v>
      </c>
      <c r="BL120" s="14" t="s">
        <v>139</v>
      </c>
      <c r="BM120" s="153" t="s">
        <v>427</v>
      </c>
    </row>
    <row r="121" spans="2:65" s="11" customFormat="1">
      <c r="B121" s="155"/>
      <c r="D121" s="156" t="s">
        <v>152</v>
      </c>
      <c r="E121" s="157" t="s">
        <v>1</v>
      </c>
      <c r="F121" s="158" t="s">
        <v>428</v>
      </c>
      <c r="H121" s="159">
        <v>2</v>
      </c>
      <c r="I121" s="160"/>
      <c r="L121" s="155"/>
      <c r="M121" s="161"/>
      <c r="N121" s="162"/>
      <c r="O121" s="162"/>
      <c r="P121" s="162"/>
      <c r="Q121" s="162"/>
      <c r="R121" s="162"/>
      <c r="S121" s="162"/>
      <c r="T121" s="163"/>
      <c r="AT121" s="157" t="s">
        <v>152</v>
      </c>
      <c r="AU121" s="157" t="s">
        <v>84</v>
      </c>
      <c r="AV121" s="11" t="s">
        <v>86</v>
      </c>
      <c r="AW121" s="11" t="s">
        <v>33</v>
      </c>
      <c r="AX121" s="11" t="s">
        <v>84</v>
      </c>
      <c r="AY121" s="157" t="s">
        <v>133</v>
      </c>
    </row>
    <row r="122" spans="2:65" s="1" customFormat="1" ht="16.5" customHeight="1">
      <c r="B122" s="141"/>
      <c r="C122" s="142" t="s">
        <v>429</v>
      </c>
      <c r="D122" s="142" t="s">
        <v>135</v>
      </c>
      <c r="E122" s="143" t="s">
        <v>430</v>
      </c>
      <c r="F122" s="144" t="s">
        <v>431</v>
      </c>
      <c r="G122" s="145" t="s">
        <v>150</v>
      </c>
      <c r="H122" s="146">
        <v>5</v>
      </c>
      <c r="I122" s="147"/>
      <c r="J122" s="148">
        <f>ROUND(I122*H122,2)</f>
        <v>0</v>
      </c>
      <c r="K122" s="144" t="s">
        <v>1</v>
      </c>
      <c r="L122" s="29"/>
      <c r="M122" s="149" t="s">
        <v>1</v>
      </c>
      <c r="N122" s="150" t="s">
        <v>42</v>
      </c>
      <c r="O122" s="52"/>
      <c r="P122" s="151">
        <f>O122*H122</f>
        <v>0</v>
      </c>
      <c r="Q122" s="151">
        <v>0</v>
      </c>
      <c r="R122" s="151">
        <f>Q122*H122</f>
        <v>0</v>
      </c>
      <c r="S122" s="151">
        <v>0</v>
      </c>
      <c r="T122" s="152">
        <f>S122*H122</f>
        <v>0</v>
      </c>
      <c r="AR122" s="153" t="s">
        <v>139</v>
      </c>
      <c r="AT122" s="153" t="s">
        <v>135</v>
      </c>
      <c r="AU122" s="153" t="s">
        <v>84</v>
      </c>
      <c r="AY122" s="14" t="s">
        <v>133</v>
      </c>
      <c r="BE122" s="154">
        <f>IF(N122="základní",J122,0)</f>
        <v>0</v>
      </c>
      <c r="BF122" s="154">
        <f>IF(N122="snížená",J122,0)</f>
        <v>0</v>
      </c>
      <c r="BG122" s="154">
        <f>IF(N122="zákl. přenesená",J122,0)</f>
        <v>0</v>
      </c>
      <c r="BH122" s="154">
        <f>IF(N122="sníž. přenesená",J122,0)</f>
        <v>0</v>
      </c>
      <c r="BI122" s="154">
        <f>IF(N122="nulová",J122,0)</f>
        <v>0</v>
      </c>
      <c r="BJ122" s="14" t="s">
        <v>84</v>
      </c>
      <c r="BK122" s="154">
        <f>ROUND(I122*H122,2)</f>
        <v>0</v>
      </c>
      <c r="BL122" s="14" t="s">
        <v>139</v>
      </c>
      <c r="BM122" s="153" t="s">
        <v>432</v>
      </c>
    </row>
    <row r="123" spans="2:65" s="11" customFormat="1">
      <c r="B123" s="155"/>
      <c r="D123" s="156" t="s">
        <v>152</v>
      </c>
      <c r="E123" s="157" t="s">
        <v>1</v>
      </c>
      <c r="F123" s="158" t="s">
        <v>433</v>
      </c>
      <c r="H123" s="159">
        <v>5</v>
      </c>
      <c r="I123" s="160"/>
      <c r="L123" s="155"/>
      <c r="M123" s="161"/>
      <c r="N123" s="162"/>
      <c r="O123" s="162"/>
      <c r="P123" s="162"/>
      <c r="Q123" s="162"/>
      <c r="R123" s="162"/>
      <c r="S123" s="162"/>
      <c r="T123" s="163"/>
      <c r="AT123" s="157" t="s">
        <v>152</v>
      </c>
      <c r="AU123" s="157" t="s">
        <v>84</v>
      </c>
      <c r="AV123" s="11" t="s">
        <v>86</v>
      </c>
      <c r="AW123" s="11" t="s">
        <v>33</v>
      </c>
      <c r="AX123" s="11" t="s">
        <v>84</v>
      </c>
      <c r="AY123" s="157" t="s">
        <v>133</v>
      </c>
    </row>
    <row r="124" spans="2:65" s="10" customFormat="1" ht="25.9" customHeight="1">
      <c r="B124" s="130"/>
      <c r="D124" s="131" t="s">
        <v>76</v>
      </c>
      <c r="E124" s="132" t="s">
        <v>277</v>
      </c>
      <c r="F124" s="132" t="s">
        <v>278</v>
      </c>
      <c r="I124" s="133"/>
      <c r="J124" s="134">
        <f>BK124</f>
        <v>0</v>
      </c>
      <c r="L124" s="130"/>
      <c r="M124" s="135"/>
      <c r="N124" s="136"/>
      <c r="O124" s="136"/>
      <c r="P124" s="137">
        <f>SUM(P125:P129)</f>
        <v>0</v>
      </c>
      <c r="Q124" s="136"/>
      <c r="R124" s="137">
        <f>SUM(R125:R129)</f>
        <v>5.5</v>
      </c>
      <c r="S124" s="136"/>
      <c r="T124" s="138">
        <f>SUM(T125:T129)</f>
        <v>0</v>
      </c>
      <c r="AR124" s="131" t="s">
        <v>84</v>
      </c>
      <c r="AT124" s="139" t="s">
        <v>76</v>
      </c>
      <c r="AU124" s="139" t="s">
        <v>16</v>
      </c>
      <c r="AY124" s="131" t="s">
        <v>133</v>
      </c>
      <c r="BK124" s="140">
        <f>SUM(BK125:BK129)</f>
        <v>0</v>
      </c>
    </row>
    <row r="125" spans="2:65" s="1" customFormat="1" ht="24" customHeight="1">
      <c r="B125" s="141"/>
      <c r="C125" s="142" t="s">
        <v>147</v>
      </c>
      <c r="D125" s="142" t="s">
        <v>135</v>
      </c>
      <c r="E125" s="143" t="s">
        <v>434</v>
      </c>
      <c r="F125" s="144" t="s">
        <v>435</v>
      </c>
      <c r="G125" s="145" t="s">
        <v>346</v>
      </c>
      <c r="H125" s="146">
        <v>123</v>
      </c>
      <c r="I125" s="147"/>
      <c r="J125" s="148">
        <f>ROUND(I125*H125,2)</f>
        <v>0</v>
      </c>
      <c r="K125" s="144" t="s">
        <v>1</v>
      </c>
      <c r="L125" s="29"/>
      <c r="M125" s="149" t="s">
        <v>1</v>
      </c>
      <c r="N125" s="150" t="s">
        <v>42</v>
      </c>
      <c r="O125" s="52"/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AR125" s="153" t="s">
        <v>139</v>
      </c>
      <c r="AT125" s="153" t="s">
        <v>135</v>
      </c>
      <c r="AU125" s="153" t="s">
        <v>84</v>
      </c>
      <c r="AY125" s="14" t="s">
        <v>133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4" t="s">
        <v>84</v>
      </c>
      <c r="BK125" s="154">
        <f>ROUND(I125*H125,2)</f>
        <v>0</v>
      </c>
      <c r="BL125" s="14" t="s">
        <v>139</v>
      </c>
      <c r="BM125" s="153" t="s">
        <v>436</v>
      </c>
    </row>
    <row r="126" spans="2:65" s="1" customFormat="1" ht="48" customHeight="1">
      <c r="B126" s="141"/>
      <c r="C126" s="142" t="s">
        <v>86</v>
      </c>
      <c r="D126" s="142" t="s">
        <v>135</v>
      </c>
      <c r="E126" s="143" t="s">
        <v>437</v>
      </c>
      <c r="F126" s="144" t="s">
        <v>438</v>
      </c>
      <c r="G126" s="145" t="s">
        <v>346</v>
      </c>
      <c r="H126" s="146">
        <v>22</v>
      </c>
      <c r="I126" s="147"/>
      <c r="J126" s="148">
        <f>ROUND(I126*H126,2)</f>
        <v>0</v>
      </c>
      <c r="K126" s="144" t="s">
        <v>1</v>
      </c>
      <c r="L126" s="29"/>
      <c r="M126" s="149" t="s">
        <v>1</v>
      </c>
      <c r="N126" s="150" t="s">
        <v>42</v>
      </c>
      <c r="O126" s="52"/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AR126" s="153" t="s">
        <v>139</v>
      </c>
      <c r="AT126" s="153" t="s">
        <v>135</v>
      </c>
      <c r="AU126" s="153" t="s">
        <v>84</v>
      </c>
      <c r="AY126" s="14" t="s">
        <v>133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4" t="s">
        <v>84</v>
      </c>
      <c r="BK126" s="154">
        <f>ROUND(I126*H126,2)</f>
        <v>0</v>
      </c>
      <c r="BL126" s="14" t="s">
        <v>139</v>
      </c>
      <c r="BM126" s="153" t="s">
        <v>439</v>
      </c>
    </row>
    <row r="127" spans="2:65" s="1" customFormat="1" ht="24" customHeight="1">
      <c r="B127" s="141"/>
      <c r="C127" s="142" t="s">
        <v>139</v>
      </c>
      <c r="D127" s="142" t="s">
        <v>135</v>
      </c>
      <c r="E127" s="143" t="s">
        <v>440</v>
      </c>
      <c r="F127" s="144" t="s">
        <v>441</v>
      </c>
      <c r="G127" s="145" t="s">
        <v>150</v>
      </c>
      <c r="H127" s="146">
        <v>2</v>
      </c>
      <c r="I127" s="147"/>
      <c r="J127" s="148">
        <f>ROUND(I127*H127,2)</f>
        <v>0</v>
      </c>
      <c r="K127" s="144" t="s">
        <v>1</v>
      </c>
      <c r="L127" s="29"/>
      <c r="M127" s="149" t="s">
        <v>1</v>
      </c>
      <c r="N127" s="150" t="s">
        <v>42</v>
      </c>
      <c r="O127" s="52"/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AR127" s="153" t="s">
        <v>139</v>
      </c>
      <c r="AT127" s="153" t="s">
        <v>135</v>
      </c>
      <c r="AU127" s="153" t="s">
        <v>84</v>
      </c>
      <c r="AY127" s="14" t="s">
        <v>133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4" t="s">
        <v>84</v>
      </c>
      <c r="BK127" s="154">
        <f>ROUND(I127*H127,2)</f>
        <v>0</v>
      </c>
      <c r="BL127" s="14" t="s">
        <v>139</v>
      </c>
      <c r="BM127" s="153" t="s">
        <v>442</v>
      </c>
    </row>
    <row r="128" spans="2:65" s="11" customFormat="1">
      <c r="B128" s="155"/>
      <c r="D128" s="156" t="s">
        <v>152</v>
      </c>
      <c r="E128" s="157" t="s">
        <v>1</v>
      </c>
      <c r="F128" s="158" t="s">
        <v>428</v>
      </c>
      <c r="H128" s="159">
        <v>2</v>
      </c>
      <c r="I128" s="160"/>
      <c r="L128" s="155"/>
      <c r="M128" s="161"/>
      <c r="N128" s="162"/>
      <c r="O128" s="162"/>
      <c r="P128" s="162"/>
      <c r="Q128" s="162"/>
      <c r="R128" s="162"/>
      <c r="S128" s="162"/>
      <c r="T128" s="163"/>
      <c r="AT128" s="157" t="s">
        <v>152</v>
      </c>
      <c r="AU128" s="157" t="s">
        <v>84</v>
      </c>
      <c r="AV128" s="11" t="s">
        <v>86</v>
      </c>
      <c r="AW128" s="11" t="s">
        <v>33</v>
      </c>
      <c r="AX128" s="11" t="s">
        <v>84</v>
      </c>
      <c r="AY128" s="157" t="s">
        <v>133</v>
      </c>
    </row>
    <row r="129" spans="2:65" s="1" customFormat="1" ht="16.5" customHeight="1">
      <c r="B129" s="141"/>
      <c r="C129" s="142" t="s">
        <v>443</v>
      </c>
      <c r="D129" s="142" t="s">
        <v>135</v>
      </c>
      <c r="E129" s="143" t="s">
        <v>332</v>
      </c>
      <c r="F129" s="144" t="s">
        <v>333</v>
      </c>
      <c r="G129" s="145" t="s">
        <v>144</v>
      </c>
      <c r="H129" s="146">
        <v>22</v>
      </c>
      <c r="I129" s="147"/>
      <c r="J129" s="148">
        <f>ROUND(I129*H129,2)</f>
        <v>0</v>
      </c>
      <c r="K129" s="144" t="s">
        <v>1</v>
      </c>
      <c r="L129" s="29"/>
      <c r="M129" s="177" t="s">
        <v>1</v>
      </c>
      <c r="N129" s="178" t="s">
        <v>42</v>
      </c>
      <c r="O129" s="179"/>
      <c r="P129" s="180">
        <f>O129*H129</f>
        <v>0</v>
      </c>
      <c r="Q129" s="180">
        <v>0.25</v>
      </c>
      <c r="R129" s="180">
        <f>Q129*H129</f>
        <v>5.5</v>
      </c>
      <c r="S129" s="180">
        <v>0</v>
      </c>
      <c r="T129" s="181">
        <f>S129*H129</f>
        <v>0</v>
      </c>
      <c r="AR129" s="153" t="s">
        <v>139</v>
      </c>
      <c r="AT129" s="153" t="s">
        <v>135</v>
      </c>
      <c r="AU129" s="153" t="s">
        <v>84</v>
      </c>
      <c r="AY129" s="14" t="s">
        <v>133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4" t="s">
        <v>84</v>
      </c>
      <c r="BK129" s="154">
        <f>ROUND(I129*H129,2)</f>
        <v>0</v>
      </c>
      <c r="BL129" s="14" t="s">
        <v>139</v>
      </c>
      <c r="BM129" s="153" t="s">
        <v>444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109"/>
      <c r="J130" s="42"/>
      <c r="K130" s="42"/>
      <c r="L130" s="29"/>
    </row>
  </sheetData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43" t="str">
        <f>'Rekapitulace stavby'!K6</f>
        <v>Cyklostezka ve Studénce</v>
      </c>
      <c r="F7" s="244"/>
      <c r="G7" s="244"/>
      <c r="H7" s="244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27" t="s">
        <v>445</v>
      </c>
      <c r="F9" s="242"/>
      <c r="G9" s="242"/>
      <c r="H9" s="242"/>
      <c r="I9" s="88"/>
      <c r="L9" s="29"/>
    </row>
    <row r="10" spans="2:46" s="1" customFormat="1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">
        <v>1</v>
      </c>
      <c r="L14" s="29"/>
    </row>
    <row r="15" spans="2:46" s="1" customFormat="1" ht="18" customHeight="1">
      <c r="B15" s="29"/>
      <c r="E15" s="22" t="s">
        <v>28</v>
      </c>
      <c r="I15" s="89" t="s">
        <v>29</v>
      </c>
      <c r="J15" s="22" t="s">
        <v>1</v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45" t="str">
        <f>'Rekapitulace stavby'!E14</f>
        <v>Vyplň údaj</v>
      </c>
      <c r="F18" s="230"/>
      <c r="G18" s="230"/>
      <c r="H18" s="230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">
        <v>1</v>
      </c>
      <c r="L20" s="29"/>
    </row>
    <row r="21" spans="2:12" s="1" customFormat="1" ht="18" customHeight="1">
      <c r="B21" s="29"/>
      <c r="E21" s="22" t="s">
        <v>22</v>
      </c>
      <c r="I21" s="89" t="s">
        <v>29</v>
      </c>
      <c r="J21" s="22" t="s">
        <v>1</v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">
        <v>1</v>
      </c>
      <c r="L23" s="29"/>
    </row>
    <row r="24" spans="2:12" s="1" customFormat="1" ht="18" customHeight="1">
      <c r="B24" s="29"/>
      <c r="E24" s="22" t="s">
        <v>35</v>
      </c>
      <c r="I24" s="89" t="s">
        <v>29</v>
      </c>
      <c r="J24" s="22" t="s">
        <v>1</v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34" t="s">
        <v>1</v>
      </c>
      <c r="F27" s="234"/>
      <c r="G27" s="234"/>
      <c r="H27" s="234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ROUND(J117,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ROUND((SUM(BE117:BE129)),  2)</f>
        <v>0</v>
      </c>
      <c r="I33" s="97">
        <v>0.21</v>
      </c>
      <c r="J33" s="96">
        <f>ROUND(((SUM(BE117:BE129))*I33),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ROUND((SUM(BF117:BF129)),  2)</f>
        <v>0</v>
      </c>
      <c r="I34" s="97">
        <v>0.15</v>
      </c>
      <c r="J34" s="96">
        <f>ROUND(((SUM(BF117:BF129))*I34),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ROUND((SUM(BG117:BG129)),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ROUND((SUM(BH117:BH129)),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ROUND((SUM(BI117:BI129)),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43" t="str">
        <f>E7</f>
        <v>Cyklostezka ve Studénce</v>
      </c>
      <c r="F85" s="244"/>
      <c r="G85" s="244"/>
      <c r="H85" s="244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27" t="str">
        <f>E9</f>
        <v>VRN - Vedlejší náklady</v>
      </c>
      <c r="F87" s="242"/>
      <c r="G87" s="242"/>
      <c r="H87" s="242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J117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446</v>
      </c>
      <c r="E97" s="117"/>
      <c r="F97" s="117"/>
      <c r="G97" s="117"/>
      <c r="H97" s="117"/>
      <c r="I97" s="118"/>
      <c r="J97" s="119">
        <f>J118</f>
        <v>0</v>
      </c>
      <c r="L97" s="115"/>
    </row>
    <row r="98" spans="2:12" s="1" customFormat="1" ht="21.75" customHeight="1">
      <c r="B98" s="29"/>
      <c r="I98" s="88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109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110"/>
      <c r="J103" s="44"/>
      <c r="K103" s="44"/>
      <c r="L103" s="29"/>
    </row>
    <row r="104" spans="2:12" s="1" customFormat="1" ht="24.95" customHeight="1">
      <c r="B104" s="29"/>
      <c r="C104" s="18" t="s">
        <v>119</v>
      </c>
      <c r="I104" s="88"/>
      <c r="L104" s="29"/>
    </row>
    <row r="105" spans="2:12" s="1" customFormat="1" ht="6.95" customHeight="1">
      <c r="B105" s="29"/>
      <c r="I105" s="88"/>
      <c r="L105" s="29"/>
    </row>
    <row r="106" spans="2:12" s="1" customFormat="1" ht="12" customHeight="1">
      <c r="B106" s="29"/>
      <c r="C106" s="24" t="s">
        <v>17</v>
      </c>
      <c r="I106" s="88"/>
      <c r="L106" s="29"/>
    </row>
    <row r="107" spans="2:12" s="1" customFormat="1" ht="16.5" customHeight="1">
      <c r="B107" s="29"/>
      <c r="E107" s="243" t="str">
        <f>E7</f>
        <v>Cyklostezka ve Studénce</v>
      </c>
      <c r="F107" s="244"/>
      <c r="G107" s="244"/>
      <c r="H107" s="244"/>
      <c r="I107" s="88"/>
      <c r="L107" s="29"/>
    </row>
    <row r="108" spans="2:12" s="1" customFormat="1" ht="12" customHeight="1">
      <c r="B108" s="29"/>
      <c r="C108" s="24" t="s">
        <v>100</v>
      </c>
      <c r="I108" s="88"/>
      <c r="L108" s="29"/>
    </row>
    <row r="109" spans="2:12" s="1" customFormat="1" ht="16.5" customHeight="1">
      <c r="B109" s="29"/>
      <c r="E109" s="227" t="str">
        <f>E9</f>
        <v>VRN - Vedlejší náklady</v>
      </c>
      <c r="F109" s="242"/>
      <c r="G109" s="242"/>
      <c r="H109" s="242"/>
      <c r="I109" s="88"/>
      <c r="L109" s="29"/>
    </row>
    <row r="110" spans="2:12" s="1" customFormat="1" ht="6.95" customHeight="1">
      <c r="B110" s="29"/>
      <c r="I110" s="88"/>
      <c r="L110" s="29"/>
    </row>
    <row r="111" spans="2:12" s="1" customFormat="1" ht="12" customHeight="1">
      <c r="B111" s="29"/>
      <c r="C111" s="24" t="s">
        <v>21</v>
      </c>
      <c r="F111" s="22" t="str">
        <f>F12</f>
        <v xml:space="preserve"> </v>
      </c>
      <c r="I111" s="89" t="s">
        <v>23</v>
      </c>
      <c r="J111" s="49" t="str">
        <f>IF(J12="","",J12)</f>
        <v>27. 4. 2017</v>
      </c>
      <c r="L111" s="29"/>
    </row>
    <row r="112" spans="2:12" s="1" customFormat="1" ht="6.95" customHeight="1">
      <c r="B112" s="29"/>
      <c r="I112" s="88"/>
      <c r="L112" s="29"/>
    </row>
    <row r="113" spans="2:65" s="1" customFormat="1" ht="15.2" customHeight="1">
      <c r="B113" s="29"/>
      <c r="C113" s="24" t="s">
        <v>25</v>
      </c>
      <c r="F113" s="22" t="str">
        <f>E15</f>
        <v>Město Sudénka</v>
      </c>
      <c r="I113" s="89" t="s">
        <v>32</v>
      </c>
      <c r="J113" s="27" t="str">
        <f>E21</f>
        <v xml:space="preserve"> </v>
      </c>
      <c r="L113" s="29"/>
    </row>
    <row r="114" spans="2:65" s="1" customFormat="1" ht="15.2" customHeight="1">
      <c r="B114" s="29"/>
      <c r="C114" s="24" t="s">
        <v>30</v>
      </c>
      <c r="F114" s="22" t="str">
        <f>IF(E18="","",E18)</f>
        <v>Vyplň údaj</v>
      </c>
      <c r="I114" s="89" t="s">
        <v>34</v>
      </c>
      <c r="J114" s="27" t="str">
        <f>E24</f>
        <v>Ing. Jan Krupička</v>
      </c>
      <c r="L114" s="29"/>
    </row>
    <row r="115" spans="2:65" s="1" customFormat="1" ht="10.35" customHeight="1">
      <c r="B115" s="29"/>
      <c r="I115" s="88"/>
      <c r="L115" s="29"/>
    </row>
    <row r="116" spans="2:65" s="9" customFormat="1" ht="29.25" customHeight="1">
      <c r="B116" s="120"/>
      <c r="C116" s="121" t="s">
        <v>120</v>
      </c>
      <c r="D116" s="122" t="s">
        <v>62</v>
      </c>
      <c r="E116" s="122" t="s">
        <v>58</v>
      </c>
      <c r="F116" s="122" t="s">
        <v>59</v>
      </c>
      <c r="G116" s="122" t="s">
        <v>121</v>
      </c>
      <c r="H116" s="122" t="s">
        <v>122</v>
      </c>
      <c r="I116" s="123" t="s">
        <v>123</v>
      </c>
      <c r="J116" s="124" t="s">
        <v>106</v>
      </c>
      <c r="K116" s="125" t="s">
        <v>124</v>
      </c>
      <c r="L116" s="120"/>
      <c r="M116" s="56" t="s">
        <v>1</v>
      </c>
      <c r="N116" s="57" t="s">
        <v>41</v>
      </c>
      <c r="O116" s="57" t="s">
        <v>125</v>
      </c>
      <c r="P116" s="57" t="s">
        <v>126</v>
      </c>
      <c r="Q116" s="57" t="s">
        <v>127</v>
      </c>
      <c r="R116" s="57" t="s">
        <v>128</v>
      </c>
      <c r="S116" s="57" t="s">
        <v>129</v>
      </c>
      <c r="T116" s="58" t="s">
        <v>130</v>
      </c>
    </row>
    <row r="117" spans="2:65" s="1" customFormat="1" ht="22.9" customHeight="1">
      <c r="B117" s="29"/>
      <c r="C117" s="61" t="s">
        <v>131</v>
      </c>
      <c r="I117" s="88"/>
      <c r="J117" s="126">
        <f>BK117</f>
        <v>0</v>
      </c>
      <c r="L117" s="29"/>
      <c r="M117" s="59"/>
      <c r="N117" s="50"/>
      <c r="O117" s="50"/>
      <c r="P117" s="127">
        <f>P118</f>
        <v>0</v>
      </c>
      <c r="Q117" s="50"/>
      <c r="R117" s="127">
        <f>R118</f>
        <v>0</v>
      </c>
      <c r="S117" s="50"/>
      <c r="T117" s="128">
        <f>T118</f>
        <v>0</v>
      </c>
      <c r="AT117" s="14" t="s">
        <v>76</v>
      </c>
      <c r="AU117" s="14" t="s">
        <v>108</v>
      </c>
      <c r="BK117" s="129">
        <f>BK118</f>
        <v>0</v>
      </c>
    </row>
    <row r="118" spans="2:65" s="10" customFormat="1" ht="25.9" customHeight="1">
      <c r="B118" s="130"/>
      <c r="D118" s="131" t="s">
        <v>76</v>
      </c>
      <c r="E118" s="132" t="s">
        <v>447</v>
      </c>
      <c r="F118" s="132" t="s">
        <v>448</v>
      </c>
      <c r="I118" s="133"/>
      <c r="J118" s="134">
        <f>BK118</f>
        <v>0</v>
      </c>
      <c r="L118" s="130"/>
      <c r="M118" s="135"/>
      <c r="N118" s="136"/>
      <c r="O118" s="136"/>
      <c r="P118" s="137">
        <f>SUM(P119:P129)</f>
        <v>0</v>
      </c>
      <c r="Q118" s="136"/>
      <c r="R118" s="137">
        <f>SUM(R119:R129)</f>
        <v>0</v>
      </c>
      <c r="S118" s="136"/>
      <c r="T118" s="138">
        <f>SUM(T119:T129)</f>
        <v>0</v>
      </c>
      <c r="AR118" s="131" t="s">
        <v>277</v>
      </c>
      <c r="AT118" s="139" t="s">
        <v>76</v>
      </c>
      <c r="AU118" s="139" t="s">
        <v>16</v>
      </c>
      <c r="AY118" s="131" t="s">
        <v>133</v>
      </c>
      <c r="BK118" s="140">
        <f>SUM(BK119:BK129)</f>
        <v>0</v>
      </c>
    </row>
    <row r="119" spans="2:65" s="1" customFormat="1" ht="16.5" customHeight="1">
      <c r="B119" s="141"/>
      <c r="C119" s="142" t="s">
        <v>84</v>
      </c>
      <c r="D119" s="142" t="s">
        <v>135</v>
      </c>
      <c r="E119" s="143" t="s">
        <v>449</v>
      </c>
      <c r="F119" s="144" t="s">
        <v>450</v>
      </c>
      <c r="G119" s="145" t="s">
        <v>138</v>
      </c>
      <c r="H119" s="146">
        <v>1</v>
      </c>
      <c r="I119" s="147"/>
      <c r="J119" s="148">
        <f t="shared" ref="J119:J129" si="0">ROUND(I119*H119,2)</f>
        <v>0</v>
      </c>
      <c r="K119" s="144" t="s">
        <v>1</v>
      </c>
      <c r="L119" s="29"/>
      <c r="M119" s="149" t="s">
        <v>1</v>
      </c>
      <c r="N119" s="150" t="s">
        <v>42</v>
      </c>
      <c r="O119" s="52"/>
      <c r="P119" s="151">
        <f t="shared" ref="P119:P129" si="1">O119*H119</f>
        <v>0</v>
      </c>
      <c r="Q119" s="151">
        <v>0</v>
      </c>
      <c r="R119" s="151">
        <f t="shared" ref="R119:R129" si="2">Q119*H119</f>
        <v>0</v>
      </c>
      <c r="S119" s="151">
        <v>0</v>
      </c>
      <c r="T119" s="152">
        <f t="shared" ref="T119:T129" si="3">S119*H119</f>
        <v>0</v>
      </c>
      <c r="AR119" s="153" t="s">
        <v>451</v>
      </c>
      <c r="AT119" s="153" t="s">
        <v>135</v>
      </c>
      <c r="AU119" s="153" t="s">
        <v>84</v>
      </c>
      <c r="AY119" s="14" t="s">
        <v>133</v>
      </c>
      <c r="BE119" s="154">
        <f t="shared" ref="BE119:BE129" si="4">IF(N119="základní",J119,0)</f>
        <v>0</v>
      </c>
      <c r="BF119" s="154">
        <f t="shared" ref="BF119:BF129" si="5">IF(N119="snížená",J119,0)</f>
        <v>0</v>
      </c>
      <c r="BG119" s="154">
        <f t="shared" ref="BG119:BG129" si="6">IF(N119="zákl. přenesená",J119,0)</f>
        <v>0</v>
      </c>
      <c r="BH119" s="154">
        <f t="shared" ref="BH119:BH129" si="7">IF(N119="sníž. přenesená",J119,0)</f>
        <v>0</v>
      </c>
      <c r="BI119" s="154">
        <f t="shared" ref="BI119:BI129" si="8">IF(N119="nulová",J119,0)</f>
        <v>0</v>
      </c>
      <c r="BJ119" s="14" t="s">
        <v>84</v>
      </c>
      <c r="BK119" s="154">
        <f t="shared" ref="BK119:BK129" si="9">ROUND(I119*H119,2)</f>
        <v>0</v>
      </c>
      <c r="BL119" s="14" t="s">
        <v>451</v>
      </c>
      <c r="BM119" s="153" t="s">
        <v>452</v>
      </c>
    </row>
    <row r="120" spans="2:65" s="1" customFormat="1" ht="16.5" customHeight="1">
      <c r="B120" s="141"/>
      <c r="C120" s="142" t="s">
        <v>86</v>
      </c>
      <c r="D120" s="142" t="s">
        <v>135</v>
      </c>
      <c r="E120" s="143" t="s">
        <v>453</v>
      </c>
      <c r="F120" s="144" t="s">
        <v>454</v>
      </c>
      <c r="G120" s="145" t="s">
        <v>138</v>
      </c>
      <c r="H120" s="146">
        <v>1</v>
      </c>
      <c r="I120" s="147"/>
      <c r="J120" s="148">
        <f t="shared" si="0"/>
        <v>0</v>
      </c>
      <c r="K120" s="144" t="s">
        <v>1</v>
      </c>
      <c r="L120" s="29"/>
      <c r="M120" s="149" t="s">
        <v>1</v>
      </c>
      <c r="N120" s="150" t="s">
        <v>42</v>
      </c>
      <c r="O120" s="52"/>
      <c r="P120" s="151">
        <f t="shared" si="1"/>
        <v>0</v>
      </c>
      <c r="Q120" s="151">
        <v>0</v>
      </c>
      <c r="R120" s="151">
        <f t="shared" si="2"/>
        <v>0</v>
      </c>
      <c r="S120" s="151">
        <v>0</v>
      </c>
      <c r="T120" s="152">
        <f t="shared" si="3"/>
        <v>0</v>
      </c>
      <c r="AR120" s="153" t="s">
        <v>451</v>
      </c>
      <c r="AT120" s="153" t="s">
        <v>135</v>
      </c>
      <c r="AU120" s="153" t="s">
        <v>84</v>
      </c>
      <c r="AY120" s="14" t="s">
        <v>133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4" t="s">
        <v>84</v>
      </c>
      <c r="BK120" s="154">
        <f t="shared" si="9"/>
        <v>0</v>
      </c>
      <c r="BL120" s="14" t="s">
        <v>451</v>
      </c>
      <c r="BM120" s="153" t="s">
        <v>455</v>
      </c>
    </row>
    <row r="121" spans="2:65" s="1" customFormat="1" ht="16.5" customHeight="1">
      <c r="B121" s="141"/>
      <c r="C121" s="142" t="s">
        <v>147</v>
      </c>
      <c r="D121" s="142" t="s">
        <v>135</v>
      </c>
      <c r="E121" s="143" t="s">
        <v>456</v>
      </c>
      <c r="F121" s="144" t="s">
        <v>457</v>
      </c>
      <c r="G121" s="145" t="s">
        <v>138</v>
      </c>
      <c r="H121" s="146">
        <v>1</v>
      </c>
      <c r="I121" s="147"/>
      <c r="J121" s="148">
        <f t="shared" si="0"/>
        <v>0</v>
      </c>
      <c r="K121" s="144" t="s">
        <v>1</v>
      </c>
      <c r="L121" s="29"/>
      <c r="M121" s="149" t="s">
        <v>1</v>
      </c>
      <c r="N121" s="150" t="s">
        <v>42</v>
      </c>
      <c r="O121" s="52"/>
      <c r="P121" s="151">
        <f t="shared" si="1"/>
        <v>0</v>
      </c>
      <c r="Q121" s="151">
        <v>0</v>
      </c>
      <c r="R121" s="151">
        <f t="shared" si="2"/>
        <v>0</v>
      </c>
      <c r="S121" s="151">
        <v>0</v>
      </c>
      <c r="T121" s="152">
        <f t="shared" si="3"/>
        <v>0</v>
      </c>
      <c r="AR121" s="153" t="s">
        <v>451</v>
      </c>
      <c r="AT121" s="153" t="s">
        <v>135</v>
      </c>
      <c r="AU121" s="153" t="s">
        <v>84</v>
      </c>
      <c r="AY121" s="14" t="s">
        <v>133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4" t="s">
        <v>84</v>
      </c>
      <c r="BK121" s="154">
        <f t="shared" si="9"/>
        <v>0</v>
      </c>
      <c r="BL121" s="14" t="s">
        <v>451</v>
      </c>
      <c r="BM121" s="153" t="s">
        <v>458</v>
      </c>
    </row>
    <row r="122" spans="2:65" s="1" customFormat="1" ht="16.5" customHeight="1">
      <c r="B122" s="141"/>
      <c r="C122" s="142" t="s">
        <v>139</v>
      </c>
      <c r="D122" s="142" t="s">
        <v>135</v>
      </c>
      <c r="E122" s="143" t="s">
        <v>459</v>
      </c>
      <c r="F122" s="144" t="s">
        <v>460</v>
      </c>
      <c r="G122" s="145" t="s">
        <v>138</v>
      </c>
      <c r="H122" s="146">
        <v>1</v>
      </c>
      <c r="I122" s="147"/>
      <c r="J122" s="148">
        <f t="shared" si="0"/>
        <v>0</v>
      </c>
      <c r="K122" s="144" t="s">
        <v>1</v>
      </c>
      <c r="L122" s="29"/>
      <c r="M122" s="149" t="s">
        <v>1</v>
      </c>
      <c r="N122" s="150" t="s">
        <v>42</v>
      </c>
      <c r="O122" s="52"/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AR122" s="153" t="s">
        <v>451</v>
      </c>
      <c r="AT122" s="153" t="s">
        <v>135</v>
      </c>
      <c r="AU122" s="153" t="s">
        <v>84</v>
      </c>
      <c r="AY122" s="14" t="s">
        <v>133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4" t="s">
        <v>84</v>
      </c>
      <c r="BK122" s="154">
        <f t="shared" si="9"/>
        <v>0</v>
      </c>
      <c r="BL122" s="14" t="s">
        <v>451</v>
      </c>
      <c r="BM122" s="153" t="s">
        <v>461</v>
      </c>
    </row>
    <row r="123" spans="2:65" s="1" customFormat="1" ht="16.5" customHeight="1">
      <c r="B123" s="141"/>
      <c r="C123" s="142" t="s">
        <v>277</v>
      </c>
      <c r="D123" s="142" t="s">
        <v>135</v>
      </c>
      <c r="E123" s="143" t="s">
        <v>462</v>
      </c>
      <c r="F123" s="144" t="s">
        <v>463</v>
      </c>
      <c r="G123" s="145" t="s">
        <v>138</v>
      </c>
      <c r="H123" s="146">
        <v>1</v>
      </c>
      <c r="I123" s="147"/>
      <c r="J123" s="148">
        <f t="shared" si="0"/>
        <v>0</v>
      </c>
      <c r="K123" s="144" t="s">
        <v>1</v>
      </c>
      <c r="L123" s="29"/>
      <c r="M123" s="149" t="s">
        <v>1</v>
      </c>
      <c r="N123" s="150" t="s">
        <v>42</v>
      </c>
      <c r="O123" s="52"/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AR123" s="153" t="s">
        <v>451</v>
      </c>
      <c r="AT123" s="153" t="s">
        <v>135</v>
      </c>
      <c r="AU123" s="153" t="s">
        <v>84</v>
      </c>
      <c r="AY123" s="14" t="s">
        <v>133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4" t="s">
        <v>84</v>
      </c>
      <c r="BK123" s="154">
        <f t="shared" si="9"/>
        <v>0</v>
      </c>
      <c r="BL123" s="14" t="s">
        <v>451</v>
      </c>
      <c r="BM123" s="153" t="s">
        <v>464</v>
      </c>
    </row>
    <row r="124" spans="2:65" s="1" customFormat="1" ht="16.5" customHeight="1">
      <c r="B124" s="141"/>
      <c r="C124" s="142" t="s">
        <v>429</v>
      </c>
      <c r="D124" s="142" t="s">
        <v>135</v>
      </c>
      <c r="E124" s="143" t="s">
        <v>465</v>
      </c>
      <c r="F124" s="144" t="s">
        <v>466</v>
      </c>
      <c r="G124" s="145" t="s">
        <v>138</v>
      </c>
      <c r="H124" s="146">
        <v>1</v>
      </c>
      <c r="I124" s="147"/>
      <c r="J124" s="148">
        <f t="shared" si="0"/>
        <v>0</v>
      </c>
      <c r="K124" s="144" t="s">
        <v>1</v>
      </c>
      <c r="L124" s="29"/>
      <c r="M124" s="149" t="s">
        <v>1</v>
      </c>
      <c r="N124" s="150" t="s">
        <v>42</v>
      </c>
      <c r="O124" s="52"/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AR124" s="153" t="s">
        <v>451</v>
      </c>
      <c r="AT124" s="153" t="s">
        <v>135</v>
      </c>
      <c r="AU124" s="153" t="s">
        <v>84</v>
      </c>
      <c r="AY124" s="14" t="s">
        <v>133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4" t="s">
        <v>84</v>
      </c>
      <c r="BK124" s="154">
        <f t="shared" si="9"/>
        <v>0</v>
      </c>
      <c r="BL124" s="14" t="s">
        <v>451</v>
      </c>
      <c r="BM124" s="153" t="s">
        <v>467</v>
      </c>
    </row>
    <row r="125" spans="2:65" s="1" customFormat="1" ht="24" customHeight="1">
      <c r="B125" s="141"/>
      <c r="C125" s="142" t="s">
        <v>443</v>
      </c>
      <c r="D125" s="142" t="s">
        <v>135</v>
      </c>
      <c r="E125" s="143" t="s">
        <v>468</v>
      </c>
      <c r="F125" s="144" t="s">
        <v>469</v>
      </c>
      <c r="G125" s="145" t="s">
        <v>138</v>
      </c>
      <c r="H125" s="146">
        <v>1</v>
      </c>
      <c r="I125" s="147"/>
      <c r="J125" s="148">
        <f t="shared" si="0"/>
        <v>0</v>
      </c>
      <c r="K125" s="144" t="s">
        <v>1</v>
      </c>
      <c r="L125" s="29"/>
      <c r="M125" s="149" t="s">
        <v>1</v>
      </c>
      <c r="N125" s="150" t="s">
        <v>42</v>
      </c>
      <c r="O125" s="52"/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AR125" s="153" t="s">
        <v>451</v>
      </c>
      <c r="AT125" s="153" t="s">
        <v>135</v>
      </c>
      <c r="AU125" s="153" t="s">
        <v>84</v>
      </c>
      <c r="AY125" s="14" t="s">
        <v>133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4" t="s">
        <v>84</v>
      </c>
      <c r="BK125" s="154">
        <f t="shared" si="9"/>
        <v>0</v>
      </c>
      <c r="BL125" s="14" t="s">
        <v>451</v>
      </c>
      <c r="BM125" s="153" t="s">
        <v>470</v>
      </c>
    </row>
    <row r="126" spans="2:65" s="1" customFormat="1" ht="24" customHeight="1">
      <c r="B126" s="141"/>
      <c r="C126" s="142" t="s">
        <v>163</v>
      </c>
      <c r="D126" s="142" t="s">
        <v>135</v>
      </c>
      <c r="E126" s="143" t="s">
        <v>471</v>
      </c>
      <c r="F126" s="144" t="s">
        <v>472</v>
      </c>
      <c r="G126" s="145" t="s">
        <v>138</v>
      </c>
      <c r="H126" s="146">
        <v>1</v>
      </c>
      <c r="I126" s="147"/>
      <c r="J126" s="148">
        <f t="shared" si="0"/>
        <v>0</v>
      </c>
      <c r="K126" s="144" t="s">
        <v>1</v>
      </c>
      <c r="L126" s="29"/>
      <c r="M126" s="149" t="s">
        <v>1</v>
      </c>
      <c r="N126" s="150" t="s">
        <v>42</v>
      </c>
      <c r="O126" s="52"/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451</v>
      </c>
      <c r="AT126" s="153" t="s">
        <v>135</v>
      </c>
      <c r="AU126" s="153" t="s">
        <v>84</v>
      </c>
      <c r="AY126" s="14" t="s">
        <v>133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84</v>
      </c>
      <c r="BK126" s="154">
        <f t="shared" si="9"/>
        <v>0</v>
      </c>
      <c r="BL126" s="14" t="s">
        <v>451</v>
      </c>
      <c r="BM126" s="153" t="s">
        <v>473</v>
      </c>
    </row>
    <row r="127" spans="2:65" s="1" customFormat="1" ht="24" customHeight="1">
      <c r="B127" s="141"/>
      <c r="C127" s="142" t="s">
        <v>474</v>
      </c>
      <c r="D127" s="142" t="s">
        <v>135</v>
      </c>
      <c r="E127" s="143" t="s">
        <v>475</v>
      </c>
      <c r="F127" s="144" t="s">
        <v>476</v>
      </c>
      <c r="G127" s="145" t="s">
        <v>138</v>
      </c>
      <c r="H127" s="146">
        <v>1</v>
      </c>
      <c r="I127" s="147"/>
      <c r="J127" s="148">
        <f t="shared" si="0"/>
        <v>0</v>
      </c>
      <c r="K127" s="144" t="s">
        <v>1</v>
      </c>
      <c r="L127" s="29"/>
      <c r="M127" s="149" t="s">
        <v>1</v>
      </c>
      <c r="N127" s="150" t="s">
        <v>42</v>
      </c>
      <c r="O127" s="52"/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451</v>
      </c>
      <c r="AT127" s="153" t="s">
        <v>135</v>
      </c>
      <c r="AU127" s="153" t="s">
        <v>84</v>
      </c>
      <c r="AY127" s="14" t="s">
        <v>133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84</v>
      </c>
      <c r="BK127" s="154">
        <f t="shared" si="9"/>
        <v>0</v>
      </c>
      <c r="BL127" s="14" t="s">
        <v>451</v>
      </c>
      <c r="BM127" s="153" t="s">
        <v>477</v>
      </c>
    </row>
    <row r="128" spans="2:65" s="1" customFormat="1" ht="24" customHeight="1">
      <c r="B128" s="141"/>
      <c r="C128" s="142" t="s">
        <v>478</v>
      </c>
      <c r="D128" s="142" t="s">
        <v>135</v>
      </c>
      <c r="E128" s="143" t="s">
        <v>479</v>
      </c>
      <c r="F128" s="144" t="s">
        <v>480</v>
      </c>
      <c r="G128" s="145" t="s">
        <v>138</v>
      </c>
      <c r="H128" s="146">
        <v>2</v>
      </c>
      <c r="I128" s="147"/>
      <c r="J128" s="148">
        <f t="shared" si="0"/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451</v>
      </c>
      <c r="AT128" s="153" t="s">
        <v>135</v>
      </c>
      <c r="AU128" s="153" t="s">
        <v>84</v>
      </c>
      <c r="AY128" s="14" t="s">
        <v>133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84</v>
      </c>
      <c r="BK128" s="154">
        <f t="shared" si="9"/>
        <v>0</v>
      </c>
      <c r="BL128" s="14" t="s">
        <v>451</v>
      </c>
      <c r="BM128" s="153" t="s">
        <v>481</v>
      </c>
    </row>
    <row r="129" spans="2:65" s="1" customFormat="1" ht="16.5" customHeight="1">
      <c r="B129" s="141"/>
      <c r="C129" s="142" t="s">
        <v>213</v>
      </c>
      <c r="D129" s="142" t="s">
        <v>135</v>
      </c>
      <c r="E129" s="143" t="s">
        <v>482</v>
      </c>
      <c r="F129" s="144" t="s">
        <v>483</v>
      </c>
      <c r="G129" s="145" t="s">
        <v>138</v>
      </c>
      <c r="H129" s="146">
        <v>2</v>
      </c>
      <c r="I129" s="147"/>
      <c r="J129" s="148">
        <f t="shared" si="0"/>
        <v>0</v>
      </c>
      <c r="K129" s="144" t="s">
        <v>1</v>
      </c>
      <c r="L129" s="29"/>
      <c r="M129" s="177" t="s">
        <v>1</v>
      </c>
      <c r="N129" s="178" t="s">
        <v>42</v>
      </c>
      <c r="O129" s="179"/>
      <c r="P129" s="180">
        <f t="shared" si="1"/>
        <v>0</v>
      </c>
      <c r="Q129" s="180">
        <v>0</v>
      </c>
      <c r="R129" s="180">
        <f t="shared" si="2"/>
        <v>0</v>
      </c>
      <c r="S129" s="180">
        <v>0</v>
      </c>
      <c r="T129" s="181">
        <f t="shared" si="3"/>
        <v>0</v>
      </c>
      <c r="AR129" s="153" t="s">
        <v>451</v>
      </c>
      <c r="AT129" s="153" t="s">
        <v>135</v>
      </c>
      <c r="AU129" s="153" t="s">
        <v>84</v>
      </c>
      <c r="AY129" s="14" t="s">
        <v>133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84</v>
      </c>
      <c r="BK129" s="154">
        <f t="shared" si="9"/>
        <v>0</v>
      </c>
      <c r="BL129" s="14" t="s">
        <v>451</v>
      </c>
      <c r="BM129" s="153" t="s">
        <v>484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109"/>
      <c r="J130" s="42"/>
      <c r="K130" s="42"/>
      <c r="L130" s="29"/>
    </row>
  </sheetData>
  <autoFilter ref="C116:K12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95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43" t="str">
        <f>'Rekapitulace stavby'!K6</f>
        <v>Cyklostezka ve Studénce</v>
      </c>
      <c r="F7" s="244"/>
      <c r="G7" s="244"/>
      <c r="H7" s="244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27" t="s">
        <v>485</v>
      </c>
      <c r="F9" s="242"/>
      <c r="G9" s="242"/>
      <c r="H9" s="242"/>
      <c r="I9" s="88"/>
      <c r="L9" s="29"/>
    </row>
    <row r="10" spans="2:46" s="1" customFormat="1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>Město Sudénka</v>
      </c>
      <c r="I15" s="89" t="s">
        <v>29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45" t="str">
        <f>'Rekapitulace stavby'!E14</f>
        <v>Vyplň údaj</v>
      </c>
      <c r="F18" s="230"/>
      <c r="G18" s="230"/>
      <c r="H18" s="230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89" t="s">
        <v>29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Ing. Jan Krupička</v>
      </c>
      <c r="I24" s="89" t="s">
        <v>29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34" t="s">
        <v>1</v>
      </c>
      <c r="F27" s="234"/>
      <c r="G27" s="234"/>
      <c r="H27" s="234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ROUND(J124,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ROUND((SUM(BE124:BE217)),  2)</f>
        <v>0</v>
      </c>
      <c r="I33" s="97">
        <v>0.21</v>
      </c>
      <c r="J33" s="96">
        <f>ROUND(((SUM(BE124:BE217))*I33),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ROUND((SUM(BF124:BF217)),  2)</f>
        <v>0</v>
      </c>
      <c r="I34" s="97">
        <v>0.15</v>
      </c>
      <c r="J34" s="96">
        <f>ROUND(((SUM(BF124:BF217))*I34),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ROUND((SUM(BG124:BG217)),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ROUND((SUM(BH124:BH217)),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ROUND((SUM(BI124:BI217)),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43" t="str">
        <f>E7</f>
        <v>Cyklostezka ve Studénce</v>
      </c>
      <c r="F85" s="244"/>
      <c r="G85" s="244"/>
      <c r="H85" s="244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27" t="str">
        <f>E9</f>
        <v>SO03A - Veřejné osvětlení, trasa na ul. Sjednocení</v>
      </c>
      <c r="F87" s="242"/>
      <c r="G87" s="242"/>
      <c r="H87" s="242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J124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486</v>
      </c>
      <c r="E97" s="117"/>
      <c r="F97" s="117"/>
      <c r="G97" s="117"/>
      <c r="H97" s="117"/>
      <c r="I97" s="118"/>
      <c r="J97" s="119">
        <f>J125</f>
        <v>0</v>
      </c>
      <c r="L97" s="115"/>
    </row>
    <row r="98" spans="2:12" s="12" customFormat="1" ht="19.899999999999999" customHeight="1">
      <c r="B98" s="182"/>
      <c r="D98" s="183" t="s">
        <v>487</v>
      </c>
      <c r="E98" s="184"/>
      <c r="F98" s="184"/>
      <c r="G98" s="184"/>
      <c r="H98" s="184"/>
      <c r="I98" s="185"/>
      <c r="J98" s="186">
        <f>J126</f>
        <v>0</v>
      </c>
      <c r="L98" s="182"/>
    </row>
    <row r="99" spans="2:12" s="12" customFormat="1" ht="19.899999999999999" customHeight="1">
      <c r="B99" s="182"/>
      <c r="D99" s="183" t="s">
        <v>488</v>
      </c>
      <c r="E99" s="184"/>
      <c r="F99" s="184"/>
      <c r="G99" s="184"/>
      <c r="H99" s="184"/>
      <c r="I99" s="185"/>
      <c r="J99" s="186">
        <f>J137</f>
        <v>0</v>
      </c>
      <c r="L99" s="182"/>
    </row>
    <row r="100" spans="2:12" s="8" customFormat="1" ht="24.95" customHeight="1">
      <c r="B100" s="115"/>
      <c r="D100" s="116" t="s">
        <v>489</v>
      </c>
      <c r="E100" s="117"/>
      <c r="F100" s="117"/>
      <c r="G100" s="117"/>
      <c r="H100" s="117"/>
      <c r="I100" s="118"/>
      <c r="J100" s="119">
        <f>J140</f>
        <v>0</v>
      </c>
      <c r="L100" s="115"/>
    </row>
    <row r="101" spans="2:12" s="12" customFormat="1" ht="19.899999999999999" customHeight="1">
      <c r="B101" s="182"/>
      <c r="D101" s="183" t="s">
        <v>490</v>
      </c>
      <c r="E101" s="184"/>
      <c r="F101" s="184"/>
      <c r="G101" s="184"/>
      <c r="H101" s="184"/>
      <c r="I101" s="185"/>
      <c r="J101" s="186">
        <f>J141</f>
        <v>0</v>
      </c>
      <c r="L101" s="182"/>
    </row>
    <row r="102" spans="2:12" s="8" customFormat="1" ht="24.95" customHeight="1">
      <c r="B102" s="115"/>
      <c r="D102" s="116" t="s">
        <v>491</v>
      </c>
      <c r="E102" s="117"/>
      <c r="F102" s="117"/>
      <c r="G102" s="117"/>
      <c r="H102" s="117"/>
      <c r="I102" s="118"/>
      <c r="J102" s="119">
        <f>J150</f>
        <v>0</v>
      </c>
      <c r="L102" s="115"/>
    </row>
    <row r="103" spans="2:12" s="12" customFormat="1" ht="19.899999999999999" customHeight="1">
      <c r="B103" s="182"/>
      <c r="D103" s="183" t="s">
        <v>492</v>
      </c>
      <c r="E103" s="184"/>
      <c r="F103" s="184"/>
      <c r="G103" s="184"/>
      <c r="H103" s="184"/>
      <c r="I103" s="185"/>
      <c r="J103" s="186">
        <f>J151</f>
        <v>0</v>
      </c>
      <c r="L103" s="182"/>
    </row>
    <row r="104" spans="2:12" s="12" customFormat="1" ht="19.899999999999999" customHeight="1">
      <c r="B104" s="182"/>
      <c r="D104" s="183" t="s">
        <v>493</v>
      </c>
      <c r="E104" s="184"/>
      <c r="F104" s="184"/>
      <c r="G104" s="184"/>
      <c r="H104" s="184"/>
      <c r="I104" s="185"/>
      <c r="J104" s="186">
        <f>J183</f>
        <v>0</v>
      </c>
      <c r="L104" s="182"/>
    </row>
    <row r="105" spans="2:12" s="1" customFormat="1" ht="21.75" customHeight="1">
      <c r="B105" s="29"/>
      <c r="I105" s="88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109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110"/>
      <c r="J110" s="44"/>
      <c r="K110" s="44"/>
      <c r="L110" s="29"/>
    </row>
    <row r="111" spans="2:12" s="1" customFormat="1" ht="24.95" customHeight="1">
      <c r="B111" s="29"/>
      <c r="C111" s="18" t="s">
        <v>119</v>
      </c>
      <c r="I111" s="88"/>
      <c r="L111" s="29"/>
    </row>
    <row r="112" spans="2:12" s="1" customFormat="1" ht="6.95" customHeight="1">
      <c r="B112" s="29"/>
      <c r="I112" s="88"/>
      <c r="L112" s="29"/>
    </row>
    <row r="113" spans="2:65" s="1" customFormat="1" ht="12" customHeight="1">
      <c r="B113" s="29"/>
      <c r="C113" s="24" t="s">
        <v>17</v>
      </c>
      <c r="I113" s="88"/>
      <c r="L113" s="29"/>
    </row>
    <row r="114" spans="2:65" s="1" customFormat="1" ht="16.5" customHeight="1">
      <c r="B114" s="29"/>
      <c r="E114" s="243" t="str">
        <f>E7</f>
        <v>Cyklostezka ve Studénce</v>
      </c>
      <c r="F114" s="244"/>
      <c r="G114" s="244"/>
      <c r="H114" s="244"/>
      <c r="I114" s="88"/>
      <c r="L114" s="29"/>
    </row>
    <row r="115" spans="2:65" s="1" customFormat="1" ht="12" customHeight="1">
      <c r="B115" s="29"/>
      <c r="C115" s="24" t="s">
        <v>100</v>
      </c>
      <c r="I115" s="88"/>
      <c r="L115" s="29"/>
    </row>
    <row r="116" spans="2:65" s="1" customFormat="1" ht="16.5" customHeight="1">
      <c r="B116" s="29"/>
      <c r="E116" s="227" t="str">
        <f>E9</f>
        <v>SO03A - Veřejné osvětlení, trasa na ul. Sjednocení</v>
      </c>
      <c r="F116" s="242"/>
      <c r="G116" s="242"/>
      <c r="H116" s="242"/>
      <c r="I116" s="88"/>
      <c r="L116" s="29"/>
    </row>
    <row r="117" spans="2:65" s="1" customFormat="1" ht="6.95" customHeight="1">
      <c r="B117" s="29"/>
      <c r="I117" s="88"/>
      <c r="L117" s="29"/>
    </row>
    <row r="118" spans="2:65" s="1" customFormat="1" ht="12" customHeight="1">
      <c r="B118" s="29"/>
      <c r="C118" s="24" t="s">
        <v>21</v>
      </c>
      <c r="F118" s="22" t="str">
        <f>F12</f>
        <v xml:space="preserve"> </v>
      </c>
      <c r="I118" s="89" t="s">
        <v>23</v>
      </c>
      <c r="J118" s="49" t="str">
        <f>IF(J12="","",J12)</f>
        <v>27. 4. 2017</v>
      </c>
      <c r="L118" s="29"/>
    </row>
    <row r="119" spans="2:65" s="1" customFormat="1" ht="6.95" customHeight="1">
      <c r="B119" s="29"/>
      <c r="I119" s="88"/>
      <c r="L119" s="29"/>
    </row>
    <row r="120" spans="2:65" s="1" customFormat="1" ht="15.2" customHeight="1">
      <c r="B120" s="29"/>
      <c r="C120" s="24" t="s">
        <v>25</v>
      </c>
      <c r="F120" s="22" t="str">
        <f>E15</f>
        <v>Město Sudénka</v>
      </c>
      <c r="I120" s="89" t="s">
        <v>32</v>
      </c>
      <c r="J120" s="27" t="str">
        <f>E21</f>
        <v xml:space="preserve"> </v>
      </c>
      <c r="L120" s="29"/>
    </row>
    <row r="121" spans="2:65" s="1" customFormat="1" ht="15.2" customHeight="1">
      <c r="B121" s="29"/>
      <c r="C121" s="24" t="s">
        <v>30</v>
      </c>
      <c r="F121" s="22" t="str">
        <f>IF(E18="","",E18)</f>
        <v>Vyplň údaj</v>
      </c>
      <c r="I121" s="89" t="s">
        <v>34</v>
      </c>
      <c r="J121" s="27" t="str">
        <f>E24</f>
        <v>Ing. Jan Krupička</v>
      </c>
      <c r="L121" s="29"/>
    </row>
    <row r="122" spans="2:65" s="1" customFormat="1" ht="10.35" customHeight="1">
      <c r="B122" s="29"/>
      <c r="I122" s="88"/>
      <c r="L122" s="29"/>
    </row>
    <row r="123" spans="2:65" s="9" customFormat="1" ht="29.25" customHeight="1">
      <c r="B123" s="120"/>
      <c r="C123" s="121" t="s">
        <v>120</v>
      </c>
      <c r="D123" s="122" t="s">
        <v>62</v>
      </c>
      <c r="E123" s="122" t="s">
        <v>58</v>
      </c>
      <c r="F123" s="122" t="s">
        <v>59</v>
      </c>
      <c r="G123" s="122" t="s">
        <v>121</v>
      </c>
      <c r="H123" s="122" t="s">
        <v>122</v>
      </c>
      <c r="I123" s="123" t="s">
        <v>123</v>
      </c>
      <c r="J123" s="124" t="s">
        <v>106</v>
      </c>
      <c r="K123" s="125" t="s">
        <v>124</v>
      </c>
      <c r="L123" s="120"/>
      <c r="M123" s="56" t="s">
        <v>1</v>
      </c>
      <c r="N123" s="57" t="s">
        <v>41</v>
      </c>
      <c r="O123" s="57" t="s">
        <v>125</v>
      </c>
      <c r="P123" s="57" t="s">
        <v>126</v>
      </c>
      <c r="Q123" s="57" t="s">
        <v>127</v>
      </c>
      <c r="R123" s="57" t="s">
        <v>128</v>
      </c>
      <c r="S123" s="57" t="s">
        <v>129</v>
      </c>
      <c r="T123" s="58" t="s">
        <v>130</v>
      </c>
    </row>
    <row r="124" spans="2:65" s="1" customFormat="1" ht="22.9" customHeight="1">
      <c r="B124" s="29"/>
      <c r="C124" s="61" t="s">
        <v>131</v>
      </c>
      <c r="I124" s="88"/>
      <c r="J124" s="126">
        <f>BK124</f>
        <v>0</v>
      </c>
      <c r="L124" s="29"/>
      <c r="M124" s="59"/>
      <c r="N124" s="50"/>
      <c r="O124" s="50"/>
      <c r="P124" s="127">
        <f>P125+P140+P150</f>
        <v>0</v>
      </c>
      <c r="Q124" s="50"/>
      <c r="R124" s="127">
        <f>R125+R140+R150</f>
        <v>430.82327699999996</v>
      </c>
      <c r="S124" s="50"/>
      <c r="T124" s="128">
        <f>T125+T140+T150</f>
        <v>0</v>
      </c>
      <c r="AT124" s="14" t="s">
        <v>76</v>
      </c>
      <c r="AU124" s="14" t="s">
        <v>108</v>
      </c>
      <c r="BK124" s="129">
        <f>BK125+BK140+BK150</f>
        <v>0</v>
      </c>
    </row>
    <row r="125" spans="2:65" s="10" customFormat="1" ht="25.9" customHeight="1">
      <c r="B125" s="130"/>
      <c r="D125" s="131" t="s">
        <v>76</v>
      </c>
      <c r="E125" s="132" t="s">
        <v>494</v>
      </c>
      <c r="F125" s="132" t="s">
        <v>495</v>
      </c>
      <c r="I125" s="133"/>
      <c r="J125" s="134">
        <f>BK125</f>
        <v>0</v>
      </c>
      <c r="L125" s="130"/>
      <c r="M125" s="135"/>
      <c r="N125" s="136"/>
      <c r="O125" s="136"/>
      <c r="P125" s="137">
        <f>P126+P137</f>
        <v>0</v>
      </c>
      <c r="Q125" s="136"/>
      <c r="R125" s="137">
        <f>R126+R137</f>
        <v>0.18416500000000002</v>
      </c>
      <c r="S125" s="136"/>
      <c r="T125" s="138">
        <f>T126+T137</f>
        <v>0</v>
      </c>
      <c r="AR125" s="131" t="s">
        <v>84</v>
      </c>
      <c r="AT125" s="139" t="s">
        <v>76</v>
      </c>
      <c r="AU125" s="139" t="s">
        <v>16</v>
      </c>
      <c r="AY125" s="131" t="s">
        <v>133</v>
      </c>
      <c r="BK125" s="140">
        <f>BK126+BK137</f>
        <v>0</v>
      </c>
    </row>
    <row r="126" spans="2:65" s="10" customFormat="1" ht="22.9" customHeight="1">
      <c r="B126" s="130"/>
      <c r="D126" s="131" t="s">
        <v>76</v>
      </c>
      <c r="E126" s="187" t="s">
        <v>84</v>
      </c>
      <c r="F126" s="187" t="s">
        <v>496</v>
      </c>
      <c r="I126" s="133"/>
      <c r="J126" s="188">
        <f>BK126</f>
        <v>0</v>
      </c>
      <c r="L126" s="130"/>
      <c r="M126" s="135"/>
      <c r="N126" s="136"/>
      <c r="O126" s="136"/>
      <c r="P126" s="137">
        <f>SUM(P127:P136)</f>
        <v>0</v>
      </c>
      <c r="Q126" s="136"/>
      <c r="R126" s="137">
        <f>SUM(R127:R136)</f>
        <v>0.18416500000000002</v>
      </c>
      <c r="S126" s="136"/>
      <c r="T126" s="138">
        <f>SUM(T127:T136)</f>
        <v>0</v>
      </c>
      <c r="AR126" s="131" t="s">
        <v>84</v>
      </c>
      <c r="AT126" s="139" t="s">
        <v>76</v>
      </c>
      <c r="AU126" s="139" t="s">
        <v>84</v>
      </c>
      <c r="AY126" s="131" t="s">
        <v>133</v>
      </c>
      <c r="BK126" s="140">
        <f>SUM(BK127:BK136)</f>
        <v>0</v>
      </c>
    </row>
    <row r="127" spans="2:65" s="1" customFormat="1" ht="24" customHeight="1">
      <c r="B127" s="141"/>
      <c r="C127" s="142" t="s">
        <v>84</v>
      </c>
      <c r="D127" s="142" t="s">
        <v>135</v>
      </c>
      <c r="E127" s="143" t="s">
        <v>497</v>
      </c>
      <c r="F127" s="144" t="s">
        <v>498</v>
      </c>
      <c r="G127" s="145" t="s">
        <v>229</v>
      </c>
      <c r="H127" s="146">
        <v>216</v>
      </c>
      <c r="I127" s="147"/>
      <c r="J127" s="148">
        <f t="shared" ref="J127:J136" si="0">ROUND(I127*H127,2)</f>
        <v>0</v>
      </c>
      <c r="K127" s="144" t="s">
        <v>1</v>
      </c>
      <c r="L127" s="29"/>
      <c r="M127" s="149" t="s">
        <v>1</v>
      </c>
      <c r="N127" s="150" t="s">
        <v>42</v>
      </c>
      <c r="O127" s="52"/>
      <c r="P127" s="151">
        <f t="shared" ref="P127:P136" si="1">O127*H127</f>
        <v>0</v>
      </c>
      <c r="Q127" s="151">
        <v>0</v>
      </c>
      <c r="R127" s="151">
        <f t="shared" ref="R127:R136" si="2">Q127*H127</f>
        <v>0</v>
      </c>
      <c r="S127" s="151">
        <v>0</v>
      </c>
      <c r="T127" s="152">
        <f t="shared" ref="T127:T136" si="3">S127*H127</f>
        <v>0</v>
      </c>
      <c r="AR127" s="153" t="s">
        <v>139</v>
      </c>
      <c r="AT127" s="153" t="s">
        <v>135</v>
      </c>
      <c r="AU127" s="153" t="s">
        <v>86</v>
      </c>
      <c r="AY127" s="14" t="s">
        <v>133</v>
      </c>
      <c r="BE127" s="154">
        <f t="shared" ref="BE127:BE136" si="4">IF(N127="základní",J127,0)</f>
        <v>0</v>
      </c>
      <c r="BF127" s="154">
        <f t="shared" ref="BF127:BF136" si="5">IF(N127="snížená",J127,0)</f>
        <v>0</v>
      </c>
      <c r="BG127" s="154">
        <f t="shared" ref="BG127:BG136" si="6">IF(N127="zákl. přenesená",J127,0)</f>
        <v>0</v>
      </c>
      <c r="BH127" s="154">
        <f t="shared" ref="BH127:BH136" si="7">IF(N127="sníž. přenesená",J127,0)</f>
        <v>0</v>
      </c>
      <c r="BI127" s="154">
        <f t="shared" ref="BI127:BI136" si="8">IF(N127="nulová",J127,0)</f>
        <v>0</v>
      </c>
      <c r="BJ127" s="14" t="s">
        <v>84</v>
      </c>
      <c r="BK127" s="154">
        <f t="shared" ref="BK127:BK136" si="9">ROUND(I127*H127,2)</f>
        <v>0</v>
      </c>
      <c r="BL127" s="14" t="s">
        <v>139</v>
      </c>
      <c r="BM127" s="153" t="s">
        <v>499</v>
      </c>
    </row>
    <row r="128" spans="2:65" s="1" customFormat="1" ht="16.5" customHeight="1">
      <c r="B128" s="141"/>
      <c r="C128" s="142" t="s">
        <v>86</v>
      </c>
      <c r="D128" s="142" t="s">
        <v>135</v>
      </c>
      <c r="E128" s="143" t="s">
        <v>500</v>
      </c>
      <c r="F128" s="144" t="s">
        <v>501</v>
      </c>
      <c r="G128" s="145" t="s">
        <v>223</v>
      </c>
      <c r="H128" s="146">
        <v>250</v>
      </c>
      <c r="I128" s="147"/>
      <c r="J128" s="148">
        <f t="shared" si="0"/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 t="shared" si="1"/>
        <v>0</v>
      </c>
      <c r="Q128" s="151">
        <v>5.5000000000000003E-4</v>
      </c>
      <c r="R128" s="151">
        <f t="shared" si="2"/>
        <v>0.13750000000000001</v>
      </c>
      <c r="S128" s="151">
        <v>0</v>
      </c>
      <c r="T128" s="152">
        <f t="shared" si="3"/>
        <v>0</v>
      </c>
      <c r="AR128" s="153" t="s">
        <v>139</v>
      </c>
      <c r="AT128" s="153" t="s">
        <v>135</v>
      </c>
      <c r="AU128" s="153" t="s">
        <v>86</v>
      </c>
      <c r="AY128" s="14" t="s">
        <v>133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84</v>
      </c>
      <c r="BK128" s="154">
        <f t="shared" si="9"/>
        <v>0</v>
      </c>
      <c r="BL128" s="14" t="s">
        <v>139</v>
      </c>
      <c r="BM128" s="153" t="s">
        <v>502</v>
      </c>
    </row>
    <row r="129" spans="2:65" s="1" customFormat="1" ht="16.5" customHeight="1">
      <c r="B129" s="141"/>
      <c r="C129" s="164" t="s">
        <v>147</v>
      </c>
      <c r="D129" s="164" t="s">
        <v>412</v>
      </c>
      <c r="E129" s="165" t="s">
        <v>503</v>
      </c>
      <c r="F129" s="166" t="s">
        <v>504</v>
      </c>
      <c r="G129" s="167" t="s">
        <v>144</v>
      </c>
      <c r="H129" s="168">
        <v>1.25</v>
      </c>
      <c r="I129" s="169"/>
      <c r="J129" s="170">
        <f t="shared" si="0"/>
        <v>0</v>
      </c>
      <c r="K129" s="166" t="s">
        <v>1</v>
      </c>
      <c r="L129" s="171"/>
      <c r="M129" s="172" t="s">
        <v>1</v>
      </c>
      <c r="N129" s="173" t="s">
        <v>42</v>
      </c>
      <c r="O129" s="52"/>
      <c r="P129" s="151">
        <f t="shared" si="1"/>
        <v>0</v>
      </c>
      <c r="Q129" s="151">
        <v>2.0000000000000002E-5</v>
      </c>
      <c r="R129" s="151">
        <f t="shared" si="2"/>
        <v>2.5000000000000001E-5</v>
      </c>
      <c r="S129" s="151">
        <v>0</v>
      </c>
      <c r="T129" s="152">
        <f t="shared" si="3"/>
        <v>0</v>
      </c>
      <c r="AR129" s="153" t="s">
        <v>163</v>
      </c>
      <c r="AT129" s="153" t="s">
        <v>412</v>
      </c>
      <c r="AU129" s="153" t="s">
        <v>86</v>
      </c>
      <c r="AY129" s="14" t="s">
        <v>133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84</v>
      </c>
      <c r="BK129" s="154">
        <f t="shared" si="9"/>
        <v>0</v>
      </c>
      <c r="BL129" s="14" t="s">
        <v>139</v>
      </c>
      <c r="BM129" s="153" t="s">
        <v>505</v>
      </c>
    </row>
    <row r="130" spans="2:65" s="1" customFormat="1" ht="16.5" customHeight="1">
      <c r="B130" s="141"/>
      <c r="C130" s="142" t="s">
        <v>139</v>
      </c>
      <c r="D130" s="142" t="s">
        <v>135</v>
      </c>
      <c r="E130" s="143" t="s">
        <v>506</v>
      </c>
      <c r="F130" s="144" t="s">
        <v>507</v>
      </c>
      <c r="G130" s="145" t="s">
        <v>223</v>
      </c>
      <c r="H130" s="146">
        <v>250</v>
      </c>
      <c r="I130" s="147"/>
      <c r="J130" s="148">
        <f t="shared" si="0"/>
        <v>0</v>
      </c>
      <c r="K130" s="144" t="s">
        <v>1</v>
      </c>
      <c r="L130" s="29"/>
      <c r="M130" s="149" t="s">
        <v>1</v>
      </c>
      <c r="N130" s="150" t="s">
        <v>42</v>
      </c>
      <c r="O130" s="52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139</v>
      </c>
      <c r="AT130" s="153" t="s">
        <v>135</v>
      </c>
      <c r="AU130" s="153" t="s">
        <v>86</v>
      </c>
      <c r="AY130" s="14" t="s">
        <v>133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84</v>
      </c>
      <c r="BK130" s="154">
        <f t="shared" si="9"/>
        <v>0</v>
      </c>
      <c r="BL130" s="14" t="s">
        <v>139</v>
      </c>
      <c r="BM130" s="153" t="s">
        <v>508</v>
      </c>
    </row>
    <row r="131" spans="2:65" s="1" customFormat="1" ht="24" customHeight="1">
      <c r="B131" s="141"/>
      <c r="C131" s="142" t="s">
        <v>277</v>
      </c>
      <c r="D131" s="142" t="s">
        <v>135</v>
      </c>
      <c r="E131" s="143" t="s">
        <v>509</v>
      </c>
      <c r="F131" s="144" t="s">
        <v>510</v>
      </c>
      <c r="G131" s="145" t="s">
        <v>176</v>
      </c>
      <c r="H131" s="146">
        <v>30</v>
      </c>
      <c r="I131" s="147"/>
      <c r="J131" s="148">
        <f t="shared" si="0"/>
        <v>0</v>
      </c>
      <c r="K131" s="144" t="s">
        <v>1</v>
      </c>
      <c r="L131" s="29"/>
      <c r="M131" s="149" t="s">
        <v>1</v>
      </c>
      <c r="N131" s="150" t="s">
        <v>42</v>
      </c>
      <c r="O131" s="52"/>
      <c r="P131" s="151">
        <f t="shared" si="1"/>
        <v>0</v>
      </c>
      <c r="Q131" s="151">
        <v>1E-3</v>
      </c>
      <c r="R131" s="151">
        <f t="shared" si="2"/>
        <v>0.03</v>
      </c>
      <c r="S131" s="151">
        <v>0</v>
      </c>
      <c r="T131" s="152">
        <f t="shared" si="3"/>
        <v>0</v>
      </c>
      <c r="AR131" s="153" t="s">
        <v>139</v>
      </c>
      <c r="AT131" s="153" t="s">
        <v>135</v>
      </c>
      <c r="AU131" s="153" t="s">
        <v>86</v>
      </c>
      <c r="AY131" s="14" t="s">
        <v>133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84</v>
      </c>
      <c r="BK131" s="154">
        <f t="shared" si="9"/>
        <v>0</v>
      </c>
      <c r="BL131" s="14" t="s">
        <v>139</v>
      </c>
      <c r="BM131" s="153" t="s">
        <v>511</v>
      </c>
    </row>
    <row r="132" spans="2:65" s="1" customFormat="1" ht="16.5" customHeight="1">
      <c r="B132" s="141"/>
      <c r="C132" s="164" t="s">
        <v>429</v>
      </c>
      <c r="D132" s="164" t="s">
        <v>412</v>
      </c>
      <c r="E132" s="165" t="s">
        <v>353</v>
      </c>
      <c r="F132" s="166" t="s">
        <v>512</v>
      </c>
      <c r="G132" s="167" t="s">
        <v>144</v>
      </c>
      <c r="H132" s="168">
        <v>15</v>
      </c>
      <c r="I132" s="169"/>
      <c r="J132" s="170">
        <f t="shared" si="0"/>
        <v>0</v>
      </c>
      <c r="K132" s="166" t="s">
        <v>1</v>
      </c>
      <c r="L132" s="171"/>
      <c r="M132" s="172" t="s">
        <v>1</v>
      </c>
      <c r="N132" s="173" t="s">
        <v>42</v>
      </c>
      <c r="O132" s="52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163</v>
      </c>
      <c r="AT132" s="153" t="s">
        <v>412</v>
      </c>
      <c r="AU132" s="153" t="s">
        <v>86</v>
      </c>
      <c r="AY132" s="14" t="s">
        <v>133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84</v>
      </c>
      <c r="BK132" s="154">
        <f t="shared" si="9"/>
        <v>0</v>
      </c>
      <c r="BL132" s="14" t="s">
        <v>139</v>
      </c>
      <c r="BM132" s="153" t="s">
        <v>513</v>
      </c>
    </row>
    <row r="133" spans="2:65" s="1" customFormat="1" ht="24" customHeight="1">
      <c r="B133" s="141"/>
      <c r="C133" s="142" t="s">
        <v>443</v>
      </c>
      <c r="D133" s="142" t="s">
        <v>135</v>
      </c>
      <c r="E133" s="143" t="s">
        <v>514</v>
      </c>
      <c r="F133" s="144" t="s">
        <v>515</v>
      </c>
      <c r="G133" s="145" t="s">
        <v>176</v>
      </c>
      <c r="H133" s="146">
        <v>30</v>
      </c>
      <c r="I133" s="147"/>
      <c r="J133" s="148">
        <f t="shared" si="0"/>
        <v>0</v>
      </c>
      <c r="K133" s="144" t="s">
        <v>1</v>
      </c>
      <c r="L133" s="29"/>
      <c r="M133" s="149" t="s">
        <v>1</v>
      </c>
      <c r="N133" s="150" t="s">
        <v>42</v>
      </c>
      <c r="O133" s="52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139</v>
      </c>
      <c r="AT133" s="153" t="s">
        <v>135</v>
      </c>
      <c r="AU133" s="153" t="s">
        <v>86</v>
      </c>
      <c r="AY133" s="14" t="s">
        <v>133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84</v>
      </c>
      <c r="BK133" s="154">
        <f t="shared" si="9"/>
        <v>0</v>
      </c>
      <c r="BL133" s="14" t="s">
        <v>139</v>
      </c>
      <c r="BM133" s="153" t="s">
        <v>516</v>
      </c>
    </row>
    <row r="134" spans="2:65" s="1" customFormat="1" ht="16.5" customHeight="1">
      <c r="B134" s="141"/>
      <c r="C134" s="142" t="s">
        <v>163</v>
      </c>
      <c r="D134" s="142" t="s">
        <v>135</v>
      </c>
      <c r="E134" s="143" t="s">
        <v>517</v>
      </c>
      <c r="F134" s="144" t="s">
        <v>518</v>
      </c>
      <c r="G134" s="145" t="s">
        <v>176</v>
      </c>
      <c r="H134" s="146">
        <v>26</v>
      </c>
      <c r="I134" s="147"/>
      <c r="J134" s="148">
        <f t="shared" si="0"/>
        <v>0</v>
      </c>
      <c r="K134" s="144" t="s">
        <v>1</v>
      </c>
      <c r="L134" s="29"/>
      <c r="M134" s="149" t="s">
        <v>1</v>
      </c>
      <c r="N134" s="150" t="s">
        <v>42</v>
      </c>
      <c r="O134" s="52"/>
      <c r="P134" s="151">
        <f t="shared" si="1"/>
        <v>0</v>
      </c>
      <c r="Q134" s="151">
        <v>6.4000000000000005E-4</v>
      </c>
      <c r="R134" s="151">
        <f t="shared" si="2"/>
        <v>1.6640000000000002E-2</v>
      </c>
      <c r="S134" s="151">
        <v>0</v>
      </c>
      <c r="T134" s="152">
        <f t="shared" si="3"/>
        <v>0</v>
      </c>
      <c r="AR134" s="153" t="s">
        <v>139</v>
      </c>
      <c r="AT134" s="153" t="s">
        <v>135</v>
      </c>
      <c r="AU134" s="153" t="s">
        <v>86</v>
      </c>
      <c r="AY134" s="14" t="s">
        <v>133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84</v>
      </c>
      <c r="BK134" s="154">
        <f t="shared" si="9"/>
        <v>0</v>
      </c>
      <c r="BL134" s="14" t="s">
        <v>139</v>
      </c>
      <c r="BM134" s="153" t="s">
        <v>519</v>
      </c>
    </row>
    <row r="135" spans="2:65" s="1" customFormat="1" ht="16.5" customHeight="1">
      <c r="B135" s="141"/>
      <c r="C135" s="164" t="s">
        <v>474</v>
      </c>
      <c r="D135" s="164" t="s">
        <v>412</v>
      </c>
      <c r="E135" s="165" t="s">
        <v>520</v>
      </c>
      <c r="F135" s="166" t="s">
        <v>521</v>
      </c>
      <c r="G135" s="167" t="s">
        <v>144</v>
      </c>
      <c r="H135" s="168">
        <v>13</v>
      </c>
      <c r="I135" s="169"/>
      <c r="J135" s="170">
        <f t="shared" si="0"/>
        <v>0</v>
      </c>
      <c r="K135" s="166" t="s">
        <v>1</v>
      </c>
      <c r="L135" s="171"/>
      <c r="M135" s="172" t="s">
        <v>1</v>
      </c>
      <c r="N135" s="173" t="s">
        <v>42</v>
      </c>
      <c r="O135" s="52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163</v>
      </c>
      <c r="AT135" s="153" t="s">
        <v>412</v>
      </c>
      <c r="AU135" s="153" t="s">
        <v>86</v>
      </c>
      <c r="AY135" s="14" t="s">
        <v>133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84</v>
      </c>
      <c r="BK135" s="154">
        <f t="shared" si="9"/>
        <v>0</v>
      </c>
      <c r="BL135" s="14" t="s">
        <v>139</v>
      </c>
      <c r="BM135" s="153" t="s">
        <v>522</v>
      </c>
    </row>
    <row r="136" spans="2:65" s="1" customFormat="1" ht="24" customHeight="1">
      <c r="B136" s="141"/>
      <c r="C136" s="142" t="s">
        <v>478</v>
      </c>
      <c r="D136" s="142" t="s">
        <v>135</v>
      </c>
      <c r="E136" s="143" t="s">
        <v>523</v>
      </c>
      <c r="F136" s="144" t="s">
        <v>524</v>
      </c>
      <c r="G136" s="145" t="s">
        <v>176</v>
      </c>
      <c r="H136" s="146">
        <v>26</v>
      </c>
      <c r="I136" s="147"/>
      <c r="J136" s="148">
        <f t="shared" si="0"/>
        <v>0</v>
      </c>
      <c r="K136" s="144" t="s">
        <v>1</v>
      </c>
      <c r="L136" s="29"/>
      <c r="M136" s="149" t="s">
        <v>1</v>
      </c>
      <c r="N136" s="150" t="s">
        <v>42</v>
      </c>
      <c r="O136" s="52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139</v>
      </c>
      <c r="AT136" s="153" t="s">
        <v>135</v>
      </c>
      <c r="AU136" s="153" t="s">
        <v>86</v>
      </c>
      <c r="AY136" s="14" t="s">
        <v>133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84</v>
      </c>
      <c r="BK136" s="154">
        <f t="shared" si="9"/>
        <v>0</v>
      </c>
      <c r="BL136" s="14" t="s">
        <v>139</v>
      </c>
      <c r="BM136" s="153" t="s">
        <v>525</v>
      </c>
    </row>
    <row r="137" spans="2:65" s="10" customFormat="1" ht="22.9" customHeight="1">
      <c r="B137" s="130"/>
      <c r="D137" s="131" t="s">
        <v>76</v>
      </c>
      <c r="E137" s="187" t="s">
        <v>526</v>
      </c>
      <c r="F137" s="187" t="s">
        <v>527</v>
      </c>
      <c r="I137" s="133"/>
      <c r="J137" s="188">
        <f>BK137</f>
        <v>0</v>
      </c>
      <c r="L137" s="130"/>
      <c r="M137" s="135"/>
      <c r="N137" s="136"/>
      <c r="O137" s="136"/>
      <c r="P137" s="137">
        <f>SUM(P138:P139)</f>
        <v>0</v>
      </c>
      <c r="Q137" s="136"/>
      <c r="R137" s="137">
        <f>SUM(R138:R139)</f>
        <v>0</v>
      </c>
      <c r="S137" s="136"/>
      <c r="T137" s="138">
        <f>SUM(T138:T139)</f>
        <v>0</v>
      </c>
      <c r="AR137" s="131" t="s">
        <v>84</v>
      </c>
      <c r="AT137" s="139" t="s">
        <v>76</v>
      </c>
      <c r="AU137" s="139" t="s">
        <v>84</v>
      </c>
      <c r="AY137" s="131" t="s">
        <v>133</v>
      </c>
      <c r="BK137" s="140">
        <f>SUM(BK138:BK139)</f>
        <v>0</v>
      </c>
    </row>
    <row r="138" spans="2:65" s="1" customFormat="1" ht="24" customHeight="1">
      <c r="B138" s="141"/>
      <c r="C138" s="142" t="s">
        <v>213</v>
      </c>
      <c r="D138" s="142" t="s">
        <v>135</v>
      </c>
      <c r="E138" s="143" t="s">
        <v>528</v>
      </c>
      <c r="F138" s="144" t="s">
        <v>529</v>
      </c>
      <c r="G138" s="145" t="s">
        <v>229</v>
      </c>
      <c r="H138" s="146">
        <v>55</v>
      </c>
      <c r="I138" s="147"/>
      <c r="J138" s="148">
        <f>ROUND(I138*H138,2)</f>
        <v>0</v>
      </c>
      <c r="K138" s="144" t="s">
        <v>1</v>
      </c>
      <c r="L138" s="29"/>
      <c r="M138" s="149" t="s">
        <v>1</v>
      </c>
      <c r="N138" s="150" t="s">
        <v>42</v>
      </c>
      <c r="O138" s="52"/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139</v>
      </c>
      <c r="AT138" s="153" t="s">
        <v>135</v>
      </c>
      <c r="AU138" s="153" t="s">
        <v>86</v>
      </c>
      <c r="AY138" s="14" t="s">
        <v>133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4" t="s">
        <v>84</v>
      </c>
      <c r="BK138" s="154">
        <f>ROUND(I138*H138,2)</f>
        <v>0</v>
      </c>
      <c r="BL138" s="14" t="s">
        <v>139</v>
      </c>
      <c r="BM138" s="153" t="s">
        <v>530</v>
      </c>
    </row>
    <row r="139" spans="2:65" s="1" customFormat="1" ht="24" customHeight="1">
      <c r="B139" s="141"/>
      <c r="C139" s="142" t="s">
        <v>531</v>
      </c>
      <c r="D139" s="142" t="s">
        <v>135</v>
      </c>
      <c r="E139" s="143" t="s">
        <v>532</v>
      </c>
      <c r="F139" s="144" t="s">
        <v>533</v>
      </c>
      <c r="G139" s="145" t="s">
        <v>229</v>
      </c>
      <c r="H139" s="146">
        <v>3</v>
      </c>
      <c r="I139" s="147"/>
      <c r="J139" s="148">
        <f>ROUND(I139*H139,2)</f>
        <v>0</v>
      </c>
      <c r="K139" s="144" t="s">
        <v>1</v>
      </c>
      <c r="L139" s="29"/>
      <c r="M139" s="149" t="s">
        <v>1</v>
      </c>
      <c r="N139" s="150" t="s">
        <v>42</v>
      </c>
      <c r="O139" s="52"/>
      <c r="P139" s="151">
        <f>O139*H139</f>
        <v>0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AR139" s="153" t="s">
        <v>139</v>
      </c>
      <c r="AT139" s="153" t="s">
        <v>135</v>
      </c>
      <c r="AU139" s="153" t="s">
        <v>86</v>
      </c>
      <c r="AY139" s="14" t="s">
        <v>133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4" t="s">
        <v>84</v>
      </c>
      <c r="BK139" s="154">
        <f>ROUND(I139*H139,2)</f>
        <v>0</v>
      </c>
      <c r="BL139" s="14" t="s">
        <v>139</v>
      </c>
      <c r="BM139" s="153" t="s">
        <v>534</v>
      </c>
    </row>
    <row r="140" spans="2:65" s="10" customFormat="1" ht="25.9" customHeight="1">
      <c r="B140" s="130"/>
      <c r="D140" s="131" t="s">
        <v>76</v>
      </c>
      <c r="E140" s="132" t="s">
        <v>535</v>
      </c>
      <c r="F140" s="132" t="s">
        <v>536</v>
      </c>
      <c r="I140" s="133"/>
      <c r="J140" s="134">
        <f>BK140</f>
        <v>0</v>
      </c>
      <c r="L140" s="130"/>
      <c r="M140" s="135"/>
      <c r="N140" s="136"/>
      <c r="O140" s="136"/>
      <c r="P140" s="137">
        <f>P141</f>
        <v>0</v>
      </c>
      <c r="Q140" s="136"/>
      <c r="R140" s="137">
        <f>R141</f>
        <v>3.7000000000000006E-3</v>
      </c>
      <c r="S140" s="136"/>
      <c r="T140" s="138">
        <f>T141</f>
        <v>0</v>
      </c>
      <c r="AR140" s="131" t="s">
        <v>86</v>
      </c>
      <c r="AT140" s="139" t="s">
        <v>76</v>
      </c>
      <c r="AU140" s="139" t="s">
        <v>16</v>
      </c>
      <c r="AY140" s="131" t="s">
        <v>133</v>
      </c>
      <c r="BK140" s="140">
        <f>BK141</f>
        <v>0</v>
      </c>
    </row>
    <row r="141" spans="2:65" s="10" customFormat="1" ht="22.9" customHeight="1">
      <c r="B141" s="130"/>
      <c r="D141" s="131" t="s">
        <v>76</v>
      </c>
      <c r="E141" s="187" t="s">
        <v>537</v>
      </c>
      <c r="F141" s="187" t="s">
        <v>538</v>
      </c>
      <c r="I141" s="133"/>
      <c r="J141" s="188">
        <f>BK141</f>
        <v>0</v>
      </c>
      <c r="L141" s="130"/>
      <c r="M141" s="135"/>
      <c r="N141" s="136"/>
      <c r="O141" s="136"/>
      <c r="P141" s="137">
        <f>SUM(P142:P149)</f>
        <v>0</v>
      </c>
      <c r="Q141" s="136"/>
      <c r="R141" s="137">
        <f>SUM(R142:R149)</f>
        <v>3.7000000000000006E-3</v>
      </c>
      <c r="S141" s="136"/>
      <c r="T141" s="138">
        <f>SUM(T142:T149)</f>
        <v>0</v>
      </c>
      <c r="AR141" s="131" t="s">
        <v>86</v>
      </c>
      <c r="AT141" s="139" t="s">
        <v>76</v>
      </c>
      <c r="AU141" s="139" t="s">
        <v>84</v>
      </c>
      <c r="AY141" s="131" t="s">
        <v>133</v>
      </c>
      <c r="BK141" s="140">
        <f>SUM(BK142:BK149)</f>
        <v>0</v>
      </c>
    </row>
    <row r="142" spans="2:65" s="1" customFormat="1" ht="24" customHeight="1">
      <c r="B142" s="141"/>
      <c r="C142" s="142" t="s">
        <v>539</v>
      </c>
      <c r="D142" s="142" t="s">
        <v>135</v>
      </c>
      <c r="E142" s="143" t="s">
        <v>540</v>
      </c>
      <c r="F142" s="144" t="s">
        <v>541</v>
      </c>
      <c r="G142" s="145" t="s">
        <v>144</v>
      </c>
      <c r="H142" s="146">
        <v>14</v>
      </c>
      <c r="I142" s="147"/>
      <c r="J142" s="148">
        <f t="shared" ref="J142:J149" si="10">ROUND(I142*H142,2)</f>
        <v>0</v>
      </c>
      <c r="K142" s="144" t="s">
        <v>1</v>
      </c>
      <c r="L142" s="29"/>
      <c r="M142" s="149" t="s">
        <v>1</v>
      </c>
      <c r="N142" s="150" t="s">
        <v>42</v>
      </c>
      <c r="O142" s="52"/>
      <c r="P142" s="151">
        <f t="shared" ref="P142:P149" si="11">O142*H142</f>
        <v>0</v>
      </c>
      <c r="Q142" s="151">
        <v>0</v>
      </c>
      <c r="R142" s="151">
        <f t="shared" ref="R142:R149" si="12">Q142*H142</f>
        <v>0</v>
      </c>
      <c r="S142" s="151">
        <v>0</v>
      </c>
      <c r="T142" s="152">
        <f t="shared" ref="T142:T149" si="13">S142*H142</f>
        <v>0</v>
      </c>
      <c r="AR142" s="153" t="s">
        <v>168</v>
      </c>
      <c r="AT142" s="153" t="s">
        <v>135</v>
      </c>
      <c r="AU142" s="153" t="s">
        <v>86</v>
      </c>
      <c r="AY142" s="14" t="s">
        <v>133</v>
      </c>
      <c r="BE142" s="154">
        <f t="shared" ref="BE142:BE149" si="14">IF(N142="základní",J142,0)</f>
        <v>0</v>
      </c>
      <c r="BF142" s="154">
        <f t="shared" ref="BF142:BF149" si="15">IF(N142="snížená",J142,0)</f>
        <v>0</v>
      </c>
      <c r="BG142" s="154">
        <f t="shared" ref="BG142:BG149" si="16">IF(N142="zákl. přenesená",J142,0)</f>
        <v>0</v>
      </c>
      <c r="BH142" s="154">
        <f t="shared" ref="BH142:BH149" si="17">IF(N142="sníž. přenesená",J142,0)</f>
        <v>0</v>
      </c>
      <c r="BI142" s="154">
        <f t="shared" ref="BI142:BI149" si="18">IF(N142="nulová",J142,0)</f>
        <v>0</v>
      </c>
      <c r="BJ142" s="14" t="s">
        <v>84</v>
      </c>
      <c r="BK142" s="154">
        <f t="shared" ref="BK142:BK149" si="19">ROUND(I142*H142,2)</f>
        <v>0</v>
      </c>
      <c r="BL142" s="14" t="s">
        <v>168</v>
      </c>
      <c r="BM142" s="153" t="s">
        <v>542</v>
      </c>
    </row>
    <row r="143" spans="2:65" s="1" customFormat="1" ht="24" customHeight="1">
      <c r="B143" s="141"/>
      <c r="C143" s="164" t="s">
        <v>543</v>
      </c>
      <c r="D143" s="164" t="s">
        <v>412</v>
      </c>
      <c r="E143" s="165" t="s">
        <v>544</v>
      </c>
      <c r="F143" s="166" t="s">
        <v>545</v>
      </c>
      <c r="G143" s="167" t="s">
        <v>144</v>
      </c>
      <c r="H143" s="168">
        <v>14</v>
      </c>
      <c r="I143" s="169"/>
      <c r="J143" s="170">
        <f t="shared" si="10"/>
        <v>0</v>
      </c>
      <c r="K143" s="166" t="s">
        <v>1</v>
      </c>
      <c r="L143" s="171"/>
      <c r="M143" s="172" t="s">
        <v>1</v>
      </c>
      <c r="N143" s="173" t="s">
        <v>42</v>
      </c>
      <c r="O143" s="52"/>
      <c r="P143" s="151">
        <f t="shared" si="11"/>
        <v>0</v>
      </c>
      <c r="Q143" s="151">
        <v>2.2000000000000001E-4</v>
      </c>
      <c r="R143" s="151">
        <f t="shared" si="12"/>
        <v>3.0800000000000003E-3</v>
      </c>
      <c r="S143" s="151">
        <v>0</v>
      </c>
      <c r="T143" s="152">
        <f t="shared" si="13"/>
        <v>0</v>
      </c>
      <c r="AR143" s="153" t="s">
        <v>300</v>
      </c>
      <c r="AT143" s="153" t="s">
        <v>412</v>
      </c>
      <c r="AU143" s="153" t="s">
        <v>86</v>
      </c>
      <c r="AY143" s="14" t="s">
        <v>133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4" t="s">
        <v>84</v>
      </c>
      <c r="BK143" s="154">
        <f t="shared" si="19"/>
        <v>0</v>
      </c>
      <c r="BL143" s="14" t="s">
        <v>168</v>
      </c>
      <c r="BM143" s="153" t="s">
        <v>546</v>
      </c>
    </row>
    <row r="144" spans="2:65" s="1" customFormat="1" ht="24" customHeight="1">
      <c r="B144" s="141"/>
      <c r="C144" s="142" t="s">
        <v>8</v>
      </c>
      <c r="D144" s="142" t="s">
        <v>135</v>
      </c>
      <c r="E144" s="143" t="s">
        <v>547</v>
      </c>
      <c r="F144" s="144" t="s">
        <v>548</v>
      </c>
      <c r="G144" s="145" t="s">
        <v>144</v>
      </c>
      <c r="H144" s="146">
        <v>1</v>
      </c>
      <c r="I144" s="147"/>
      <c r="J144" s="148">
        <f t="shared" si="10"/>
        <v>0</v>
      </c>
      <c r="K144" s="144" t="s">
        <v>1</v>
      </c>
      <c r="L144" s="29"/>
      <c r="M144" s="149" t="s">
        <v>1</v>
      </c>
      <c r="N144" s="150" t="s">
        <v>42</v>
      </c>
      <c r="O144" s="52"/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AR144" s="153" t="s">
        <v>168</v>
      </c>
      <c r="AT144" s="153" t="s">
        <v>135</v>
      </c>
      <c r="AU144" s="153" t="s">
        <v>86</v>
      </c>
      <c r="AY144" s="14" t="s">
        <v>133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4" t="s">
        <v>84</v>
      </c>
      <c r="BK144" s="154">
        <f t="shared" si="19"/>
        <v>0</v>
      </c>
      <c r="BL144" s="14" t="s">
        <v>168</v>
      </c>
      <c r="BM144" s="153" t="s">
        <v>549</v>
      </c>
    </row>
    <row r="145" spans="2:65" s="1" customFormat="1" ht="16.5" customHeight="1">
      <c r="B145" s="141"/>
      <c r="C145" s="164" t="s">
        <v>168</v>
      </c>
      <c r="D145" s="164" t="s">
        <v>412</v>
      </c>
      <c r="E145" s="165" t="s">
        <v>550</v>
      </c>
      <c r="F145" s="166" t="s">
        <v>551</v>
      </c>
      <c r="G145" s="167" t="s">
        <v>144</v>
      </c>
      <c r="H145" s="168">
        <v>1</v>
      </c>
      <c r="I145" s="169"/>
      <c r="J145" s="170">
        <f t="shared" si="10"/>
        <v>0</v>
      </c>
      <c r="K145" s="166" t="s">
        <v>1</v>
      </c>
      <c r="L145" s="171"/>
      <c r="M145" s="172" t="s">
        <v>1</v>
      </c>
      <c r="N145" s="173" t="s">
        <v>42</v>
      </c>
      <c r="O145" s="52"/>
      <c r="P145" s="151">
        <f t="shared" si="11"/>
        <v>0</v>
      </c>
      <c r="Q145" s="151">
        <v>2.2000000000000001E-4</v>
      </c>
      <c r="R145" s="151">
        <f t="shared" si="12"/>
        <v>2.2000000000000001E-4</v>
      </c>
      <c r="S145" s="151">
        <v>0</v>
      </c>
      <c r="T145" s="152">
        <f t="shared" si="13"/>
        <v>0</v>
      </c>
      <c r="AR145" s="153" t="s">
        <v>300</v>
      </c>
      <c r="AT145" s="153" t="s">
        <v>412</v>
      </c>
      <c r="AU145" s="153" t="s">
        <v>86</v>
      </c>
      <c r="AY145" s="14" t="s">
        <v>133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84</v>
      </c>
      <c r="BK145" s="154">
        <f t="shared" si="19"/>
        <v>0</v>
      </c>
      <c r="BL145" s="14" t="s">
        <v>168</v>
      </c>
      <c r="BM145" s="153" t="s">
        <v>552</v>
      </c>
    </row>
    <row r="146" spans="2:65" s="1" customFormat="1" ht="16.5" customHeight="1">
      <c r="B146" s="141"/>
      <c r="C146" s="142" t="s">
        <v>173</v>
      </c>
      <c r="D146" s="142" t="s">
        <v>135</v>
      </c>
      <c r="E146" s="143" t="s">
        <v>553</v>
      </c>
      <c r="F146" s="144" t="s">
        <v>554</v>
      </c>
      <c r="G146" s="145" t="s">
        <v>144</v>
      </c>
      <c r="H146" s="146">
        <v>1</v>
      </c>
      <c r="I146" s="147"/>
      <c r="J146" s="148">
        <f t="shared" si="10"/>
        <v>0</v>
      </c>
      <c r="K146" s="144" t="s">
        <v>1</v>
      </c>
      <c r="L146" s="29"/>
      <c r="M146" s="149" t="s">
        <v>1</v>
      </c>
      <c r="N146" s="150" t="s">
        <v>42</v>
      </c>
      <c r="O146" s="52"/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AR146" s="153" t="s">
        <v>168</v>
      </c>
      <c r="AT146" s="153" t="s">
        <v>135</v>
      </c>
      <c r="AU146" s="153" t="s">
        <v>86</v>
      </c>
      <c r="AY146" s="14" t="s">
        <v>133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84</v>
      </c>
      <c r="BK146" s="154">
        <f t="shared" si="19"/>
        <v>0</v>
      </c>
      <c r="BL146" s="14" t="s">
        <v>168</v>
      </c>
      <c r="BM146" s="153" t="s">
        <v>555</v>
      </c>
    </row>
    <row r="147" spans="2:65" s="1" customFormat="1" ht="16.5" customHeight="1">
      <c r="B147" s="141"/>
      <c r="C147" s="164" t="s">
        <v>179</v>
      </c>
      <c r="D147" s="164" t="s">
        <v>412</v>
      </c>
      <c r="E147" s="165" t="s">
        <v>556</v>
      </c>
      <c r="F147" s="166" t="s">
        <v>557</v>
      </c>
      <c r="G147" s="167" t="s">
        <v>144</v>
      </c>
      <c r="H147" s="168">
        <v>1</v>
      </c>
      <c r="I147" s="169"/>
      <c r="J147" s="170">
        <f t="shared" si="10"/>
        <v>0</v>
      </c>
      <c r="K147" s="166" t="s">
        <v>1</v>
      </c>
      <c r="L147" s="171"/>
      <c r="M147" s="172" t="s">
        <v>1</v>
      </c>
      <c r="N147" s="173" t="s">
        <v>42</v>
      </c>
      <c r="O147" s="52"/>
      <c r="P147" s="151">
        <f t="shared" si="11"/>
        <v>0</v>
      </c>
      <c r="Q147" s="151">
        <v>4.0000000000000002E-4</v>
      </c>
      <c r="R147" s="151">
        <f t="shared" si="12"/>
        <v>4.0000000000000002E-4</v>
      </c>
      <c r="S147" s="151">
        <v>0</v>
      </c>
      <c r="T147" s="152">
        <f t="shared" si="13"/>
        <v>0</v>
      </c>
      <c r="AR147" s="153" t="s">
        <v>300</v>
      </c>
      <c r="AT147" s="153" t="s">
        <v>412</v>
      </c>
      <c r="AU147" s="153" t="s">
        <v>86</v>
      </c>
      <c r="AY147" s="14" t="s">
        <v>133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84</v>
      </c>
      <c r="BK147" s="154">
        <f t="shared" si="19"/>
        <v>0</v>
      </c>
      <c r="BL147" s="14" t="s">
        <v>168</v>
      </c>
      <c r="BM147" s="153" t="s">
        <v>558</v>
      </c>
    </row>
    <row r="148" spans="2:65" s="1" customFormat="1" ht="16.5" customHeight="1">
      <c r="B148" s="141"/>
      <c r="C148" s="142" t="s">
        <v>184</v>
      </c>
      <c r="D148" s="142" t="s">
        <v>135</v>
      </c>
      <c r="E148" s="143" t="s">
        <v>559</v>
      </c>
      <c r="F148" s="144" t="s">
        <v>560</v>
      </c>
      <c r="G148" s="145" t="s">
        <v>144</v>
      </c>
      <c r="H148" s="146">
        <v>2</v>
      </c>
      <c r="I148" s="147"/>
      <c r="J148" s="148">
        <f t="shared" si="10"/>
        <v>0</v>
      </c>
      <c r="K148" s="144" t="s">
        <v>1</v>
      </c>
      <c r="L148" s="29"/>
      <c r="M148" s="149" t="s">
        <v>1</v>
      </c>
      <c r="N148" s="150" t="s">
        <v>42</v>
      </c>
      <c r="O148" s="52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53" t="s">
        <v>168</v>
      </c>
      <c r="AT148" s="153" t="s">
        <v>135</v>
      </c>
      <c r="AU148" s="153" t="s">
        <v>86</v>
      </c>
      <c r="AY148" s="14" t="s">
        <v>133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84</v>
      </c>
      <c r="BK148" s="154">
        <f t="shared" si="19"/>
        <v>0</v>
      </c>
      <c r="BL148" s="14" t="s">
        <v>168</v>
      </c>
      <c r="BM148" s="153" t="s">
        <v>561</v>
      </c>
    </row>
    <row r="149" spans="2:65" s="1" customFormat="1" ht="16.5" customHeight="1">
      <c r="B149" s="141"/>
      <c r="C149" s="142" t="s">
        <v>189</v>
      </c>
      <c r="D149" s="142" t="s">
        <v>135</v>
      </c>
      <c r="E149" s="143" t="s">
        <v>562</v>
      </c>
      <c r="F149" s="144" t="s">
        <v>563</v>
      </c>
      <c r="G149" s="145" t="s">
        <v>144</v>
      </c>
      <c r="H149" s="146">
        <v>1</v>
      </c>
      <c r="I149" s="147"/>
      <c r="J149" s="148">
        <f t="shared" si="10"/>
        <v>0</v>
      </c>
      <c r="K149" s="144" t="s">
        <v>1</v>
      </c>
      <c r="L149" s="29"/>
      <c r="M149" s="149" t="s">
        <v>1</v>
      </c>
      <c r="N149" s="150" t="s">
        <v>42</v>
      </c>
      <c r="O149" s="52"/>
      <c r="P149" s="151">
        <f t="shared" si="11"/>
        <v>0</v>
      </c>
      <c r="Q149" s="151">
        <v>0</v>
      </c>
      <c r="R149" s="151">
        <f t="shared" si="12"/>
        <v>0</v>
      </c>
      <c r="S149" s="151">
        <v>0</v>
      </c>
      <c r="T149" s="152">
        <f t="shared" si="13"/>
        <v>0</v>
      </c>
      <c r="AR149" s="153" t="s">
        <v>168</v>
      </c>
      <c r="AT149" s="153" t="s">
        <v>135</v>
      </c>
      <c r="AU149" s="153" t="s">
        <v>86</v>
      </c>
      <c r="AY149" s="14" t="s">
        <v>133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84</v>
      </c>
      <c r="BK149" s="154">
        <f t="shared" si="19"/>
        <v>0</v>
      </c>
      <c r="BL149" s="14" t="s">
        <v>168</v>
      </c>
      <c r="BM149" s="153" t="s">
        <v>564</v>
      </c>
    </row>
    <row r="150" spans="2:65" s="10" customFormat="1" ht="25.9" customHeight="1">
      <c r="B150" s="130"/>
      <c r="D150" s="131" t="s">
        <v>76</v>
      </c>
      <c r="E150" s="132" t="s">
        <v>412</v>
      </c>
      <c r="F150" s="132" t="s">
        <v>565</v>
      </c>
      <c r="I150" s="133"/>
      <c r="J150" s="134">
        <f>BK150</f>
        <v>0</v>
      </c>
      <c r="L150" s="130"/>
      <c r="M150" s="135"/>
      <c r="N150" s="136"/>
      <c r="O150" s="136"/>
      <c r="P150" s="137">
        <f>P151+P183</f>
        <v>0</v>
      </c>
      <c r="Q150" s="136"/>
      <c r="R150" s="137">
        <f>R151+R183</f>
        <v>430.63541199999997</v>
      </c>
      <c r="S150" s="136"/>
      <c r="T150" s="138">
        <f>T151+T183</f>
        <v>0</v>
      </c>
      <c r="AR150" s="131" t="s">
        <v>147</v>
      </c>
      <c r="AT150" s="139" t="s">
        <v>76</v>
      </c>
      <c r="AU150" s="139" t="s">
        <v>16</v>
      </c>
      <c r="AY150" s="131" t="s">
        <v>133</v>
      </c>
      <c r="BK150" s="140">
        <f>BK151+BK183</f>
        <v>0</v>
      </c>
    </row>
    <row r="151" spans="2:65" s="10" customFormat="1" ht="22.9" customHeight="1">
      <c r="B151" s="130"/>
      <c r="D151" s="131" t="s">
        <v>76</v>
      </c>
      <c r="E151" s="187" t="s">
        <v>566</v>
      </c>
      <c r="F151" s="187" t="s">
        <v>567</v>
      </c>
      <c r="I151" s="133"/>
      <c r="J151" s="188">
        <f>BK151</f>
        <v>0</v>
      </c>
      <c r="L151" s="130"/>
      <c r="M151" s="135"/>
      <c r="N151" s="136"/>
      <c r="O151" s="136"/>
      <c r="P151" s="137">
        <f>SUM(P152:P182)</f>
        <v>0</v>
      </c>
      <c r="Q151" s="136"/>
      <c r="R151" s="137">
        <f>SUM(R152:R182)</f>
        <v>6.8900000000000006</v>
      </c>
      <c r="S151" s="136"/>
      <c r="T151" s="138">
        <f>SUM(T152:T182)</f>
        <v>0</v>
      </c>
      <c r="AR151" s="131" t="s">
        <v>147</v>
      </c>
      <c r="AT151" s="139" t="s">
        <v>76</v>
      </c>
      <c r="AU151" s="139" t="s">
        <v>84</v>
      </c>
      <c r="AY151" s="131" t="s">
        <v>133</v>
      </c>
      <c r="BK151" s="140">
        <f>SUM(BK152:BK182)</f>
        <v>0</v>
      </c>
    </row>
    <row r="152" spans="2:65" s="1" customFormat="1" ht="24" customHeight="1">
      <c r="B152" s="141"/>
      <c r="C152" s="142" t="s">
        <v>7</v>
      </c>
      <c r="D152" s="142" t="s">
        <v>135</v>
      </c>
      <c r="E152" s="143" t="s">
        <v>568</v>
      </c>
      <c r="F152" s="144" t="s">
        <v>569</v>
      </c>
      <c r="G152" s="145" t="s">
        <v>223</v>
      </c>
      <c r="H152" s="146">
        <v>480</v>
      </c>
      <c r="I152" s="147"/>
      <c r="J152" s="148">
        <f t="shared" ref="J152:J182" si="20">ROUND(I152*H152,2)</f>
        <v>0</v>
      </c>
      <c r="K152" s="144" t="s">
        <v>1</v>
      </c>
      <c r="L152" s="29"/>
      <c r="M152" s="149" t="s">
        <v>1</v>
      </c>
      <c r="N152" s="150" t="s">
        <v>42</v>
      </c>
      <c r="O152" s="52"/>
      <c r="P152" s="151">
        <f t="shared" ref="P152:P182" si="21">O152*H152</f>
        <v>0</v>
      </c>
      <c r="Q152" s="151">
        <v>0</v>
      </c>
      <c r="R152" s="151">
        <f t="shared" ref="R152:R182" si="22">Q152*H152</f>
        <v>0</v>
      </c>
      <c r="S152" s="151">
        <v>0</v>
      </c>
      <c r="T152" s="152">
        <f t="shared" ref="T152:T182" si="23">S152*H152</f>
        <v>0</v>
      </c>
      <c r="AR152" s="153" t="s">
        <v>215</v>
      </c>
      <c r="AT152" s="153" t="s">
        <v>135</v>
      </c>
      <c r="AU152" s="153" t="s">
        <v>86</v>
      </c>
      <c r="AY152" s="14" t="s">
        <v>133</v>
      </c>
      <c r="BE152" s="154">
        <f t="shared" ref="BE152:BE182" si="24">IF(N152="základní",J152,0)</f>
        <v>0</v>
      </c>
      <c r="BF152" s="154">
        <f t="shared" ref="BF152:BF182" si="25">IF(N152="snížená",J152,0)</f>
        <v>0</v>
      </c>
      <c r="BG152" s="154">
        <f t="shared" ref="BG152:BG182" si="26">IF(N152="zákl. přenesená",J152,0)</f>
        <v>0</v>
      </c>
      <c r="BH152" s="154">
        <f t="shared" ref="BH152:BH182" si="27">IF(N152="sníž. přenesená",J152,0)</f>
        <v>0</v>
      </c>
      <c r="BI152" s="154">
        <f t="shared" ref="BI152:BI182" si="28">IF(N152="nulová",J152,0)</f>
        <v>0</v>
      </c>
      <c r="BJ152" s="14" t="s">
        <v>84</v>
      </c>
      <c r="BK152" s="154">
        <f t="shared" ref="BK152:BK182" si="29">ROUND(I152*H152,2)</f>
        <v>0</v>
      </c>
      <c r="BL152" s="14" t="s">
        <v>215</v>
      </c>
      <c r="BM152" s="153" t="s">
        <v>570</v>
      </c>
    </row>
    <row r="153" spans="2:65" s="1" customFormat="1" ht="16.5" customHeight="1">
      <c r="B153" s="141"/>
      <c r="C153" s="164" t="s">
        <v>198</v>
      </c>
      <c r="D153" s="164" t="s">
        <v>412</v>
      </c>
      <c r="E153" s="165" t="s">
        <v>571</v>
      </c>
      <c r="F153" s="166" t="s">
        <v>572</v>
      </c>
      <c r="G153" s="167" t="s">
        <v>223</v>
      </c>
      <c r="H153" s="168">
        <v>480</v>
      </c>
      <c r="I153" s="169"/>
      <c r="J153" s="170">
        <f t="shared" si="20"/>
        <v>0</v>
      </c>
      <c r="K153" s="166" t="s">
        <v>1</v>
      </c>
      <c r="L153" s="171"/>
      <c r="M153" s="172" t="s">
        <v>1</v>
      </c>
      <c r="N153" s="173" t="s">
        <v>42</v>
      </c>
      <c r="O153" s="52"/>
      <c r="P153" s="151">
        <f t="shared" si="21"/>
        <v>0</v>
      </c>
      <c r="Q153" s="151">
        <v>1.2E-4</v>
      </c>
      <c r="R153" s="151">
        <f t="shared" si="22"/>
        <v>5.7599999999999998E-2</v>
      </c>
      <c r="S153" s="151">
        <v>0</v>
      </c>
      <c r="T153" s="152">
        <f t="shared" si="23"/>
        <v>0</v>
      </c>
      <c r="AR153" s="153" t="s">
        <v>573</v>
      </c>
      <c r="AT153" s="153" t="s">
        <v>412</v>
      </c>
      <c r="AU153" s="153" t="s">
        <v>86</v>
      </c>
      <c r="AY153" s="14" t="s">
        <v>133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4" t="s">
        <v>84</v>
      </c>
      <c r="BK153" s="154">
        <f t="shared" si="29"/>
        <v>0</v>
      </c>
      <c r="BL153" s="14" t="s">
        <v>573</v>
      </c>
      <c r="BM153" s="153" t="s">
        <v>574</v>
      </c>
    </row>
    <row r="154" spans="2:65" s="1" customFormat="1" ht="24" customHeight="1">
      <c r="B154" s="141"/>
      <c r="C154" s="142" t="s">
        <v>203</v>
      </c>
      <c r="D154" s="142" t="s">
        <v>135</v>
      </c>
      <c r="E154" s="143" t="s">
        <v>575</v>
      </c>
      <c r="F154" s="144" t="s">
        <v>576</v>
      </c>
      <c r="G154" s="145" t="s">
        <v>144</v>
      </c>
      <c r="H154" s="146">
        <v>132</v>
      </c>
      <c r="I154" s="147"/>
      <c r="J154" s="148">
        <f t="shared" si="20"/>
        <v>0</v>
      </c>
      <c r="K154" s="144" t="s">
        <v>1</v>
      </c>
      <c r="L154" s="29"/>
      <c r="M154" s="149" t="s">
        <v>1</v>
      </c>
      <c r="N154" s="150" t="s">
        <v>42</v>
      </c>
      <c r="O154" s="52"/>
      <c r="P154" s="151">
        <f t="shared" si="21"/>
        <v>0</v>
      </c>
      <c r="Q154" s="151">
        <v>0</v>
      </c>
      <c r="R154" s="151">
        <f t="shared" si="22"/>
        <v>0</v>
      </c>
      <c r="S154" s="151">
        <v>0</v>
      </c>
      <c r="T154" s="152">
        <f t="shared" si="23"/>
        <v>0</v>
      </c>
      <c r="AR154" s="153" t="s">
        <v>215</v>
      </c>
      <c r="AT154" s="153" t="s">
        <v>135</v>
      </c>
      <c r="AU154" s="153" t="s">
        <v>86</v>
      </c>
      <c r="AY154" s="14" t="s">
        <v>133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4" t="s">
        <v>84</v>
      </c>
      <c r="BK154" s="154">
        <f t="shared" si="29"/>
        <v>0</v>
      </c>
      <c r="BL154" s="14" t="s">
        <v>215</v>
      </c>
      <c r="BM154" s="153" t="s">
        <v>577</v>
      </c>
    </row>
    <row r="155" spans="2:65" s="1" customFormat="1" ht="24" customHeight="1">
      <c r="B155" s="141"/>
      <c r="C155" s="142" t="s">
        <v>208</v>
      </c>
      <c r="D155" s="142" t="s">
        <v>135</v>
      </c>
      <c r="E155" s="143" t="s">
        <v>578</v>
      </c>
      <c r="F155" s="144" t="s">
        <v>579</v>
      </c>
      <c r="G155" s="145" t="s">
        <v>223</v>
      </c>
      <c r="H155" s="146">
        <v>270</v>
      </c>
      <c r="I155" s="147"/>
      <c r="J155" s="148">
        <f t="shared" si="20"/>
        <v>0</v>
      </c>
      <c r="K155" s="144" t="s">
        <v>1</v>
      </c>
      <c r="L155" s="29"/>
      <c r="M155" s="149" t="s">
        <v>1</v>
      </c>
      <c r="N155" s="150" t="s">
        <v>42</v>
      </c>
      <c r="O155" s="52"/>
      <c r="P155" s="151">
        <f t="shared" si="21"/>
        <v>0</v>
      </c>
      <c r="Q155" s="151">
        <v>0</v>
      </c>
      <c r="R155" s="151">
        <f t="shared" si="22"/>
        <v>0</v>
      </c>
      <c r="S155" s="151">
        <v>0</v>
      </c>
      <c r="T155" s="152">
        <f t="shared" si="23"/>
        <v>0</v>
      </c>
      <c r="AR155" s="153" t="s">
        <v>168</v>
      </c>
      <c r="AT155" s="153" t="s">
        <v>135</v>
      </c>
      <c r="AU155" s="153" t="s">
        <v>86</v>
      </c>
      <c r="AY155" s="14" t="s">
        <v>133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4" t="s">
        <v>84</v>
      </c>
      <c r="BK155" s="154">
        <f t="shared" si="29"/>
        <v>0</v>
      </c>
      <c r="BL155" s="14" t="s">
        <v>168</v>
      </c>
      <c r="BM155" s="153" t="s">
        <v>580</v>
      </c>
    </row>
    <row r="156" spans="2:65" s="1" customFormat="1" ht="16.5" customHeight="1">
      <c r="B156" s="141"/>
      <c r="C156" s="164" t="s">
        <v>581</v>
      </c>
      <c r="D156" s="164" t="s">
        <v>412</v>
      </c>
      <c r="E156" s="165" t="s">
        <v>582</v>
      </c>
      <c r="F156" s="166" t="s">
        <v>583</v>
      </c>
      <c r="G156" s="167" t="s">
        <v>223</v>
      </c>
      <c r="H156" s="168">
        <v>270</v>
      </c>
      <c r="I156" s="169"/>
      <c r="J156" s="170">
        <f t="shared" si="20"/>
        <v>0</v>
      </c>
      <c r="K156" s="166" t="s">
        <v>1</v>
      </c>
      <c r="L156" s="171"/>
      <c r="M156" s="172" t="s">
        <v>1</v>
      </c>
      <c r="N156" s="173" t="s">
        <v>42</v>
      </c>
      <c r="O156" s="52"/>
      <c r="P156" s="151">
        <f t="shared" si="21"/>
        <v>0</v>
      </c>
      <c r="Q156" s="151">
        <v>5.2999999999999998E-4</v>
      </c>
      <c r="R156" s="151">
        <f t="shared" si="22"/>
        <v>0.1431</v>
      </c>
      <c r="S156" s="151">
        <v>0</v>
      </c>
      <c r="T156" s="152">
        <f t="shared" si="23"/>
        <v>0</v>
      </c>
      <c r="AR156" s="153" t="s">
        <v>573</v>
      </c>
      <c r="AT156" s="153" t="s">
        <v>412</v>
      </c>
      <c r="AU156" s="153" t="s">
        <v>86</v>
      </c>
      <c r="AY156" s="14" t="s">
        <v>133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4" t="s">
        <v>84</v>
      </c>
      <c r="BK156" s="154">
        <f t="shared" si="29"/>
        <v>0</v>
      </c>
      <c r="BL156" s="14" t="s">
        <v>573</v>
      </c>
      <c r="BM156" s="153" t="s">
        <v>584</v>
      </c>
    </row>
    <row r="157" spans="2:65" s="1" customFormat="1" ht="24" customHeight="1">
      <c r="B157" s="141"/>
      <c r="C157" s="142" t="s">
        <v>585</v>
      </c>
      <c r="D157" s="142" t="s">
        <v>135</v>
      </c>
      <c r="E157" s="143" t="s">
        <v>586</v>
      </c>
      <c r="F157" s="144" t="s">
        <v>587</v>
      </c>
      <c r="G157" s="145" t="s">
        <v>144</v>
      </c>
      <c r="H157" s="146">
        <v>50</v>
      </c>
      <c r="I157" s="147"/>
      <c r="J157" s="148">
        <f t="shared" si="20"/>
        <v>0</v>
      </c>
      <c r="K157" s="144" t="s">
        <v>1</v>
      </c>
      <c r="L157" s="29"/>
      <c r="M157" s="149" t="s">
        <v>1</v>
      </c>
      <c r="N157" s="150" t="s">
        <v>42</v>
      </c>
      <c r="O157" s="52"/>
      <c r="P157" s="151">
        <f t="shared" si="21"/>
        <v>0</v>
      </c>
      <c r="Q157" s="151">
        <v>0</v>
      </c>
      <c r="R157" s="151">
        <f t="shared" si="22"/>
        <v>0</v>
      </c>
      <c r="S157" s="151">
        <v>0</v>
      </c>
      <c r="T157" s="152">
        <f t="shared" si="23"/>
        <v>0</v>
      </c>
      <c r="AR157" s="153" t="s">
        <v>215</v>
      </c>
      <c r="AT157" s="153" t="s">
        <v>135</v>
      </c>
      <c r="AU157" s="153" t="s">
        <v>86</v>
      </c>
      <c r="AY157" s="14" t="s">
        <v>133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4" t="s">
        <v>84</v>
      </c>
      <c r="BK157" s="154">
        <f t="shared" si="29"/>
        <v>0</v>
      </c>
      <c r="BL157" s="14" t="s">
        <v>215</v>
      </c>
      <c r="BM157" s="153" t="s">
        <v>588</v>
      </c>
    </row>
    <row r="158" spans="2:65" s="1" customFormat="1" ht="24" customHeight="1">
      <c r="B158" s="141"/>
      <c r="C158" s="142" t="s">
        <v>237</v>
      </c>
      <c r="D158" s="142" t="s">
        <v>135</v>
      </c>
      <c r="E158" s="143" t="s">
        <v>589</v>
      </c>
      <c r="F158" s="144" t="s">
        <v>590</v>
      </c>
      <c r="G158" s="145" t="s">
        <v>223</v>
      </c>
      <c r="H158" s="146">
        <v>60</v>
      </c>
      <c r="I158" s="147"/>
      <c r="J158" s="148">
        <f t="shared" si="20"/>
        <v>0</v>
      </c>
      <c r="K158" s="144" t="s">
        <v>1</v>
      </c>
      <c r="L158" s="29"/>
      <c r="M158" s="149" t="s">
        <v>1</v>
      </c>
      <c r="N158" s="150" t="s">
        <v>42</v>
      </c>
      <c r="O158" s="52"/>
      <c r="P158" s="151">
        <f t="shared" si="21"/>
        <v>0</v>
      </c>
      <c r="Q158" s="151">
        <v>0</v>
      </c>
      <c r="R158" s="151">
        <f t="shared" si="22"/>
        <v>0</v>
      </c>
      <c r="S158" s="151">
        <v>0</v>
      </c>
      <c r="T158" s="152">
        <f t="shared" si="23"/>
        <v>0</v>
      </c>
      <c r="AR158" s="153" t="s">
        <v>168</v>
      </c>
      <c r="AT158" s="153" t="s">
        <v>135</v>
      </c>
      <c r="AU158" s="153" t="s">
        <v>86</v>
      </c>
      <c r="AY158" s="14" t="s">
        <v>133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4" t="s">
        <v>84</v>
      </c>
      <c r="BK158" s="154">
        <f t="shared" si="29"/>
        <v>0</v>
      </c>
      <c r="BL158" s="14" t="s">
        <v>168</v>
      </c>
      <c r="BM158" s="153" t="s">
        <v>591</v>
      </c>
    </row>
    <row r="159" spans="2:65" s="1" customFormat="1" ht="16.5" customHeight="1">
      <c r="B159" s="141"/>
      <c r="C159" s="164" t="s">
        <v>267</v>
      </c>
      <c r="D159" s="164" t="s">
        <v>412</v>
      </c>
      <c r="E159" s="165" t="s">
        <v>592</v>
      </c>
      <c r="F159" s="166" t="s">
        <v>593</v>
      </c>
      <c r="G159" s="167" t="s">
        <v>223</v>
      </c>
      <c r="H159" s="168">
        <v>60</v>
      </c>
      <c r="I159" s="169"/>
      <c r="J159" s="170">
        <f t="shared" si="20"/>
        <v>0</v>
      </c>
      <c r="K159" s="166" t="s">
        <v>1</v>
      </c>
      <c r="L159" s="171"/>
      <c r="M159" s="172" t="s">
        <v>1</v>
      </c>
      <c r="N159" s="173" t="s">
        <v>42</v>
      </c>
      <c r="O159" s="52"/>
      <c r="P159" s="151">
        <f t="shared" si="21"/>
        <v>0</v>
      </c>
      <c r="Q159" s="151">
        <v>6.3000000000000003E-4</v>
      </c>
      <c r="R159" s="151">
        <f t="shared" si="22"/>
        <v>3.78E-2</v>
      </c>
      <c r="S159" s="151">
        <v>0</v>
      </c>
      <c r="T159" s="152">
        <f t="shared" si="23"/>
        <v>0</v>
      </c>
      <c r="AR159" s="153" t="s">
        <v>300</v>
      </c>
      <c r="AT159" s="153" t="s">
        <v>412</v>
      </c>
      <c r="AU159" s="153" t="s">
        <v>86</v>
      </c>
      <c r="AY159" s="14" t="s">
        <v>133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4" t="s">
        <v>84</v>
      </c>
      <c r="BK159" s="154">
        <f t="shared" si="29"/>
        <v>0</v>
      </c>
      <c r="BL159" s="14" t="s">
        <v>168</v>
      </c>
      <c r="BM159" s="153" t="s">
        <v>594</v>
      </c>
    </row>
    <row r="160" spans="2:65" s="1" customFormat="1" ht="24" customHeight="1">
      <c r="B160" s="141"/>
      <c r="C160" s="142" t="s">
        <v>595</v>
      </c>
      <c r="D160" s="142" t="s">
        <v>135</v>
      </c>
      <c r="E160" s="143" t="s">
        <v>596</v>
      </c>
      <c r="F160" s="144" t="s">
        <v>597</v>
      </c>
      <c r="G160" s="145" t="s">
        <v>223</v>
      </c>
      <c r="H160" s="146">
        <v>640</v>
      </c>
      <c r="I160" s="147"/>
      <c r="J160" s="148">
        <f t="shared" si="20"/>
        <v>0</v>
      </c>
      <c r="K160" s="144" t="s">
        <v>1</v>
      </c>
      <c r="L160" s="29"/>
      <c r="M160" s="149" t="s">
        <v>1</v>
      </c>
      <c r="N160" s="150" t="s">
        <v>42</v>
      </c>
      <c r="O160" s="52"/>
      <c r="P160" s="151">
        <f t="shared" si="21"/>
        <v>0</v>
      </c>
      <c r="Q160" s="151">
        <v>0</v>
      </c>
      <c r="R160" s="151">
        <f t="shared" si="22"/>
        <v>0</v>
      </c>
      <c r="S160" s="151">
        <v>0</v>
      </c>
      <c r="T160" s="152">
        <f t="shared" si="23"/>
        <v>0</v>
      </c>
      <c r="AR160" s="153" t="s">
        <v>168</v>
      </c>
      <c r="AT160" s="153" t="s">
        <v>135</v>
      </c>
      <c r="AU160" s="153" t="s">
        <v>86</v>
      </c>
      <c r="AY160" s="14" t="s">
        <v>133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4" t="s">
        <v>84</v>
      </c>
      <c r="BK160" s="154">
        <f t="shared" si="29"/>
        <v>0</v>
      </c>
      <c r="BL160" s="14" t="s">
        <v>168</v>
      </c>
      <c r="BM160" s="153" t="s">
        <v>598</v>
      </c>
    </row>
    <row r="161" spans="2:65" s="1" customFormat="1" ht="16.5" customHeight="1">
      <c r="B161" s="141"/>
      <c r="C161" s="164" t="s">
        <v>599</v>
      </c>
      <c r="D161" s="164" t="s">
        <v>412</v>
      </c>
      <c r="E161" s="165" t="s">
        <v>600</v>
      </c>
      <c r="F161" s="166" t="s">
        <v>601</v>
      </c>
      <c r="G161" s="167" t="s">
        <v>223</v>
      </c>
      <c r="H161" s="168">
        <v>640</v>
      </c>
      <c r="I161" s="169"/>
      <c r="J161" s="170">
        <f t="shared" si="20"/>
        <v>0</v>
      </c>
      <c r="K161" s="166" t="s">
        <v>1</v>
      </c>
      <c r="L161" s="171"/>
      <c r="M161" s="172" t="s">
        <v>1</v>
      </c>
      <c r="N161" s="173" t="s">
        <v>42</v>
      </c>
      <c r="O161" s="52"/>
      <c r="P161" s="151">
        <f t="shared" si="21"/>
        <v>0</v>
      </c>
      <c r="Q161" s="151">
        <v>5.2999999999999998E-4</v>
      </c>
      <c r="R161" s="151">
        <f t="shared" si="22"/>
        <v>0.3392</v>
      </c>
      <c r="S161" s="151">
        <v>0</v>
      </c>
      <c r="T161" s="152">
        <f t="shared" si="23"/>
        <v>0</v>
      </c>
      <c r="AR161" s="153" t="s">
        <v>573</v>
      </c>
      <c r="AT161" s="153" t="s">
        <v>412</v>
      </c>
      <c r="AU161" s="153" t="s">
        <v>86</v>
      </c>
      <c r="AY161" s="14" t="s">
        <v>133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4" t="s">
        <v>84</v>
      </c>
      <c r="BK161" s="154">
        <f t="shared" si="29"/>
        <v>0</v>
      </c>
      <c r="BL161" s="14" t="s">
        <v>573</v>
      </c>
      <c r="BM161" s="153" t="s">
        <v>602</v>
      </c>
    </row>
    <row r="162" spans="2:65" s="1" customFormat="1" ht="24" customHeight="1">
      <c r="B162" s="141"/>
      <c r="C162" s="142" t="s">
        <v>603</v>
      </c>
      <c r="D162" s="142" t="s">
        <v>135</v>
      </c>
      <c r="E162" s="143" t="s">
        <v>604</v>
      </c>
      <c r="F162" s="144" t="s">
        <v>605</v>
      </c>
      <c r="G162" s="145" t="s">
        <v>144</v>
      </c>
      <c r="H162" s="146">
        <v>224</v>
      </c>
      <c r="I162" s="147"/>
      <c r="J162" s="148">
        <f t="shared" si="20"/>
        <v>0</v>
      </c>
      <c r="K162" s="144" t="s">
        <v>1</v>
      </c>
      <c r="L162" s="29"/>
      <c r="M162" s="149" t="s">
        <v>1</v>
      </c>
      <c r="N162" s="150" t="s">
        <v>42</v>
      </c>
      <c r="O162" s="52"/>
      <c r="P162" s="151">
        <f t="shared" si="21"/>
        <v>0</v>
      </c>
      <c r="Q162" s="151">
        <v>0</v>
      </c>
      <c r="R162" s="151">
        <f t="shared" si="22"/>
        <v>0</v>
      </c>
      <c r="S162" s="151">
        <v>0</v>
      </c>
      <c r="T162" s="152">
        <f t="shared" si="23"/>
        <v>0</v>
      </c>
      <c r="AR162" s="153" t="s">
        <v>215</v>
      </c>
      <c r="AT162" s="153" t="s">
        <v>135</v>
      </c>
      <c r="AU162" s="153" t="s">
        <v>86</v>
      </c>
      <c r="AY162" s="14" t="s">
        <v>133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4" t="s">
        <v>84</v>
      </c>
      <c r="BK162" s="154">
        <f t="shared" si="29"/>
        <v>0</v>
      </c>
      <c r="BL162" s="14" t="s">
        <v>215</v>
      </c>
      <c r="BM162" s="153" t="s">
        <v>606</v>
      </c>
    </row>
    <row r="163" spans="2:65" s="1" customFormat="1" ht="24" customHeight="1">
      <c r="B163" s="141"/>
      <c r="C163" s="142" t="s">
        <v>300</v>
      </c>
      <c r="D163" s="142" t="s">
        <v>135</v>
      </c>
      <c r="E163" s="143" t="s">
        <v>607</v>
      </c>
      <c r="F163" s="144" t="s">
        <v>608</v>
      </c>
      <c r="G163" s="145" t="s">
        <v>144</v>
      </c>
      <c r="H163" s="146">
        <v>3</v>
      </c>
      <c r="I163" s="147"/>
      <c r="J163" s="148">
        <f t="shared" si="20"/>
        <v>0</v>
      </c>
      <c r="K163" s="144" t="s">
        <v>1</v>
      </c>
      <c r="L163" s="29"/>
      <c r="M163" s="149" t="s">
        <v>1</v>
      </c>
      <c r="N163" s="150" t="s">
        <v>42</v>
      </c>
      <c r="O163" s="52"/>
      <c r="P163" s="151">
        <f t="shared" si="21"/>
        <v>0</v>
      </c>
      <c r="Q163" s="151">
        <v>0</v>
      </c>
      <c r="R163" s="151">
        <f t="shared" si="22"/>
        <v>0</v>
      </c>
      <c r="S163" s="151">
        <v>0</v>
      </c>
      <c r="T163" s="152">
        <f t="shared" si="23"/>
        <v>0</v>
      </c>
      <c r="AR163" s="153" t="s">
        <v>215</v>
      </c>
      <c r="AT163" s="153" t="s">
        <v>135</v>
      </c>
      <c r="AU163" s="153" t="s">
        <v>86</v>
      </c>
      <c r="AY163" s="14" t="s">
        <v>133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4" t="s">
        <v>84</v>
      </c>
      <c r="BK163" s="154">
        <f t="shared" si="29"/>
        <v>0</v>
      </c>
      <c r="BL163" s="14" t="s">
        <v>215</v>
      </c>
      <c r="BM163" s="153" t="s">
        <v>609</v>
      </c>
    </row>
    <row r="164" spans="2:65" s="1" customFormat="1" ht="24" customHeight="1">
      <c r="B164" s="141"/>
      <c r="C164" s="164" t="s">
        <v>610</v>
      </c>
      <c r="D164" s="164" t="s">
        <v>412</v>
      </c>
      <c r="E164" s="165" t="s">
        <v>611</v>
      </c>
      <c r="F164" s="166" t="s">
        <v>612</v>
      </c>
      <c r="G164" s="167" t="s">
        <v>144</v>
      </c>
      <c r="H164" s="168">
        <v>3</v>
      </c>
      <c r="I164" s="169"/>
      <c r="J164" s="170">
        <f t="shared" si="20"/>
        <v>0</v>
      </c>
      <c r="K164" s="166" t="s">
        <v>1</v>
      </c>
      <c r="L164" s="171"/>
      <c r="M164" s="172" t="s">
        <v>1</v>
      </c>
      <c r="N164" s="173" t="s">
        <v>42</v>
      </c>
      <c r="O164" s="52"/>
      <c r="P164" s="151">
        <f t="shared" si="21"/>
        <v>0</v>
      </c>
      <c r="Q164" s="151">
        <v>8.0999999999999996E-3</v>
      </c>
      <c r="R164" s="151">
        <f t="shared" si="22"/>
        <v>2.4299999999999999E-2</v>
      </c>
      <c r="S164" s="151">
        <v>0</v>
      </c>
      <c r="T164" s="152">
        <f t="shared" si="23"/>
        <v>0</v>
      </c>
      <c r="AR164" s="153" t="s">
        <v>573</v>
      </c>
      <c r="AT164" s="153" t="s">
        <v>412</v>
      </c>
      <c r="AU164" s="153" t="s">
        <v>86</v>
      </c>
      <c r="AY164" s="14" t="s">
        <v>133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4" t="s">
        <v>84</v>
      </c>
      <c r="BK164" s="154">
        <f t="shared" si="29"/>
        <v>0</v>
      </c>
      <c r="BL164" s="14" t="s">
        <v>573</v>
      </c>
      <c r="BM164" s="153" t="s">
        <v>613</v>
      </c>
    </row>
    <row r="165" spans="2:65" s="1" customFormat="1" ht="16.5" customHeight="1">
      <c r="B165" s="141"/>
      <c r="C165" s="142" t="s">
        <v>305</v>
      </c>
      <c r="D165" s="142" t="s">
        <v>135</v>
      </c>
      <c r="E165" s="143" t="s">
        <v>614</v>
      </c>
      <c r="F165" s="144" t="s">
        <v>615</v>
      </c>
      <c r="G165" s="145" t="s">
        <v>144</v>
      </c>
      <c r="H165" s="146">
        <v>3</v>
      </c>
      <c r="I165" s="147"/>
      <c r="J165" s="148">
        <f t="shared" si="20"/>
        <v>0</v>
      </c>
      <c r="K165" s="144" t="s">
        <v>1</v>
      </c>
      <c r="L165" s="29"/>
      <c r="M165" s="149" t="s">
        <v>1</v>
      </c>
      <c r="N165" s="150" t="s">
        <v>42</v>
      </c>
      <c r="O165" s="52"/>
      <c r="P165" s="151">
        <f t="shared" si="21"/>
        <v>0</v>
      </c>
      <c r="Q165" s="151">
        <v>0</v>
      </c>
      <c r="R165" s="151">
        <f t="shared" si="22"/>
        <v>0</v>
      </c>
      <c r="S165" s="151">
        <v>0</v>
      </c>
      <c r="T165" s="152">
        <f t="shared" si="23"/>
        <v>0</v>
      </c>
      <c r="AR165" s="153" t="s">
        <v>215</v>
      </c>
      <c r="AT165" s="153" t="s">
        <v>135</v>
      </c>
      <c r="AU165" s="153" t="s">
        <v>86</v>
      </c>
      <c r="AY165" s="14" t="s">
        <v>133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4" t="s">
        <v>84</v>
      </c>
      <c r="BK165" s="154">
        <f t="shared" si="29"/>
        <v>0</v>
      </c>
      <c r="BL165" s="14" t="s">
        <v>215</v>
      </c>
      <c r="BM165" s="153" t="s">
        <v>616</v>
      </c>
    </row>
    <row r="166" spans="2:65" s="1" customFormat="1" ht="24" customHeight="1">
      <c r="B166" s="141"/>
      <c r="C166" s="142" t="s">
        <v>617</v>
      </c>
      <c r="D166" s="142" t="s">
        <v>135</v>
      </c>
      <c r="E166" s="143" t="s">
        <v>618</v>
      </c>
      <c r="F166" s="144" t="s">
        <v>619</v>
      </c>
      <c r="G166" s="145" t="s">
        <v>144</v>
      </c>
      <c r="H166" s="146">
        <v>31</v>
      </c>
      <c r="I166" s="147"/>
      <c r="J166" s="148">
        <f t="shared" si="20"/>
        <v>0</v>
      </c>
      <c r="K166" s="144" t="s">
        <v>1</v>
      </c>
      <c r="L166" s="29"/>
      <c r="M166" s="149" t="s">
        <v>1</v>
      </c>
      <c r="N166" s="150" t="s">
        <v>42</v>
      </c>
      <c r="O166" s="52"/>
      <c r="P166" s="151">
        <f t="shared" si="21"/>
        <v>0</v>
      </c>
      <c r="Q166" s="151">
        <v>0</v>
      </c>
      <c r="R166" s="151">
        <f t="shared" si="22"/>
        <v>0</v>
      </c>
      <c r="S166" s="151">
        <v>0</v>
      </c>
      <c r="T166" s="152">
        <f t="shared" si="23"/>
        <v>0</v>
      </c>
      <c r="AR166" s="153" t="s">
        <v>168</v>
      </c>
      <c r="AT166" s="153" t="s">
        <v>135</v>
      </c>
      <c r="AU166" s="153" t="s">
        <v>86</v>
      </c>
      <c r="AY166" s="14" t="s">
        <v>133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4" t="s">
        <v>84</v>
      </c>
      <c r="BK166" s="154">
        <f t="shared" si="29"/>
        <v>0</v>
      </c>
      <c r="BL166" s="14" t="s">
        <v>168</v>
      </c>
      <c r="BM166" s="153" t="s">
        <v>620</v>
      </c>
    </row>
    <row r="167" spans="2:65" s="1" customFormat="1" ht="24" customHeight="1">
      <c r="B167" s="141"/>
      <c r="C167" s="142" t="s">
        <v>621</v>
      </c>
      <c r="D167" s="142" t="s">
        <v>135</v>
      </c>
      <c r="E167" s="143" t="s">
        <v>622</v>
      </c>
      <c r="F167" s="144" t="s">
        <v>623</v>
      </c>
      <c r="G167" s="145" t="s">
        <v>144</v>
      </c>
      <c r="H167" s="146">
        <v>26</v>
      </c>
      <c r="I167" s="147"/>
      <c r="J167" s="148">
        <f t="shared" si="20"/>
        <v>0</v>
      </c>
      <c r="K167" s="144" t="s">
        <v>1</v>
      </c>
      <c r="L167" s="29"/>
      <c r="M167" s="149" t="s">
        <v>1</v>
      </c>
      <c r="N167" s="150" t="s">
        <v>42</v>
      </c>
      <c r="O167" s="52"/>
      <c r="P167" s="151">
        <f t="shared" si="21"/>
        <v>0</v>
      </c>
      <c r="Q167" s="151">
        <v>0</v>
      </c>
      <c r="R167" s="151">
        <f t="shared" si="22"/>
        <v>0</v>
      </c>
      <c r="S167" s="151">
        <v>0</v>
      </c>
      <c r="T167" s="152">
        <f t="shared" si="23"/>
        <v>0</v>
      </c>
      <c r="AR167" s="153" t="s">
        <v>168</v>
      </c>
      <c r="AT167" s="153" t="s">
        <v>135</v>
      </c>
      <c r="AU167" s="153" t="s">
        <v>86</v>
      </c>
      <c r="AY167" s="14" t="s">
        <v>133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4" t="s">
        <v>84</v>
      </c>
      <c r="BK167" s="154">
        <f t="shared" si="29"/>
        <v>0</v>
      </c>
      <c r="BL167" s="14" t="s">
        <v>168</v>
      </c>
      <c r="BM167" s="153" t="s">
        <v>624</v>
      </c>
    </row>
    <row r="168" spans="2:65" s="1" customFormat="1" ht="24" customHeight="1">
      <c r="B168" s="141"/>
      <c r="C168" s="164" t="s">
        <v>625</v>
      </c>
      <c r="D168" s="164" t="s">
        <v>412</v>
      </c>
      <c r="E168" s="165" t="s">
        <v>626</v>
      </c>
      <c r="F168" s="166" t="s">
        <v>627</v>
      </c>
      <c r="G168" s="167" t="s">
        <v>144</v>
      </c>
      <c r="H168" s="168">
        <v>26</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     <c r="N168" s="173" t="s">
        <v>42</v>
      </c>
      <c r="O168" s="52"/>
      <c r="P168" s="151">
        <f t="shared" si="21"/>
        <v>0</v>
      </c>
      <c r="Q168" s="151">
        <v>6.2E-2</v>
      </c>
      <c r="R168" s="151">
        <f t="shared" si="22"/>
        <v>1.6120000000000001</v>
      </c>
      <c r="S168" s="151">
        <v>0</v>
      </c>
      <c r="T168" s="152">
        <f t="shared" si="23"/>
        <v>0</v>
      </c>
      <c r="AR168" s="153" t="s">
        <v>573</v>
      </c>
      <c r="AT168" s="153" t="s">
        <v>412</v>
      </c>
      <c r="AU168" s="153" t="s">
        <v>86</v>
      </c>
      <c r="AY168" s="14" t="s">
        <v>133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4" t="s">
        <v>84</v>
      </c>
      <c r="BK168" s="154">
        <f t="shared" si="29"/>
        <v>0</v>
      </c>
      <c r="BL168" s="14" t="s">
        <v>573</v>
      </c>
      <c r="BM168" s="153" t="s">
        <v>628</v>
      </c>
    </row>
    <row r="169" spans="2:65" s="1" customFormat="1" ht="24" customHeight="1">
      <c r="B169" s="141"/>
      <c r="C169" s="142" t="s">
        <v>310</v>
      </c>
      <c r="D169" s="142" t="s">
        <v>135</v>
      </c>
      <c r="E169" s="143" t="s">
        <v>629</v>
      </c>
      <c r="F169" s="144" t="s">
        <v>630</v>
      </c>
      <c r="G169" s="145" t="s">
        <v>144</v>
      </c>
      <c r="H169" s="146">
        <v>26</v>
      </c>
      <c r="I169" s="147"/>
      <c r="J169" s="148">
        <f t="shared" si="20"/>
        <v>0</v>
      </c>
      <c r="K169" s="144" t="s">
        <v>1</v>
      </c>
      <c r="L169" s="29"/>
      <c r="M169" s="149" t="s">
        <v>1</v>
      </c>
      <c r="N169" s="150" t="s">
        <v>42</v>
      </c>
      <c r="O169" s="52"/>
      <c r="P169" s="151">
        <f t="shared" si="21"/>
        <v>0</v>
      </c>
      <c r="Q169" s="151">
        <v>0</v>
      </c>
      <c r="R169" s="151">
        <f t="shared" si="22"/>
        <v>0</v>
      </c>
      <c r="S169" s="151">
        <v>0</v>
      </c>
      <c r="T169" s="152">
        <f t="shared" si="23"/>
        <v>0</v>
      </c>
      <c r="AR169" s="153" t="s">
        <v>168</v>
      </c>
      <c r="AT169" s="153" t="s">
        <v>135</v>
      </c>
      <c r="AU169" s="153" t="s">
        <v>86</v>
      </c>
      <c r="AY169" s="14" t="s">
        <v>133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4" t="s">
        <v>84</v>
      </c>
      <c r="BK169" s="154">
        <f t="shared" si="29"/>
        <v>0</v>
      </c>
      <c r="BL169" s="14" t="s">
        <v>168</v>
      </c>
      <c r="BM169" s="153" t="s">
        <v>631</v>
      </c>
    </row>
    <row r="170" spans="2:65" s="1" customFormat="1" ht="16.5" customHeight="1">
      <c r="B170" s="141"/>
      <c r="C170" s="164" t="s">
        <v>318</v>
      </c>
      <c r="D170" s="164" t="s">
        <v>412</v>
      </c>
      <c r="E170" s="165" t="s">
        <v>632</v>
      </c>
      <c r="F170" s="166" t="s">
        <v>633</v>
      </c>
      <c r="G170" s="167" t="s">
        <v>144</v>
      </c>
      <c r="H170" s="168">
        <v>26</v>
      </c>
      <c r="I170" s="169"/>
      <c r="J170" s="170">
        <f t="shared" si="20"/>
        <v>0</v>
      </c>
      <c r="K170" s="166" t="s">
        <v>1</v>
      </c>
      <c r="L170" s="171"/>
      <c r="M170" s="172" t="s">
        <v>1</v>
      </c>
      <c r="N170" s="173" t="s">
        <v>42</v>
      </c>
      <c r="O170" s="52"/>
      <c r="P170" s="151">
        <f t="shared" si="21"/>
        <v>0</v>
      </c>
      <c r="Q170" s="151">
        <v>6.2E-2</v>
      </c>
      <c r="R170" s="151">
        <f t="shared" si="22"/>
        <v>1.6120000000000001</v>
      </c>
      <c r="S170" s="151">
        <v>0</v>
      </c>
      <c r="T170" s="152">
        <f t="shared" si="23"/>
        <v>0</v>
      </c>
      <c r="AR170" s="153" t="s">
        <v>573</v>
      </c>
      <c r="AT170" s="153" t="s">
        <v>412</v>
      </c>
      <c r="AU170" s="153" t="s">
        <v>86</v>
      </c>
      <c r="AY170" s="14" t="s">
        <v>133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4" t="s">
        <v>84</v>
      </c>
      <c r="BK170" s="154">
        <f t="shared" si="29"/>
        <v>0</v>
      </c>
      <c r="BL170" s="14" t="s">
        <v>573</v>
      </c>
      <c r="BM170" s="153" t="s">
        <v>634</v>
      </c>
    </row>
    <row r="171" spans="2:65" s="1" customFormat="1" ht="16.5" customHeight="1">
      <c r="B171" s="141"/>
      <c r="C171" s="142" t="s">
        <v>327</v>
      </c>
      <c r="D171" s="142" t="s">
        <v>135</v>
      </c>
      <c r="E171" s="143" t="s">
        <v>635</v>
      </c>
      <c r="F171" s="144" t="s">
        <v>636</v>
      </c>
      <c r="G171" s="145" t="s">
        <v>144</v>
      </c>
      <c r="H171" s="146">
        <v>26</v>
      </c>
      <c r="I171" s="147"/>
      <c r="J171" s="148">
        <f t="shared" si="20"/>
        <v>0</v>
      </c>
      <c r="K171" s="144" t="s">
        <v>1</v>
      </c>
      <c r="L171" s="29"/>
      <c r="M171" s="149" t="s">
        <v>1</v>
      </c>
      <c r="N171" s="150" t="s">
        <v>42</v>
      </c>
      <c r="O171" s="52"/>
      <c r="P171" s="151">
        <f t="shared" si="21"/>
        <v>0</v>
      </c>
      <c r="Q171" s="151">
        <v>0</v>
      </c>
      <c r="R171" s="151">
        <f t="shared" si="22"/>
        <v>0</v>
      </c>
      <c r="S171" s="151">
        <v>0</v>
      </c>
      <c r="T171" s="152">
        <f t="shared" si="23"/>
        <v>0</v>
      </c>
      <c r="AR171" s="153" t="s">
        <v>168</v>
      </c>
      <c r="AT171" s="153" t="s">
        <v>135</v>
      </c>
      <c r="AU171" s="153" t="s">
        <v>86</v>
      </c>
      <c r="AY171" s="14" t="s">
        <v>133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4" t="s">
        <v>84</v>
      </c>
      <c r="BK171" s="154">
        <f t="shared" si="29"/>
        <v>0</v>
      </c>
      <c r="BL171" s="14" t="s">
        <v>168</v>
      </c>
      <c r="BM171" s="153" t="s">
        <v>637</v>
      </c>
    </row>
    <row r="172" spans="2:65" s="1" customFormat="1" ht="24" customHeight="1">
      <c r="B172" s="141"/>
      <c r="C172" s="164" t="s">
        <v>378</v>
      </c>
      <c r="D172" s="164" t="s">
        <v>412</v>
      </c>
      <c r="E172" s="165" t="s">
        <v>638</v>
      </c>
      <c r="F172" s="166" t="s">
        <v>639</v>
      </c>
      <c r="G172" s="167" t="s">
        <v>144</v>
      </c>
      <c r="H172" s="168">
        <v>24</v>
      </c>
      <c r="I172" s="169"/>
      <c r="J172" s="170">
        <f t="shared" si="20"/>
        <v>0</v>
      </c>
      <c r="K172" s="166" t="s">
        <v>1</v>
      </c>
      <c r="L172" s="171"/>
      <c r="M172" s="172" t="s">
        <v>1</v>
      </c>
      <c r="N172" s="173" t="s">
        <v>42</v>
      </c>
      <c r="O172" s="52"/>
      <c r="P172" s="151">
        <f t="shared" si="21"/>
        <v>0</v>
      </c>
      <c r="Q172" s="151">
        <v>7.9000000000000001E-2</v>
      </c>
      <c r="R172" s="151">
        <f t="shared" si="22"/>
        <v>1.8959999999999999</v>
      </c>
      <c r="S172" s="151">
        <v>0</v>
      </c>
      <c r="T172" s="152">
        <f t="shared" si="23"/>
        <v>0</v>
      </c>
      <c r="AR172" s="153" t="s">
        <v>573</v>
      </c>
      <c r="AT172" s="153" t="s">
        <v>412</v>
      </c>
      <c r="AU172" s="153" t="s">
        <v>86</v>
      </c>
      <c r="AY172" s="14" t="s">
        <v>133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4" t="s">
        <v>84</v>
      </c>
      <c r="BK172" s="154">
        <f t="shared" si="29"/>
        <v>0</v>
      </c>
      <c r="BL172" s="14" t="s">
        <v>573</v>
      </c>
      <c r="BM172" s="153" t="s">
        <v>640</v>
      </c>
    </row>
    <row r="173" spans="2:65" s="1" customFormat="1" ht="24" customHeight="1">
      <c r="B173" s="141"/>
      <c r="C173" s="164" t="s">
        <v>641</v>
      </c>
      <c r="D173" s="164" t="s">
        <v>412</v>
      </c>
      <c r="E173" s="165" t="s">
        <v>642</v>
      </c>
      <c r="F173" s="166" t="s">
        <v>643</v>
      </c>
      <c r="G173" s="167" t="s">
        <v>144</v>
      </c>
      <c r="H173" s="168">
        <v>2</v>
      </c>
      <c r="I173" s="169"/>
      <c r="J173" s="170">
        <f t="shared" si="20"/>
        <v>0</v>
      </c>
      <c r="K173" s="166" t="s">
        <v>1</v>
      </c>
      <c r="L173" s="171"/>
      <c r="M173" s="172" t="s">
        <v>1</v>
      </c>
      <c r="N173" s="173" t="s">
        <v>42</v>
      </c>
      <c r="O173" s="52"/>
      <c r="P173" s="151">
        <f t="shared" si="21"/>
        <v>0</v>
      </c>
      <c r="Q173" s="151">
        <v>7.9000000000000001E-2</v>
      </c>
      <c r="R173" s="151">
        <f t="shared" si="22"/>
        <v>0.158</v>
      </c>
      <c r="S173" s="151">
        <v>0</v>
      </c>
      <c r="T173" s="152">
        <f t="shared" si="23"/>
        <v>0</v>
      </c>
      <c r="AR173" s="153" t="s">
        <v>573</v>
      </c>
      <c r="AT173" s="153" t="s">
        <v>412</v>
      </c>
      <c r="AU173" s="153" t="s">
        <v>86</v>
      </c>
      <c r="AY173" s="14" t="s">
        <v>133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4" t="s">
        <v>84</v>
      </c>
      <c r="BK173" s="154">
        <f t="shared" si="29"/>
        <v>0</v>
      </c>
      <c r="BL173" s="14" t="s">
        <v>573</v>
      </c>
      <c r="BM173" s="153" t="s">
        <v>644</v>
      </c>
    </row>
    <row r="174" spans="2:65" s="1" customFormat="1" ht="16.5" customHeight="1">
      <c r="B174" s="141"/>
      <c r="C174" s="164" t="s">
        <v>645</v>
      </c>
      <c r="D174" s="164" t="s">
        <v>412</v>
      </c>
      <c r="E174" s="165" t="s">
        <v>646</v>
      </c>
      <c r="F174" s="166" t="s">
        <v>647</v>
      </c>
      <c r="G174" s="167" t="s">
        <v>144</v>
      </c>
      <c r="H174" s="168">
        <v>26</v>
      </c>
      <c r="I174" s="169"/>
      <c r="J174" s="170">
        <f t="shared" si="20"/>
        <v>0</v>
      </c>
      <c r="K174" s="166" t="s">
        <v>1</v>
      </c>
      <c r="L174" s="171"/>
      <c r="M174" s="172" t="s">
        <v>1</v>
      </c>
      <c r="N174" s="173" t="s">
        <v>42</v>
      </c>
      <c r="O174" s="52"/>
      <c r="P174" s="151">
        <f t="shared" si="21"/>
        <v>0</v>
      </c>
      <c r="Q174" s="151">
        <v>1.15E-2</v>
      </c>
      <c r="R174" s="151">
        <f t="shared" si="22"/>
        <v>0.29899999999999999</v>
      </c>
      <c r="S174" s="151">
        <v>0</v>
      </c>
      <c r="T174" s="152">
        <f t="shared" si="23"/>
        <v>0</v>
      </c>
      <c r="AR174" s="153" t="s">
        <v>573</v>
      </c>
      <c r="AT174" s="153" t="s">
        <v>412</v>
      </c>
      <c r="AU174" s="153" t="s">
        <v>86</v>
      </c>
      <c r="AY174" s="14" t="s">
        <v>133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4" t="s">
        <v>84</v>
      </c>
      <c r="BK174" s="154">
        <f t="shared" si="29"/>
        <v>0</v>
      </c>
      <c r="BL174" s="14" t="s">
        <v>573</v>
      </c>
      <c r="BM174" s="153" t="s">
        <v>648</v>
      </c>
    </row>
    <row r="175" spans="2:65" s="1" customFormat="1" ht="16.5" customHeight="1">
      <c r="B175" s="141"/>
      <c r="C175" s="164" t="s">
        <v>649</v>
      </c>
      <c r="D175" s="164" t="s">
        <v>412</v>
      </c>
      <c r="E175" s="165" t="s">
        <v>650</v>
      </c>
      <c r="F175" s="166" t="s">
        <v>651</v>
      </c>
      <c r="G175" s="167" t="s">
        <v>144</v>
      </c>
      <c r="H175" s="168">
        <v>16</v>
      </c>
      <c r="I175" s="169"/>
      <c r="J175" s="170">
        <f t="shared" si="20"/>
        <v>0</v>
      </c>
      <c r="K175" s="166" t="s">
        <v>1</v>
      </c>
      <c r="L175" s="171"/>
      <c r="M175" s="172" t="s">
        <v>1</v>
      </c>
      <c r="N175" s="173" t="s">
        <v>42</v>
      </c>
      <c r="O175" s="52"/>
      <c r="P175" s="151">
        <f t="shared" si="21"/>
        <v>0</v>
      </c>
      <c r="Q175" s="151">
        <v>1.15E-2</v>
      </c>
      <c r="R175" s="151">
        <f t="shared" si="22"/>
        <v>0.184</v>
      </c>
      <c r="S175" s="151">
        <v>0</v>
      </c>
      <c r="T175" s="152">
        <f t="shared" si="23"/>
        <v>0</v>
      </c>
      <c r="AR175" s="153" t="s">
        <v>573</v>
      </c>
      <c r="AT175" s="153" t="s">
        <v>412</v>
      </c>
      <c r="AU175" s="153" t="s">
        <v>86</v>
      </c>
      <c r="AY175" s="14" t="s">
        <v>133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4" t="s">
        <v>84</v>
      </c>
      <c r="BK175" s="154">
        <f t="shared" si="29"/>
        <v>0</v>
      </c>
      <c r="BL175" s="14" t="s">
        <v>573</v>
      </c>
      <c r="BM175" s="153" t="s">
        <v>652</v>
      </c>
    </row>
    <row r="176" spans="2:65" s="1" customFormat="1" ht="16.5" customHeight="1">
      <c r="B176" s="141"/>
      <c r="C176" s="142" t="s">
        <v>653</v>
      </c>
      <c r="D176" s="142" t="s">
        <v>135</v>
      </c>
      <c r="E176" s="143" t="s">
        <v>654</v>
      </c>
      <c r="F176" s="144" t="s">
        <v>655</v>
      </c>
      <c r="G176" s="145" t="s">
        <v>144</v>
      </c>
      <c r="H176" s="146">
        <v>26</v>
      </c>
      <c r="I176" s="147"/>
      <c r="J176" s="148">
        <f t="shared" si="20"/>
        <v>0</v>
      </c>
      <c r="K176" s="144" t="s">
        <v>1</v>
      </c>
      <c r="L176" s="29"/>
      <c r="M176" s="149" t="s">
        <v>1</v>
      </c>
      <c r="N176" s="150" t="s">
        <v>42</v>
      </c>
      <c r="O176" s="52"/>
      <c r="P176" s="151">
        <f t="shared" si="21"/>
        <v>0</v>
      </c>
      <c r="Q176" s="151">
        <v>0</v>
      </c>
      <c r="R176" s="151">
        <f t="shared" si="22"/>
        <v>0</v>
      </c>
      <c r="S176" s="151">
        <v>0</v>
      </c>
      <c r="T176" s="152">
        <f t="shared" si="23"/>
        <v>0</v>
      </c>
      <c r="AR176" s="153" t="s">
        <v>168</v>
      </c>
      <c r="AT176" s="153" t="s">
        <v>135</v>
      </c>
      <c r="AU176" s="153" t="s">
        <v>86</v>
      </c>
      <c r="AY176" s="14" t="s">
        <v>133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4" t="s">
        <v>84</v>
      </c>
      <c r="BK176" s="154">
        <f t="shared" si="29"/>
        <v>0</v>
      </c>
      <c r="BL176" s="14" t="s">
        <v>168</v>
      </c>
      <c r="BM176" s="153" t="s">
        <v>656</v>
      </c>
    </row>
    <row r="177" spans="2:65" s="1" customFormat="1" ht="16.5" customHeight="1">
      <c r="B177" s="141"/>
      <c r="C177" s="164" t="s">
        <v>657</v>
      </c>
      <c r="D177" s="164" t="s">
        <v>412</v>
      </c>
      <c r="E177" s="165" t="s">
        <v>658</v>
      </c>
      <c r="F177" s="166" t="s">
        <v>659</v>
      </c>
      <c r="G177" s="167" t="s">
        <v>144</v>
      </c>
      <c r="H177" s="168">
        <v>15</v>
      </c>
      <c r="I177" s="169"/>
      <c r="J177" s="170">
        <f t="shared" si="20"/>
        <v>0</v>
      </c>
      <c r="K177" s="166" t="s">
        <v>1</v>
      </c>
      <c r="L177" s="171"/>
      <c r="M177" s="172" t="s">
        <v>1</v>
      </c>
      <c r="N177" s="173" t="s">
        <v>42</v>
      </c>
      <c r="O177" s="52"/>
      <c r="P177" s="151">
        <f t="shared" si="21"/>
        <v>0</v>
      </c>
      <c r="Q177" s="151">
        <v>3.1E-2</v>
      </c>
      <c r="R177" s="151">
        <f t="shared" si="22"/>
        <v>0.46499999999999997</v>
      </c>
      <c r="S177" s="151">
        <v>0</v>
      </c>
      <c r="T177" s="152">
        <f t="shared" si="23"/>
        <v>0</v>
      </c>
      <c r="AR177" s="153" t="s">
        <v>573</v>
      </c>
      <c r="AT177" s="153" t="s">
        <v>412</v>
      </c>
      <c r="AU177" s="153" t="s">
        <v>86</v>
      </c>
      <c r="AY177" s="14" t="s">
        <v>133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4" t="s">
        <v>84</v>
      </c>
      <c r="BK177" s="154">
        <f t="shared" si="29"/>
        <v>0</v>
      </c>
      <c r="BL177" s="14" t="s">
        <v>573</v>
      </c>
      <c r="BM177" s="153" t="s">
        <v>660</v>
      </c>
    </row>
    <row r="178" spans="2:65" s="1" customFormat="1" ht="16.5" customHeight="1">
      <c r="B178" s="141"/>
      <c r="C178" s="142" t="s">
        <v>392</v>
      </c>
      <c r="D178" s="142" t="s">
        <v>135</v>
      </c>
      <c r="E178" s="143" t="s">
        <v>661</v>
      </c>
      <c r="F178" s="144" t="s">
        <v>662</v>
      </c>
      <c r="G178" s="145" t="s">
        <v>144</v>
      </c>
      <c r="H178" s="146">
        <v>26</v>
      </c>
      <c r="I178" s="147"/>
      <c r="J178" s="148">
        <f t="shared" si="20"/>
        <v>0</v>
      </c>
      <c r="K178" s="144" t="s">
        <v>1</v>
      </c>
      <c r="L178" s="29"/>
      <c r="M178" s="149" t="s">
        <v>1</v>
      </c>
      <c r="N178" s="150" t="s">
        <v>42</v>
      </c>
      <c r="O178" s="52"/>
      <c r="P178" s="151">
        <f t="shared" si="21"/>
        <v>0</v>
      </c>
      <c r="Q178" s="151">
        <v>0</v>
      </c>
      <c r="R178" s="151">
        <f t="shared" si="22"/>
        <v>0</v>
      </c>
      <c r="S178" s="151">
        <v>0</v>
      </c>
      <c r="T178" s="152">
        <f t="shared" si="23"/>
        <v>0</v>
      </c>
      <c r="AR178" s="153" t="s">
        <v>168</v>
      </c>
      <c r="AT178" s="153" t="s">
        <v>135</v>
      </c>
      <c r="AU178" s="153" t="s">
        <v>86</v>
      </c>
      <c r="AY178" s="14" t="s">
        <v>133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4" t="s">
        <v>84</v>
      </c>
      <c r="BK178" s="154">
        <f t="shared" si="29"/>
        <v>0</v>
      </c>
      <c r="BL178" s="14" t="s">
        <v>168</v>
      </c>
      <c r="BM178" s="153" t="s">
        <v>663</v>
      </c>
    </row>
    <row r="179" spans="2:65" s="1" customFormat="1" ht="16.5" customHeight="1">
      <c r="B179" s="141"/>
      <c r="C179" s="164" t="s">
        <v>403</v>
      </c>
      <c r="D179" s="164" t="s">
        <v>412</v>
      </c>
      <c r="E179" s="165" t="s">
        <v>664</v>
      </c>
      <c r="F179" s="166" t="s">
        <v>665</v>
      </c>
      <c r="G179" s="167" t="s">
        <v>144</v>
      </c>
      <c r="H179" s="168">
        <v>2</v>
      </c>
      <c r="I179" s="169"/>
      <c r="J179" s="170">
        <f t="shared" si="20"/>
        <v>0</v>
      </c>
      <c r="K179" s="166" t="s">
        <v>1</v>
      </c>
      <c r="L179" s="171"/>
      <c r="M179" s="172" t="s">
        <v>1</v>
      </c>
      <c r="N179" s="173" t="s">
        <v>42</v>
      </c>
      <c r="O179" s="52"/>
      <c r="P179" s="151">
        <f t="shared" si="21"/>
        <v>0</v>
      </c>
      <c r="Q179" s="151">
        <v>3.1E-2</v>
      </c>
      <c r="R179" s="151">
        <f t="shared" si="22"/>
        <v>6.2E-2</v>
      </c>
      <c r="S179" s="151">
        <v>0</v>
      </c>
      <c r="T179" s="152">
        <f t="shared" si="23"/>
        <v>0</v>
      </c>
      <c r="AR179" s="153" t="s">
        <v>573</v>
      </c>
      <c r="AT179" s="153" t="s">
        <v>412</v>
      </c>
      <c r="AU179" s="153" t="s">
        <v>86</v>
      </c>
      <c r="AY179" s="14" t="s">
        <v>133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4" t="s">
        <v>84</v>
      </c>
      <c r="BK179" s="154">
        <f t="shared" si="29"/>
        <v>0</v>
      </c>
      <c r="BL179" s="14" t="s">
        <v>573</v>
      </c>
      <c r="BM179" s="153" t="s">
        <v>666</v>
      </c>
    </row>
    <row r="180" spans="2:65" s="1" customFormat="1" ht="16.5" customHeight="1">
      <c r="B180" s="141"/>
      <c r="C180" s="142" t="s">
        <v>667</v>
      </c>
      <c r="D180" s="142" t="s">
        <v>135</v>
      </c>
      <c r="E180" s="143" t="s">
        <v>668</v>
      </c>
      <c r="F180" s="144" t="s">
        <v>669</v>
      </c>
      <c r="G180" s="145" t="s">
        <v>138</v>
      </c>
      <c r="H180" s="146">
        <v>1</v>
      </c>
      <c r="I180" s="147"/>
      <c r="J180" s="148">
        <f t="shared" si="20"/>
        <v>0</v>
      </c>
      <c r="K180" s="144" t="s">
        <v>1</v>
      </c>
      <c r="L180" s="29"/>
      <c r="M180" s="149" t="s">
        <v>1</v>
      </c>
      <c r="N180" s="150" t="s">
        <v>42</v>
      </c>
      <c r="O180" s="52"/>
      <c r="P180" s="151">
        <f t="shared" si="21"/>
        <v>0</v>
      </c>
      <c r="Q180" s="151">
        <v>0</v>
      </c>
      <c r="R180" s="151">
        <f t="shared" si="22"/>
        <v>0</v>
      </c>
      <c r="S180" s="151">
        <v>0</v>
      </c>
      <c r="T180" s="152">
        <f t="shared" si="23"/>
        <v>0</v>
      </c>
      <c r="AR180" s="153" t="s">
        <v>215</v>
      </c>
      <c r="AT180" s="153" t="s">
        <v>135</v>
      </c>
      <c r="AU180" s="153" t="s">
        <v>86</v>
      </c>
      <c r="AY180" s="14" t="s">
        <v>133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4" t="s">
        <v>84</v>
      </c>
      <c r="BK180" s="154">
        <f t="shared" si="29"/>
        <v>0</v>
      </c>
      <c r="BL180" s="14" t="s">
        <v>215</v>
      </c>
      <c r="BM180" s="153" t="s">
        <v>670</v>
      </c>
    </row>
    <row r="181" spans="2:65" s="1" customFormat="1" ht="24" customHeight="1">
      <c r="B181" s="141"/>
      <c r="C181" s="142" t="s">
        <v>671</v>
      </c>
      <c r="D181" s="142" t="s">
        <v>135</v>
      </c>
      <c r="E181" s="143" t="s">
        <v>672</v>
      </c>
      <c r="F181" s="144" t="s">
        <v>673</v>
      </c>
      <c r="G181" s="145" t="s">
        <v>144</v>
      </c>
      <c r="H181" s="146">
        <v>1</v>
      </c>
      <c r="I181" s="147"/>
      <c r="J181" s="148">
        <f t="shared" si="20"/>
        <v>0</v>
      </c>
      <c r="K181" s="144" t="s">
        <v>1</v>
      </c>
      <c r="L181" s="29"/>
      <c r="M181" s="149" t="s">
        <v>1</v>
      </c>
      <c r="N181" s="150" t="s">
        <v>42</v>
      </c>
      <c r="O181" s="52"/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215</v>
      </c>
      <c r="AT181" s="153" t="s">
        <v>135</v>
      </c>
      <c r="AU181" s="153" t="s">
        <v>86</v>
      </c>
      <c r="AY181" s="14" t="s">
        <v>133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4" t="s">
        <v>84</v>
      </c>
      <c r="BK181" s="154">
        <f t="shared" si="29"/>
        <v>0</v>
      </c>
      <c r="BL181" s="14" t="s">
        <v>215</v>
      </c>
      <c r="BM181" s="153" t="s">
        <v>674</v>
      </c>
    </row>
    <row r="182" spans="2:65" s="1" customFormat="1" ht="24" customHeight="1">
      <c r="B182" s="141"/>
      <c r="C182" s="142" t="s">
        <v>675</v>
      </c>
      <c r="D182" s="142" t="s">
        <v>135</v>
      </c>
      <c r="E182" s="143" t="s">
        <v>676</v>
      </c>
      <c r="F182" s="144" t="s">
        <v>677</v>
      </c>
      <c r="G182" s="145" t="s">
        <v>144</v>
      </c>
      <c r="H182" s="146">
        <v>3</v>
      </c>
      <c r="I182" s="147"/>
      <c r="J182" s="148">
        <f t="shared" si="20"/>
        <v>0</v>
      </c>
      <c r="K182" s="144" t="s">
        <v>1</v>
      </c>
      <c r="L182" s="29"/>
      <c r="M182" s="149" t="s">
        <v>1</v>
      </c>
      <c r="N182" s="150" t="s">
        <v>42</v>
      </c>
      <c r="O182" s="52"/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215</v>
      </c>
      <c r="AT182" s="153" t="s">
        <v>135</v>
      </c>
      <c r="AU182" s="153" t="s">
        <v>86</v>
      </c>
      <c r="AY182" s="14" t="s">
        <v>133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4" t="s">
        <v>84</v>
      </c>
      <c r="BK182" s="154">
        <f t="shared" si="29"/>
        <v>0</v>
      </c>
      <c r="BL182" s="14" t="s">
        <v>215</v>
      </c>
      <c r="BM182" s="153" t="s">
        <v>678</v>
      </c>
    </row>
    <row r="183" spans="2:65" s="10" customFormat="1" ht="22.9" customHeight="1">
      <c r="B183" s="130"/>
      <c r="D183" s="131" t="s">
        <v>76</v>
      </c>
      <c r="E183" s="187" t="s">
        <v>679</v>
      </c>
      <c r="F183" s="187" t="s">
        <v>680</v>
      </c>
      <c r="I183" s="133"/>
      <c r="J183" s="188">
        <f>BK183</f>
        <v>0</v>
      </c>
      <c r="L183" s="130"/>
      <c r="M183" s="135"/>
      <c r="N183" s="136"/>
      <c r="O183" s="136"/>
      <c r="P183" s="137">
        <f>SUM(P184:P217)</f>
        <v>0</v>
      </c>
      <c r="Q183" s="136"/>
      <c r="R183" s="137">
        <f>SUM(R184:R217)</f>
        <v>423.74541199999999</v>
      </c>
      <c r="S183" s="136"/>
      <c r="T183" s="138">
        <f>SUM(T184:T217)</f>
        <v>0</v>
      </c>
      <c r="AR183" s="131" t="s">
        <v>147</v>
      </c>
      <c r="AT183" s="139" t="s">
        <v>76</v>
      </c>
      <c r="AU183" s="139" t="s">
        <v>84</v>
      </c>
      <c r="AY183" s="131" t="s">
        <v>133</v>
      </c>
      <c r="BK183" s="140">
        <f>SUM(BK184:BK217)</f>
        <v>0</v>
      </c>
    </row>
    <row r="184" spans="2:65" s="1" customFormat="1" ht="24" customHeight="1">
      <c r="B184" s="141"/>
      <c r="C184" s="142" t="s">
        <v>159</v>
      </c>
      <c r="D184" s="142" t="s">
        <v>135</v>
      </c>
      <c r="E184" s="143" t="s">
        <v>681</v>
      </c>
      <c r="F184" s="144" t="s">
        <v>682</v>
      </c>
      <c r="G184" s="145" t="s">
        <v>683</v>
      </c>
      <c r="H184" s="146">
        <v>1.3</v>
      </c>
      <c r="I184" s="147"/>
      <c r="J184" s="148">
        <f t="shared" ref="J184:J217" si="30">ROUND(I184*H184,2)</f>
        <v>0</v>
      </c>
      <c r="K184" s="144" t="s">
        <v>1</v>
      </c>
      <c r="L184" s="29"/>
      <c r="M184" s="149" t="s">
        <v>1</v>
      </c>
      <c r="N184" s="150" t="s">
        <v>42</v>
      </c>
      <c r="O184" s="52"/>
      <c r="P184" s="151">
        <f t="shared" ref="P184:P217" si="31">O184*H184</f>
        <v>0</v>
      </c>
      <c r="Q184" s="151">
        <v>8.8000000000000005E-3</v>
      </c>
      <c r="R184" s="151">
        <f t="shared" ref="R184:R217" si="32">Q184*H184</f>
        <v>1.1440000000000001E-2</v>
      </c>
      <c r="S184" s="151">
        <v>0</v>
      </c>
      <c r="T184" s="152">
        <f t="shared" ref="T184:T217" si="33">S184*H184</f>
        <v>0</v>
      </c>
      <c r="AR184" s="153" t="s">
        <v>215</v>
      </c>
      <c r="AT184" s="153" t="s">
        <v>135</v>
      </c>
      <c r="AU184" s="153" t="s">
        <v>86</v>
      </c>
      <c r="AY184" s="14" t="s">
        <v>133</v>
      </c>
      <c r="BE184" s="154">
        <f t="shared" ref="BE184:BE217" si="34">IF(N184="základní",J184,0)</f>
        <v>0</v>
      </c>
      <c r="BF184" s="154">
        <f t="shared" ref="BF184:BF217" si="35">IF(N184="snížená",J184,0)</f>
        <v>0</v>
      </c>
      <c r="BG184" s="154">
        <f t="shared" ref="BG184:BG217" si="36">IF(N184="zákl. přenesená",J184,0)</f>
        <v>0</v>
      </c>
      <c r="BH184" s="154">
        <f t="shared" ref="BH184:BH217" si="37">IF(N184="sníž. přenesená",J184,0)</f>
        <v>0</v>
      </c>
      <c r="BI184" s="154">
        <f t="shared" ref="BI184:BI217" si="38">IF(N184="nulová",J184,0)</f>
        <v>0</v>
      </c>
      <c r="BJ184" s="14" t="s">
        <v>84</v>
      </c>
      <c r="BK184" s="154">
        <f t="shared" ref="BK184:BK217" si="39">ROUND(I184*H184,2)</f>
        <v>0</v>
      </c>
      <c r="BL184" s="14" t="s">
        <v>215</v>
      </c>
      <c r="BM184" s="153" t="s">
        <v>684</v>
      </c>
    </row>
    <row r="185" spans="2:65" s="1" customFormat="1" ht="16.5" customHeight="1">
      <c r="B185" s="141"/>
      <c r="C185" s="142" t="s">
        <v>154</v>
      </c>
      <c r="D185" s="142" t="s">
        <v>135</v>
      </c>
      <c r="E185" s="143" t="s">
        <v>685</v>
      </c>
      <c r="F185" s="144" t="s">
        <v>686</v>
      </c>
      <c r="G185" s="145" t="s">
        <v>683</v>
      </c>
      <c r="H185" s="146">
        <v>0.5</v>
      </c>
      <c r="I185" s="147"/>
      <c r="J185" s="148">
        <f t="shared" si="30"/>
        <v>0</v>
      </c>
      <c r="K185" s="144" t="s">
        <v>1</v>
      </c>
      <c r="L185" s="29"/>
      <c r="M185" s="149" t="s">
        <v>1</v>
      </c>
      <c r="N185" s="150" t="s">
        <v>42</v>
      </c>
      <c r="O185" s="52"/>
      <c r="P185" s="151">
        <f t="shared" si="31"/>
        <v>0</v>
      </c>
      <c r="Q185" s="151">
        <v>9.9000000000000008E-3</v>
      </c>
      <c r="R185" s="151">
        <f t="shared" si="32"/>
        <v>4.9500000000000004E-3</v>
      </c>
      <c r="S185" s="151">
        <v>0</v>
      </c>
      <c r="T185" s="152">
        <f t="shared" si="33"/>
        <v>0</v>
      </c>
      <c r="AR185" s="153" t="s">
        <v>215</v>
      </c>
      <c r="AT185" s="153" t="s">
        <v>135</v>
      </c>
      <c r="AU185" s="153" t="s">
        <v>86</v>
      </c>
      <c r="AY185" s="14" t="s">
        <v>133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4" t="s">
        <v>84</v>
      </c>
      <c r="BK185" s="154">
        <f t="shared" si="39"/>
        <v>0</v>
      </c>
      <c r="BL185" s="14" t="s">
        <v>215</v>
      </c>
      <c r="BM185" s="153" t="s">
        <v>687</v>
      </c>
    </row>
    <row r="186" spans="2:65" s="1" customFormat="1" ht="24" customHeight="1">
      <c r="B186" s="141"/>
      <c r="C186" s="142" t="s">
        <v>688</v>
      </c>
      <c r="D186" s="142" t="s">
        <v>135</v>
      </c>
      <c r="E186" s="143" t="s">
        <v>689</v>
      </c>
      <c r="F186" s="144" t="s">
        <v>690</v>
      </c>
      <c r="G186" s="145" t="s">
        <v>176</v>
      </c>
      <c r="H186" s="146">
        <v>40</v>
      </c>
      <c r="I186" s="147"/>
      <c r="J186" s="148">
        <f t="shared" si="30"/>
        <v>0</v>
      </c>
      <c r="K186" s="144" t="s">
        <v>1</v>
      </c>
      <c r="L186" s="29"/>
      <c r="M186" s="149" t="s">
        <v>1</v>
      </c>
      <c r="N186" s="150" t="s">
        <v>42</v>
      </c>
      <c r="O186" s="52"/>
      <c r="P186" s="151">
        <f t="shared" si="31"/>
        <v>0</v>
      </c>
      <c r="Q186" s="151">
        <v>0</v>
      </c>
      <c r="R186" s="151">
        <f t="shared" si="32"/>
        <v>0</v>
      </c>
      <c r="S186" s="151">
        <v>0</v>
      </c>
      <c r="T186" s="152">
        <f t="shared" si="33"/>
        <v>0</v>
      </c>
      <c r="AR186" s="153" t="s">
        <v>215</v>
      </c>
      <c r="AT186" s="153" t="s">
        <v>135</v>
      </c>
      <c r="AU186" s="153" t="s">
        <v>86</v>
      </c>
      <c r="AY186" s="14" t="s">
        <v>133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4" t="s">
        <v>84</v>
      </c>
      <c r="BK186" s="154">
        <f t="shared" si="39"/>
        <v>0</v>
      </c>
      <c r="BL186" s="14" t="s">
        <v>215</v>
      </c>
      <c r="BM186" s="153" t="s">
        <v>691</v>
      </c>
    </row>
    <row r="187" spans="2:65" s="1" customFormat="1" ht="24" customHeight="1">
      <c r="B187" s="141"/>
      <c r="C187" s="142" t="s">
        <v>295</v>
      </c>
      <c r="D187" s="142" t="s">
        <v>135</v>
      </c>
      <c r="E187" s="143" t="s">
        <v>692</v>
      </c>
      <c r="F187" s="144" t="s">
        <v>693</v>
      </c>
      <c r="G187" s="145" t="s">
        <v>176</v>
      </c>
      <c r="H187" s="146">
        <v>25</v>
      </c>
      <c r="I187" s="147"/>
      <c r="J187" s="148">
        <f t="shared" si="30"/>
        <v>0</v>
      </c>
      <c r="K187" s="144" t="s">
        <v>1</v>
      </c>
      <c r="L187" s="29"/>
      <c r="M187" s="149" t="s">
        <v>1</v>
      </c>
      <c r="N187" s="150" t="s">
        <v>42</v>
      </c>
      <c r="O187" s="52"/>
      <c r="P187" s="151">
        <f t="shared" si="31"/>
        <v>0</v>
      </c>
      <c r="Q187" s="151">
        <v>0</v>
      </c>
      <c r="R187" s="151">
        <f t="shared" si="32"/>
        <v>0</v>
      </c>
      <c r="S187" s="151">
        <v>0</v>
      </c>
      <c r="T187" s="152">
        <f t="shared" si="33"/>
        <v>0</v>
      </c>
      <c r="AR187" s="153" t="s">
        <v>215</v>
      </c>
      <c r="AT187" s="153" t="s">
        <v>135</v>
      </c>
      <c r="AU187" s="153" t="s">
        <v>86</v>
      </c>
      <c r="AY187" s="14" t="s">
        <v>133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4" t="s">
        <v>84</v>
      </c>
      <c r="BK187" s="154">
        <f t="shared" si="39"/>
        <v>0</v>
      </c>
      <c r="BL187" s="14" t="s">
        <v>215</v>
      </c>
      <c r="BM187" s="153" t="s">
        <v>694</v>
      </c>
    </row>
    <row r="188" spans="2:65" s="1" customFormat="1" ht="24" customHeight="1">
      <c r="B188" s="141"/>
      <c r="C188" s="142" t="s">
        <v>411</v>
      </c>
      <c r="D188" s="142" t="s">
        <v>135</v>
      </c>
      <c r="E188" s="143" t="s">
        <v>695</v>
      </c>
      <c r="F188" s="144" t="s">
        <v>696</v>
      </c>
      <c r="G188" s="145" t="s">
        <v>176</v>
      </c>
      <c r="H188" s="146">
        <v>25</v>
      </c>
      <c r="I188" s="147"/>
      <c r="J188" s="148">
        <f t="shared" si="30"/>
        <v>0</v>
      </c>
      <c r="K188" s="144" t="s">
        <v>1</v>
      </c>
      <c r="L188" s="29"/>
      <c r="M188" s="149" t="s">
        <v>1</v>
      </c>
      <c r="N188" s="150" t="s">
        <v>42</v>
      </c>
      <c r="O188" s="52"/>
      <c r="P188" s="151">
        <f t="shared" si="31"/>
        <v>0</v>
      </c>
      <c r="Q188" s="151">
        <v>8.4250000000000005E-2</v>
      </c>
      <c r="R188" s="151">
        <f t="shared" si="32"/>
        <v>2.1062500000000002</v>
      </c>
      <c r="S188" s="151">
        <v>0</v>
      </c>
      <c r="T188" s="152">
        <f t="shared" si="33"/>
        <v>0</v>
      </c>
      <c r="AR188" s="153" t="s">
        <v>215</v>
      </c>
      <c r="AT188" s="153" t="s">
        <v>135</v>
      </c>
      <c r="AU188" s="153" t="s">
        <v>86</v>
      </c>
      <c r="AY188" s="14" t="s">
        <v>133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4" t="s">
        <v>84</v>
      </c>
      <c r="BK188" s="154">
        <f t="shared" si="39"/>
        <v>0</v>
      </c>
      <c r="BL188" s="14" t="s">
        <v>215</v>
      </c>
      <c r="BM188" s="153" t="s">
        <v>697</v>
      </c>
    </row>
    <row r="189" spans="2:65" s="1" customFormat="1" ht="24" customHeight="1">
      <c r="B189" s="141"/>
      <c r="C189" s="142" t="s">
        <v>421</v>
      </c>
      <c r="D189" s="142" t="s">
        <v>135</v>
      </c>
      <c r="E189" s="143" t="s">
        <v>698</v>
      </c>
      <c r="F189" s="144" t="s">
        <v>699</v>
      </c>
      <c r="G189" s="145" t="s">
        <v>223</v>
      </c>
      <c r="H189" s="146">
        <v>80</v>
      </c>
      <c r="I189" s="147"/>
      <c r="J189" s="148">
        <f t="shared" si="30"/>
        <v>0</v>
      </c>
      <c r="K189" s="144" t="s">
        <v>1</v>
      </c>
      <c r="L189" s="29"/>
      <c r="M189" s="149" t="s">
        <v>1</v>
      </c>
      <c r="N189" s="150" t="s">
        <v>42</v>
      </c>
      <c r="O189" s="52"/>
      <c r="P189" s="151">
        <f t="shared" si="31"/>
        <v>0</v>
      </c>
      <c r="Q189" s="151">
        <v>0</v>
      </c>
      <c r="R189" s="151">
        <f t="shared" si="32"/>
        <v>0</v>
      </c>
      <c r="S189" s="151">
        <v>0</v>
      </c>
      <c r="T189" s="152">
        <f t="shared" si="33"/>
        <v>0</v>
      </c>
      <c r="AR189" s="153" t="s">
        <v>215</v>
      </c>
      <c r="AT189" s="153" t="s">
        <v>135</v>
      </c>
      <c r="AU189" s="153" t="s">
        <v>86</v>
      </c>
      <c r="AY189" s="14" t="s">
        <v>133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4" t="s">
        <v>84</v>
      </c>
      <c r="BK189" s="154">
        <f t="shared" si="39"/>
        <v>0</v>
      </c>
      <c r="BL189" s="14" t="s">
        <v>215</v>
      </c>
      <c r="BM189" s="153" t="s">
        <v>700</v>
      </c>
    </row>
    <row r="190" spans="2:65" s="1" customFormat="1" ht="24" customHeight="1">
      <c r="B190" s="141"/>
      <c r="C190" s="142" t="s">
        <v>398</v>
      </c>
      <c r="D190" s="142" t="s">
        <v>135</v>
      </c>
      <c r="E190" s="143" t="s">
        <v>701</v>
      </c>
      <c r="F190" s="144" t="s">
        <v>702</v>
      </c>
      <c r="G190" s="145" t="s">
        <v>176</v>
      </c>
      <c r="H190" s="146">
        <v>28</v>
      </c>
      <c r="I190" s="147"/>
      <c r="J190" s="148">
        <f t="shared" si="30"/>
        <v>0</v>
      </c>
      <c r="K190" s="144" t="s">
        <v>1</v>
      </c>
      <c r="L190" s="29"/>
      <c r="M190" s="149" t="s">
        <v>1</v>
      </c>
      <c r="N190" s="150" t="s">
        <v>42</v>
      </c>
      <c r="O190" s="52"/>
      <c r="P190" s="151">
        <f t="shared" si="31"/>
        <v>0</v>
      </c>
      <c r="Q190" s="151">
        <v>0</v>
      </c>
      <c r="R190" s="151">
        <f t="shared" si="32"/>
        <v>0</v>
      </c>
      <c r="S190" s="151">
        <v>0</v>
      </c>
      <c r="T190" s="152">
        <f t="shared" si="33"/>
        <v>0</v>
      </c>
      <c r="AR190" s="153" t="s">
        <v>215</v>
      </c>
      <c r="AT190" s="153" t="s">
        <v>135</v>
      </c>
      <c r="AU190" s="153" t="s">
        <v>86</v>
      </c>
      <c r="AY190" s="14" t="s">
        <v>133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4" t="s">
        <v>84</v>
      </c>
      <c r="BK190" s="154">
        <f t="shared" si="39"/>
        <v>0</v>
      </c>
      <c r="BL190" s="14" t="s">
        <v>215</v>
      </c>
      <c r="BM190" s="153" t="s">
        <v>703</v>
      </c>
    </row>
    <row r="191" spans="2:65" s="1" customFormat="1" ht="24" customHeight="1">
      <c r="B191" s="141"/>
      <c r="C191" s="142" t="s">
        <v>704</v>
      </c>
      <c r="D191" s="142" t="s">
        <v>135</v>
      </c>
      <c r="E191" s="143" t="s">
        <v>705</v>
      </c>
      <c r="F191" s="144" t="s">
        <v>706</v>
      </c>
      <c r="G191" s="145" t="s">
        <v>176</v>
      </c>
      <c r="H191" s="146">
        <v>28</v>
      </c>
      <c r="I191" s="147"/>
      <c r="J191" s="148">
        <f t="shared" si="30"/>
        <v>0</v>
      </c>
      <c r="K191" s="144" t="s">
        <v>1</v>
      </c>
      <c r="L191" s="29"/>
      <c r="M191" s="149" t="s">
        <v>1</v>
      </c>
      <c r="N191" s="150" t="s">
        <v>42</v>
      </c>
      <c r="O191" s="52"/>
      <c r="P191" s="151">
        <f t="shared" si="31"/>
        <v>0</v>
      </c>
      <c r="Q191" s="151">
        <v>0.15192</v>
      </c>
      <c r="R191" s="151">
        <f t="shared" si="32"/>
        <v>4.2537599999999998</v>
      </c>
      <c r="S191" s="151">
        <v>0</v>
      </c>
      <c r="T191" s="152">
        <f t="shared" si="33"/>
        <v>0</v>
      </c>
      <c r="AR191" s="153" t="s">
        <v>215</v>
      </c>
      <c r="AT191" s="153" t="s">
        <v>135</v>
      </c>
      <c r="AU191" s="153" t="s">
        <v>86</v>
      </c>
      <c r="AY191" s="14" t="s">
        <v>133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4" t="s">
        <v>84</v>
      </c>
      <c r="BK191" s="154">
        <f t="shared" si="39"/>
        <v>0</v>
      </c>
      <c r="BL191" s="14" t="s">
        <v>215</v>
      </c>
      <c r="BM191" s="153" t="s">
        <v>707</v>
      </c>
    </row>
    <row r="192" spans="2:65" s="1" customFormat="1" ht="24" customHeight="1">
      <c r="B192" s="141"/>
      <c r="C192" s="164" t="s">
        <v>708</v>
      </c>
      <c r="D192" s="164" t="s">
        <v>412</v>
      </c>
      <c r="E192" s="165" t="s">
        <v>709</v>
      </c>
      <c r="F192" s="166" t="s">
        <v>710</v>
      </c>
      <c r="G192" s="167" t="s">
        <v>229</v>
      </c>
      <c r="H192" s="168">
        <v>1.7</v>
      </c>
      <c r="I192" s="169"/>
      <c r="J192" s="170">
        <f t="shared" si="30"/>
        <v>0</v>
      </c>
      <c r="K192" s="166" t="s">
        <v>1</v>
      </c>
      <c r="L192" s="171"/>
      <c r="M192" s="172" t="s">
        <v>1</v>
      </c>
      <c r="N192" s="173" t="s">
        <v>42</v>
      </c>
      <c r="O192" s="52"/>
      <c r="P192" s="151">
        <f t="shared" si="31"/>
        <v>0</v>
      </c>
      <c r="Q192" s="151">
        <v>1</v>
      </c>
      <c r="R192" s="151">
        <f t="shared" si="32"/>
        <v>1.7</v>
      </c>
      <c r="S192" s="151">
        <v>0</v>
      </c>
      <c r="T192" s="152">
        <f t="shared" si="33"/>
        <v>0</v>
      </c>
      <c r="AR192" s="153" t="s">
        <v>573</v>
      </c>
      <c r="AT192" s="153" t="s">
        <v>412</v>
      </c>
      <c r="AU192" s="153" t="s">
        <v>86</v>
      </c>
      <c r="AY192" s="14" t="s">
        <v>133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4" t="s">
        <v>84</v>
      </c>
      <c r="BK192" s="154">
        <f t="shared" si="39"/>
        <v>0</v>
      </c>
      <c r="BL192" s="14" t="s">
        <v>573</v>
      </c>
      <c r="BM192" s="153" t="s">
        <v>711</v>
      </c>
    </row>
    <row r="193" spans="2:65" s="1" customFormat="1" ht="24" customHeight="1">
      <c r="B193" s="141"/>
      <c r="C193" s="142" t="s">
        <v>712</v>
      </c>
      <c r="D193" s="142" t="s">
        <v>135</v>
      </c>
      <c r="E193" s="143" t="s">
        <v>713</v>
      </c>
      <c r="F193" s="144" t="s">
        <v>714</v>
      </c>
      <c r="G193" s="145" t="s">
        <v>150</v>
      </c>
      <c r="H193" s="146">
        <v>48.671999999999997</v>
      </c>
      <c r="I193" s="147"/>
      <c r="J193" s="148">
        <f t="shared" si="30"/>
        <v>0</v>
      </c>
      <c r="K193" s="144" t="s">
        <v>1</v>
      </c>
      <c r="L193" s="29"/>
      <c r="M193" s="149" t="s">
        <v>1</v>
      </c>
      <c r="N193" s="150" t="s">
        <v>42</v>
      </c>
      <c r="O193" s="52"/>
      <c r="P193" s="151">
        <f t="shared" si="31"/>
        <v>0</v>
      </c>
      <c r="Q193" s="151">
        <v>0</v>
      </c>
      <c r="R193" s="151">
        <f t="shared" si="32"/>
        <v>0</v>
      </c>
      <c r="S193" s="151">
        <v>0</v>
      </c>
      <c r="T193" s="152">
        <f t="shared" si="33"/>
        <v>0</v>
      </c>
      <c r="AR193" s="153" t="s">
        <v>215</v>
      </c>
      <c r="AT193" s="153" t="s">
        <v>135</v>
      </c>
      <c r="AU193" s="153" t="s">
        <v>86</v>
      </c>
      <c r="AY193" s="14" t="s">
        <v>133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4" t="s">
        <v>84</v>
      </c>
      <c r="BK193" s="154">
        <f t="shared" si="39"/>
        <v>0</v>
      </c>
      <c r="BL193" s="14" t="s">
        <v>215</v>
      </c>
      <c r="BM193" s="153" t="s">
        <v>715</v>
      </c>
    </row>
    <row r="194" spans="2:65" s="1" customFormat="1" ht="24" customHeight="1">
      <c r="B194" s="141"/>
      <c r="C194" s="142" t="s">
        <v>716</v>
      </c>
      <c r="D194" s="142" t="s">
        <v>135</v>
      </c>
      <c r="E194" s="143" t="s">
        <v>717</v>
      </c>
      <c r="F194" s="144" t="s">
        <v>718</v>
      </c>
      <c r="G194" s="145" t="s">
        <v>176</v>
      </c>
      <c r="H194" s="146">
        <v>26</v>
      </c>
      <c r="I194" s="147"/>
      <c r="J194" s="148">
        <f t="shared" si="30"/>
        <v>0</v>
      </c>
      <c r="K194" s="144" t="s">
        <v>1</v>
      </c>
      <c r="L194" s="29"/>
      <c r="M194" s="149" t="s">
        <v>1</v>
      </c>
      <c r="N194" s="150" t="s">
        <v>42</v>
      </c>
      <c r="O194" s="52"/>
      <c r="P194" s="151">
        <f t="shared" si="31"/>
        <v>0</v>
      </c>
      <c r="Q194" s="151">
        <v>1.17E-3</v>
      </c>
      <c r="R194" s="151">
        <f t="shared" si="32"/>
        <v>3.0420000000000003E-2</v>
      </c>
      <c r="S194" s="151">
        <v>0</v>
      </c>
      <c r="T194" s="152">
        <f t="shared" si="33"/>
        <v>0</v>
      </c>
      <c r="AR194" s="153" t="s">
        <v>215</v>
      </c>
      <c r="AT194" s="153" t="s">
        <v>135</v>
      </c>
      <c r="AU194" s="153" t="s">
        <v>86</v>
      </c>
      <c r="AY194" s="14" t="s">
        <v>133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4" t="s">
        <v>84</v>
      </c>
      <c r="BK194" s="154">
        <f t="shared" si="39"/>
        <v>0</v>
      </c>
      <c r="BL194" s="14" t="s">
        <v>215</v>
      </c>
      <c r="BM194" s="153" t="s">
        <v>719</v>
      </c>
    </row>
    <row r="195" spans="2:65" s="1" customFormat="1" ht="24" customHeight="1">
      <c r="B195" s="141"/>
      <c r="C195" s="142" t="s">
        <v>220</v>
      </c>
      <c r="D195" s="142" t="s">
        <v>135</v>
      </c>
      <c r="E195" s="143" t="s">
        <v>720</v>
      </c>
      <c r="F195" s="144" t="s">
        <v>721</v>
      </c>
      <c r="G195" s="145" t="s">
        <v>176</v>
      </c>
      <c r="H195" s="146">
        <v>26</v>
      </c>
      <c r="I195" s="147"/>
      <c r="J195" s="148">
        <f t="shared" si="30"/>
        <v>0</v>
      </c>
      <c r="K195" s="144" t="s">
        <v>1</v>
      </c>
      <c r="L195" s="29"/>
      <c r="M195" s="149" t="s">
        <v>1</v>
      </c>
      <c r="N195" s="150" t="s">
        <v>42</v>
      </c>
      <c r="O195" s="52"/>
      <c r="P195" s="151">
        <f t="shared" si="31"/>
        <v>0</v>
      </c>
      <c r="Q195" s="151">
        <v>0</v>
      </c>
      <c r="R195" s="151">
        <f t="shared" si="32"/>
        <v>0</v>
      </c>
      <c r="S195" s="151">
        <v>0</v>
      </c>
      <c r="T195" s="152">
        <f t="shared" si="33"/>
        <v>0</v>
      </c>
      <c r="AR195" s="153" t="s">
        <v>215</v>
      </c>
      <c r="AT195" s="153" t="s">
        <v>135</v>
      </c>
      <c r="AU195" s="153" t="s">
        <v>86</v>
      </c>
      <c r="AY195" s="14" t="s">
        <v>133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4" t="s">
        <v>84</v>
      </c>
      <c r="BK195" s="154">
        <f t="shared" si="39"/>
        <v>0</v>
      </c>
      <c r="BL195" s="14" t="s">
        <v>215</v>
      </c>
      <c r="BM195" s="153" t="s">
        <v>722</v>
      </c>
    </row>
    <row r="196" spans="2:65" s="1" customFormat="1" ht="24" customHeight="1">
      <c r="B196" s="141"/>
      <c r="C196" s="142" t="s">
        <v>215</v>
      </c>
      <c r="D196" s="142" t="s">
        <v>135</v>
      </c>
      <c r="E196" s="143" t="s">
        <v>723</v>
      </c>
      <c r="F196" s="144" t="s">
        <v>724</v>
      </c>
      <c r="G196" s="145" t="s">
        <v>150</v>
      </c>
      <c r="H196" s="146">
        <v>33.799999999999997</v>
      </c>
      <c r="I196" s="147"/>
      <c r="J196" s="148">
        <f t="shared" si="30"/>
        <v>0</v>
      </c>
      <c r="K196" s="144" t="s">
        <v>1</v>
      </c>
      <c r="L196" s="29"/>
      <c r="M196" s="149" t="s">
        <v>1</v>
      </c>
      <c r="N196" s="150" t="s">
        <v>42</v>
      </c>
      <c r="O196" s="52"/>
      <c r="P196" s="151">
        <f t="shared" si="31"/>
        <v>0</v>
      </c>
      <c r="Q196" s="151">
        <v>2.2563399999999998</v>
      </c>
      <c r="R196" s="151">
        <f t="shared" si="32"/>
        <v>76.264291999999983</v>
      </c>
      <c r="S196" s="151">
        <v>0</v>
      </c>
      <c r="T196" s="152">
        <f t="shared" si="33"/>
        <v>0</v>
      </c>
      <c r="AR196" s="153" t="s">
        <v>215</v>
      </c>
      <c r="AT196" s="153" t="s">
        <v>135</v>
      </c>
      <c r="AU196" s="153" t="s">
        <v>86</v>
      </c>
      <c r="AY196" s="14" t="s">
        <v>133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4" t="s">
        <v>84</v>
      </c>
      <c r="BK196" s="154">
        <f t="shared" si="39"/>
        <v>0</v>
      </c>
      <c r="BL196" s="14" t="s">
        <v>215</v>
      </c>
      <c r="BM196" s="153" t="s">
        <v>725</v>
      </c>
    </row>
    <row r="197" spans="2:65" s="1" customFormat="1" ht="24" customHeight="1">
      <c r="B197" s="141"/>
      <c r="C197" s="164" t="s">
        <v>231</v>
      </c>
      <c r="D197" s="164" t="s">
        <v>412</v>
      </c>
      <c r="E197" s="165" t="s">
        <v>726</v>
      </c>
      <c r="F197" s="166" t="s">
        <v>727</v>
      </c>
      <c r="G197" s="167" t="s">
        <v>150</v>
      </c>
      <c r="H197" s="168">
        <v>33.799999999999997</v>
      </c>
      <c r="I197" s="169"/>
      <c r="J197" s="170">
        <f t="shared" si="30"/>
        <v>0</v>
      </c>
      <c r="K197" s="166" t="s">
        <v>1</v>
      </c>
      <c r="L197" s="171"/>
      <c r="M197" s="172" t="s">
        <v>1</v>
      </c>
      <c r="N197" s="173" t="s">
        <v>42</v>
      </c>
      <c r="O197" s="52"/>
      <c r="P197" s="151">
        <f t="shared" si="31"/>
        <v>0</v>
      </c>
      <c r="Q197" s="151">
        <v>2.234</v>
      </c>
      <c r="R197" s="151">
        <f t="shared" si="32"/>
        <v>75.509199999999993</v>
      </c>
      <c r="S197" s="151">
        <v>0</v>
      </c>
      <c r="T197" s="152">
        <f t="shared" si="33"/>
        <v>0</v>
      </c>
      <c r="AR197" s="153" t="s">
        <v>573</v>
      </c>
      <c r="AT197" s="153" t="s">
        <v>412</v>
      </c>
      <c r="AU197" s="153" t="s">
        <v>86</v>
      </c>
      <c r="AY197" s="14" t="s">
        <v>133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4" t="s">
        <v>84</v>
      </c>
      <c r="BK197" s="154">
        <f t="shared" si="39"/>
        <v>0</v>
      </c>
      <c r="BL197" s="14" t="s">
        <v>573</v>
      </c>
      <c r="BM197" s="153" t="s">
        <v>728</v>
      </c>
    </row>
    <row r="198" spans="2:65" s="1" customFormat="1" ht="16.5" customHeight="1">
      <c r="B198" s="141"/>
      <c r="C198" s="164" t="s">
        <v>272</v>
      </c>
      <c r="D198" s="164" t="s">
        <v>412</v>
      </c>
      <c r="E198" s="165" t="s">
        <v>729</v>
      </c>
      <c r="F198" s="166" t="s">
        <v>730</v>
      </c>
      <c r="G198" s="167" t="s">
        <v>223</v>
      </c>
      <c r="H198" s="168">
        <v>40</v>
      </c>
      <c r="I198" s="169"/>
      <c r="J198" s="170">
        <f t="shared" si="30"/>
        <v>0</v>
      </c>
      <c r="K198" s="166" t="s">
        <v>1</v>
      </c>
      <c r="L198" s="171"/>
      <c r="M198" s="172" t="s">
        <v>1</v>
      </c>
      <c r="N198" s="173" t="s">
        <v>42</v>
      </c>
      <c r="O198" s="52"/>
      <c r="P198" s="151">
        <f t="shared" si="31"/>
        <v>0</v>
      </c>
      <c r="Q198" s="151">
        <v>3.1E-2</v>
      </c>
      <c r="R198" s="151">
        <f t="shared" si="32"/>
        <v>1.24</v>
      </c>
      <c r="S198" s="151">
        <v>0</v>
      </c>
      <c r="T198" s="152">
        <f t="shared" si="33"/>
        <v>0</v>
      </c>
      <c r="AR198" s="153" t="s">
        <v>573</v>
      </c>
      <c r="AT198" s="153" t="s">
        <v>412</v>
      </c>
      <c r="AU198" s="153" t="s">
        <v>86</v>
      </c>
      <c r="AY198" s="14" t="s">
        <v>133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4" t="s">
        <v>84</v>
      </c>
      <c r="BK198" s="154">
        <f t="shared" si="39"/>
        <v>0</v>
      </c>
      <c r="BL198" s="14" t="s">
        <v>573</v>
      </c>
      <c r="BM198" s="153" t="s">
        <v>731</v>
      </c>
    </row>
    <row r="199" spans="2:65" s="1" customFormat="1" ht="24" customHeight="1">
      <c r="B199" s="141"/>
      <c r="C199" s="142" t="s">
        <v>262</v>
      </c>
      <c r="D199" s="142" t="s">
        <v>135</v>
      </c>
      <c r="E199" s="143" t="s">
        <v>732</v>
      </c>
      <c r="F199" s="144" t="s">
        <v>733</v>
      </c>
      <c r="G199" s="145" t="s">
        <v>223</v>
      </c>
      <c r="H199" s="146">
        <v>1050</v>
      </c>
      <c r="I199" s="147"/>
      <c r="J199" s="148">
        <f t="shared" si="30"/>
        <v>0</v>
      </c>
      <c r="K199" s="144" t="s">
        <v>1</v>
      </c>
      <c r="L199" s="29"/>
      <c r="M199" s="149" t="s">
        <v>1</v>
      </c>
      <c r="N199" s="150" t="s">
        <v>42</v>
      </c>
      <c r="O199" s="52"/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AR199" s="153" t="s">
        <v>215</v>
      </c>
      <c r="AT199" s="153" t="s">
        <v>135</v>
      </c>
      <c r="AU199" s="153" t="s">
        <v>86</v>
      </c>
      <c r="AY199" s="14" t="s">
        <v>133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4" t="s">
        <v>84</v>
      </c>
      <c r="BK199" s="154">
        <f t="shared" si="39"/>
        <v>0</v>
      </c>
      <c r="BL199" s="14" t="s">
        <v>215</v>
      </c>
      <c r="BM199" s="153" t="s">
        <v>734</v>
      </c>
    </row>
    <row r="200" spans="2:65" s="1" customFormat="1" ht="24" customHeight="1">
      <c r="B200" s="141"/>
      <c r="C200" s="142" t="s">
        <v>331</v>
      </c>
      <c r="D200" s="142" t="s">
        <v>135</v>
      </c>
      <c r="E200" s="143" t="s">
        <v>735</v>
      </c>
      <c r="F200" s="144" t="s">
        <v>736</v>
      </c>
      <c r="G200" s="145" t="s">
        <v>223</v>
      </c>
      <c r="H200" s="146">
        <v>40</v>
      </c>
      <c r="I200" s="147"/>
      <c r="J200" s="148">
        <f t="shared" si="30"/>
        <v>0</v>
      </c>
      <c r="K200" s="144" t="s">
        <v>1</v>
      </c>
      <c r="L200" s="29"/>
      <c r="M200" s="149" t="s">
        <v>1</v>
      </c>
      <c r="N200" s="150" t="s">
        <v>42</v>
      </c>
      <c r="O200" s="52"/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AR200" s="153" t="s">
        <v>215</v>
      </c>
      <c r="AT200" s="153" t="s">
        <v>135</v>
      </c>
      <c r="AU200" s="153" t="s">
        <v>86</v>
      </c>
      <c r="AY200" s="14" t="s">
        <v>133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4" t="s">
        <v>84</v>
      </c>
      <c r="BK200" s="154">
        <f t="shared" si="39"/>
        <v>0</v>
      </c>
      <c r="BL200" s="14" t="s">
        <v>215</v>
      </c>
      <c r="BM200" s="153" t="s">
        <v>737</v>
      </c>
    </row>
    <row r="201" spans="2:65" s="1" customFormat="1" ht="24" customHeight="1">
      <c r="B201" s="141"/>
      <c r="C201" s="142" t="s">
        <v>348</v>
      </c>
      <c r="D201" s="142" t="s">
        <v>135</v>
      </c>
      <c r="E201" s="143" t="s">
        <v>738</v>
      </c>
      <c r="F201" s="144" t="s">
        <v>739</v>
      </c>
      <c r="G201" s="145" t="s">
        <v>223</v>
      </c>
      <c r="H201" s="146">
        <v>1090</v>
      </c>
      <c r="I201" s="147"/>
      <c r="J201" s="148">
        <f t="shared" si="30"/>
        <v>0</v>
      </c>
      <c r="K201" s="144" t="s">
        <v>1</v>
      </c>
      <c r="L201" s="29"/>
      <c r="M201" s="149" t="s">
        <v>1</v>
      </c>
      <c r="N201" s="150" t="s">
        <v>42</v>
      </c>
      <c r="O201" s="52"/>
      <c r="P201" s="151">
        <f t="shared" si="31"/>
        <v>0</v>
      </c>
      <c r="Q201" s="151">
        <v>0.20300000000000001</v>
      </c>
      <c r="R201" s="151">
        <f t="shared" si="32"/>
        <v>221.27</v>
      </c>
      <c r="S201" s="151">
        <v>0</v>
      </c>
      <c r="T201" s="152">
        <f t="shared" si="33"/>
        <v>0</v>
      </c>
      <c r="AR201" s="153" t="s">
        <v>215</v>
      </c>
      <c r="AT201" s="153" t="s">
        <v>135</v>
      </c>
      <c r="AU201" s="153" t="s">
        <v>86</v>
      </c>
      <c r="AY201" s="14" t="s">
        <v>133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4" t="s">
        <v>84</v>
      </c>
      <c r="BK201" s="154">
        <f t="shared" si="39"/>
        <v>0</v>
      </c>
      <c r="BL201" s="14" t="s">
        <v>215</v>
      </c>
      <c r="BM201" s="153" t="s">
        <v>740</v>
      </c>
    </row>
    <row r="202" spans="2:65" s="1" customFormat="1" ht="16.5" customHeight="1">
      <c r="B202" s="141"/>
      <c r="C202" s="164" t="s">
        <v>352</v>
      </c>
      <c r="D202" s="164" t="s">
        <v>412</v>
      </c>
      <c r="E202" s="165" t="s">
        <v>741</v>
      </c>
      <c r="F202" s="166" t="s">
        <v>742</v>
      </c>
      <c r="G202" s="167" t="s">
        <v>229</v>
      </c>
      <c r="H202" s="168">
        <v>35</v>
      </c>
      <c r="I202" s="169"/>
      <c r="J202" s="170">
        <f t="shared" si="30"/>
        <v>0</v>
      </c>
      <c r="K202" s="166" t="s">
        <v>1</v>
      </c>
      <c r="L202" s="171"/>
      <c r="M202" s="172" t="s">
        <v>1</v>
      </c>
      <c r="N202" s="173" t="s">
        <v>42</v>
      </c>
      <c r="O202" s="52"/>
      <c r="P202" s="151">
        <f t="shared" si="31"/>
        <v>0</v>
      </c>
      <c r="Q202" s="151">
        <v>1</v>
      </c>
      <c r="R202" s="151">
        <f t="shared" si="32"/>
        <v>35</v>
      </c>
      <c r="S202" s="151">
        <v>0</v>
      </c>
      <c r="T202" s="152">
        <f t="shared" si="33"/>
        <v>0</v>
      </c>
      <c r="AR202" s="153" t="s">
        <v>573</v>
      </c>
      <c r="AT202" s="153" t="s">
        <v>412</v>
      </c>
      <c r="AU202" s="153" t="s">
        <v>86</v>
      </c>
      <c r="AY202" s="14" t="s">
        <v>133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4" t="s">
        <v>84</v>
      </c>
      <c r="BK202" s="154">
        <f t="shared" si="39"/>
        <v>0</v>
      </c>
      <c r="BL202" s="14" t="s">
        <v>573</v>
      </c>
      <c r="BM202" s="153" t="s">
        <v>743</v>
      </c>
    </row>
    <row r="203" spans="2:65" s="1" customFormat="1" ht="16.5" customHeight="1">
      <c r="B203" s="141"/>
      <c r="C203" s="142" t="s">
        <v>283</v>
      </c>
      <c r="D203" s="142" t="s">
        <v>135</v>
      </c>
      <c r="E203" s="143" t="s">
        <v>744</v>
      </c>
      <c r="F203" s="144" t="s">
        <v>745</v>
      </c>
      <c r="G203" s="145" t="s">
        <v>223</v>
      </c>
      <c r="H203" s="146">
        <v>1090</v>
      </c>
      <c r="I203" s="147"/>
      <c r="J203" s="148">
        <f t="shared" si="30"/>
        <v>0</v>
      </c>
      <c r="K203" s="144" t="s">
        <v>1</v>
      </c>
      <c r="L203" s="29"/>
      <c r="M203" s="149" t="s">
        <v>1</v>
      </c>
      <c r="N203" s="150" t="s">
        <v>42</v>
      </c>
      <c r="O203" s="52"/>
      <c r="P203" s="151">
        <f t="shared" si="31"/>
        <v>0</v>
      </c>
      <c r="Q203" s="151">
        <v>1.2E-4</v>
      </c>
      <c r="R203" s="151">
        <f t="shared" si="32"/>
        <v>0.1308</v>
      </c>
      <c r="S203" s="151">
        <v>0</v>
      </c>
      <c r="T203" s="152">
        <f t="shared" si="33"/>
        <v>0</v>
      </c>
      <c r="AR203" s="153" t="s">
        <v>215</v>
      </c>
      <c r="AT203" s="153" t="s">
        <v>135</v>
      </c>
      <c r="AU203" s="153" t="s">
        <v>86</v>
      </c>
      <c r="AY203" s="14" t="s">
        <v>133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4" t="s">
        <v>84</v>
      </c>
      <c r="BK203" s="154">
        <f t="shared" si="39"/>
        <v>0</v>
      </c>
      <c r="BL203" s="14" t="s">
        <v>215</v>
      </c>
      <c r="BM203" s="153" t="s">
        <v>746</v>
      </c>
    </row>
    <row r="204" spans="2:65" s="1" customFormat="1" ht="24" customHeight="1">
      <c r="B204" s="141"/>
      <c r="C204" s="164" t="s">
        <v>287</v>
      </c>
      <c r="D204" s="164" t="s">
        <v>412</v>
      </c>
      <c r="E204" s="165" t="s">
        <v>747</v>
      </c>
      <c r="F204" s="166" t="s">
        <v>748</v>
      </c>
      <c r="G204" s="167" t="s">
        <v>223</v>
      </c>
      <c r="H204" s="168">
        <v>1090</v>
      </c>
      <c r="I204" s="169"/>
      <c r="J204" s="170">
        <f t="shared" si="30"/>
        <v>0</v>
      </c>
      <c r="K204" s="166" t="s">
        <v>1</v>
      </c>
      <c r="L204" s="171"/>
      <c r="M204" s="172" t="s">
        <v>1</v>
      </c>
      <c r="N204" s="173" t="s">
        <v>42</v>
      </c>
      <c r="O204" s="52"/>
      <c r="P204" s="151">
        <f t="shared" si="31"/>
        <v>0</v>
      </c>
      <c r="Q204" s="151">
        <v>2.0000000000000002E-5</v>
      </c>
      <c r="R204" s="151">
        <f t="shared" si="32"/>
        <v>2.1800000000000003E-2</v>
      </c>
      <c r="S204" s="151">
        <v>0</v>
      </c>
      <c r="T204" s="152">
        <f t="shared" si="33"/>
        <v>0</v>
      </c>
      <c r="AR204" s="153" t="s">
        <v>573</v>
      </c>
      <c r="AT204" s="153" t="s">
        <v>412</v>
      </c>
      <c r="AU204" s="153" t="s">
        <v>86</v>
      </c>
      <c r="AY204" s="14" t="s">
        <v>133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4" t="s">
        <v>84</v>
      </c>
      <c r="BK204" s="154">
        <f t="shared" si="39"/>
        <v>0</v>
      </c>
      <c r="BL204" s="14" t="s">
        <v>573</v>
      </c>
      <c r="BM204" s="153" t="s">
        <v>749</v>
      </c>
    </row>
    <row r="205" spans="2:65" s="1" customFormat="1" ht="24" customHeight="1">
      <c r="B205" s="141"/>
      <c r="C205" s="142" t="s">
        <v>335</v>
      </c>
      <c r="D205" s="142" t="s">
        <v>135</v>
      </c>
      <c r="E205" s="143" t="s">
        <v>750</v>
      </c>
      <c r="F205" s="144" t="s">
        <v>751</v>
      </c>
      <c r="G205" s="145" t="s">
        <v>223</v>
      </c>
      <c r="H205" s="146">
        <v>1150</v>
      </c>
      <c r="I205" s="147"/>
      <c r="J205" s="148">
        <f t="shared" si="30"/>
        <v>0</v>
      </c>
      <c r="K205" s="144" t="s">
        <v>1</v>
      </c>
      <c r="L205" s="29"/>
      <c r="M205" s="149" t="s">
        <v>1</v>
      </c>
      <c r="N205" s="150" t="s">
        <v>42</v>
      </c>
      <c r="O205" s="52"/>
      <c r="P205" s="151">
        <f t="shared" si="31"/>
        <v>0</v>
      </c>
      <c r="Q205" s="151">
        <v>0</v>
      </c>
      <c r="R205" s="151">
        <f t="shared" si="32"/>
        <v>0</v>
      </c>
      <c r="S205" s="151">
        <v>0</v>
      </c>
      <c r="T205" s="152">
        <f t="shared" si="33"/>
        <v>0</v>
      </c>
      <c r="AR205" s="153" t="s">
        <v>215</v>
      </c>
      <c r="AT205" s="153" t="s">
        <v>135</v>
      </c>
      <c r="AU205" s="153" t="s">
        <v>86</v>
      </c>
      <c r="AY205" s="14" t="s">
        <v>133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84</v>
      </c>
      <c r="BK205" s="154">
        <f t="shared" si="39"/>
        <v>0</v>
      </c>
      <c r="BL205" s="14" t="s">
        <v>215</v>
      </c>
      <c r="BM205" s="153" t="s">
        <v>752</v>
      </c>
    </row>
    <row r="206" spans="2:65" s="1" customFormat="1" ht="24" customHeight="1">
      <c r="B206" s="141"/>
      <c r="C206" s="164" t="s">
        <v>343</v>
      </c>
      <c r="D206" s="164" t="s">
        <v>412</v>
      </c>
      <c r="E206" s="165" t="s">
        <v>753</v>
      </c>
      <c r="F206" s="166" t="s">
        <v>754</v>
      </c>
      <c r="G206" s="167" t="s">
        <v>223</v>
      </c>
      <c r="H206" s="168">
        <v>1150</v>
      </c>
      <c r="I206" s="169"/>
      <c r="J206" s="170">
        <f t="shared" si="30"/>
        <v>0</v>
      </c>
      <c r="K206" s="166" t="s">
        <v>1</v>
      </c>
      <c r="L206" s="171"/>
      <c r="M206" s="172" t="s">
        <v>1</v>
      </c>
      <c r="N206" s="173" t="s">
        <v>42</v>
      </c>
      <c r="O206" s="52"/>
      <c r="P206" s="151">
        <f t="shared" si="31"/>
        <v>0</v>
      </c>
      <c r="Q206" s="151">
        <v>5.5000000000000003E-4</v>
      </c>
      <c r="R206" s="151">
        <f t="shared" si="32"/>
        <v>0.63250000000000006</v>
      </c>
      <c r="S206" s="151">
        <v>0</v>
      </c>
      <c r="T206" s="152">
        <f t="shared" si="33"/>
        <v>0</v>
      </c>
      <c r="AR206" s="153" t="s">
        <v>573</v>
      </c>
      <c r="AT206" s="153" t="s">
        <v>412</v>
      </c>
      <c r="AU206" s="153" t="s">
        <v>86</v>
      </c>
      <c r="AY206" s="14" t="s">
        <v>133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4" t="s">
        <v>84</v>
      </c>
      <c r="BK206" s="154">
        <f t="shared" si="39"/>
        <v>0</v>
      </c>
      <c r="BL206" s="14" t="s">
        <v>573</v>
      </c>
      <c r="BM206" s="153" t="s">
        <v>755</v>
      </c>
    </row>
    <row r="207" spans="2:65" s="1" customFormat="1" ht="24" customHeight="1">
      <c r="B207" s="141"/>
      <c r="C207" s="142" t="s">
        <v>756</v>
      </c>
      <c r="D207" s="142" t="s">
        <v>135</v>
      </c>
      <c r="E207" s="143" t="s">
        <v>757</v>
      </c>
      <c r="F207" s="144" t="s">
        <v>758</v>
      </c>
      <c r="G207" s="145" t="s">
        <v>223</v>
      </c>
      <c r="H207" s="146">
        <v>50</v>
      </c>
      <c r="I207" s="147"/>
      <c r="J207" s="148">
        <f t="shared" si="30"/>
        <v>0</v>
      </c>
      <c r="K207" s="144" t="s">
        <v>1</v>
      </c>
      <c r="L207" s="29"/>
      <c r="M207" s="149" t="s">
        <v>1</v>
      </c>
      <c r="N207" s="150" t="s">
        <v>42</v>
      </c>
      <c r="O207" s="52"/>
      <c r="P207" s="151">
        <f t="shared" si="31"/>
        <v>0</v>
      </c>
      <c r="Q207" s="151">
        <v>4.2999999999999997E-2</v>
      </c>
      <c r="R207" s="151">
        <f t="shared" si="32"/>
        <v>2.15</v>
      </c>
      <c r="S207" s="151">
        <v>0</v>
      </c>
      <c r="T207" s="152">
        <f t="shared" si="33"/>
        <v>0</v>
      </c>
      <c r="AR207" s="153" t="s">
        <v>215</v>
      </c>
      <c r="AT207" s="153" t="s">
        <v>135</v>
      </c>
      <c r="AU207" s="153" t="s">
        <v>86</v>
      </c>
      <c r="AY207" s="14" t="s">
        <v>133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4" t="s">
        <v>84</v>
      </c>
      <c r="BK207" s="154">
        <f t="shared" si="39"/>
        <v>0</v>
      </c>
      <c r="BL207" s="14" t="s">
        <v>215</v>
      </c>
      <c r="BM207" s="153" t="s">
        <v>759</v>
      </c>
    </row>
    <row r="208" spans="2:65" s="1" customFormat="1" ht="24" customHeight="1">
      <c r="B208" s="141"/>
      <c r="C208" s="164" t="s">
        <v>339</v>
      </c>
      <c r="D208" s="164" t="s">
        <v>412</v>
      </c>
      <c r="E208" s="165" t="s">
        <v>760</v>
      </c>
      <c r="F208" s="166" t="s">
        <v>761</v>
      </c>
      <c r="G208" s="167" t="s">
        <v>144</v>
      </c>
      <c r="H208" s="168">
        <v>50</v>
      </c>
      <c r="I208" s="169"/>
      <c r="J208" s="170">
        <f t="shared" si="30"/>
        <v>0</v>
      </c>
      <c r="K208" s="166" t="s">
        <v>1</v>
      </c>
      <c r="L208" s="171"/>
      <c r="M208" s="172" t="s">
        <v>1</v>
      </c>
      <c r="N208" s="173" t="s">
        <v>42</v>
      </c>
      <c r="O208" s="52"/>
      <c r="P208" s="151">
        <f t="shared" si="31"/>
        <v>0</v>
      </c>
      <c r="Q208" s="151">
        <v>3.1E-2</v>
      </c>
      <c r="R208" s="151">
        <f t="shared" si="32"/>
        <v>1.55</v>
      </c>
      <c r="S208" s="151">
        <v>0</v>
      </c>
      <c r="T208" s="152">
        <f t="shared" si="33"/>
        <v>0</v>
      </c>
      <c r="AR208" s="153" t="s">
        <v>573</v>
      </c>
      <c r="AT208" s="153" t="s">
        <v>412</v>
      </c>
      <c r="AU208" s="153" t="s">
        <v>86</v>
      </c>
      <c r="AY208" s="14" t="s">
        <v>133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4" t="s">
        <v>84</v>
      </c>
      <c r="BK208" s="154">
        <f t="shared" si="39"/>
        <v>0</v>
      </c>
      <c r="BL208" s="14" t="s">
        <v>573</v>
      </c>
      <c r="BM208" s="153" t="s">
        <v>762</v>
      </c>
    </row>
    <row r="209" spans="2:65" s="1" customFormat="1" ht="24" customHeight="1">
      <c r="B209" s="141"/>
      <c r="C209" s="164" t="s">
        <v>279</v>
      </c>
      <c r="D209" s="164" t="s">
        <v>412</v>
      </c>
      <c r="E209" s="165" t="s">
        <v>763</v>
      </c>
      <c r="F209" s="166" t="s">
        <v>764</v>
      </c>
      <c r="G209" s="167" t="s">
        <v>144</v>
      </c>
      <c r="H209" s="168">
        <v>80</v>
      </c>
      <c r="I209" s="169"/>
      <c r="J209" s="170">
        <f t="shared" si="30"/>
        <v>0</v>
      </c>
      <c r="K209" s="166" t="s">
        <v>1</v>
      </c>
      <c r="L209" s="171"/>
      <c r="M209" s="172" t="s">
        <v>1</v>
      </c>
      <c r="N209" s="173" t="s">
        <v>42</v>
      </c>
      <c r="O209" s="52"/>
      <c r="P209" s="151">
        <f t="shared" si="31"/>
        <v>0</v>
      </c>
      <c r="Q209" s="151">
        <v>8.9999999999999993E-3</v>
      </c>
      <c r="R209" s="151">
        <f t="shared" si="32"/>
        <v>0.72</v>
      </c>
      <c r="S209" s="151">
        <v>0</v>
      </c>
      <c r="T209" s="152">
        <f t="shared" si="33"/>
        <v>0</v>
      </c>
      <c r="AR209" s="153" t="s">
        <v>573</v>
      </c>
      <c r="AT209" s="153" t="s">
        <v>412</v>
      </c>
      <c r="AU209" s="153" t="s">
        <v>86</v>
      </c>
      <c r="AY209" s="14" t="s">
        <v>133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4" t="s">
        <v>84</v>
      </c>
      <c r="BK209" s="154">
        <f t="shared" si="39"/>
        <v>0</v>
      </c>
      <c r="BL209" s="14" t="s">
        <v>573</v>
      </c>
      <c r="BM209" s="153" t="s">
        <v>765</v>
      </c>
    </row>
    <row r="210" spans="2:65" s="1" customFormat="1" ht="24" customHeight="1">
      <c r="B210" s="141"/>
      <c r="C210" s="142" t="s">
        <v>291</v>
      </c>
      <c r="D210" s="142" t="s">
        <v>135</v>
      </c>
      <c r="E210" s="143" t="s">
        <v>766</v>
      </c>
      <c r="F210" s="144" t="s">
        <v>767</v>
      </c>
      <c r="G210" s="145" t="s">
        <v>223</v>
      </c>
      <c r="H210" s="146">
        <v>1150</v>
      </c>
      <c r="I210" s="147"/>
      <c r="J210" s="148">
        <f t="shared" si="30"/>
        <v>0</v>
      </c>
      <c r="K210" s="144" t="s">
        <v>1</v>
      </c>
      <c r="L210" s="29"/>
      <c r="M210" s="149" t="s">
        <v>1</v>
      </c>
      <c r="N210" s="150" t="s">
        <v>42</v>
      </c>
      <c r="O210" s="52"/>
      <c r="P210" s="151">
        <f t="shared" si="31"/>
        <v>0</v>
      </c>
      <c r="Q210" s="151">
        <v>0</v>
      </c>
      <c r="R210" s="151">
        <f t="shared" si="32"/>
        <v>0</v>
      </c>
      <c r="S210" s="151">
        <v>0</v>
      </c>
      <c r="T210" s="152">
        <f t="shared" si="33"/>
        <v>0</v>
      </c>
      <c r="AR210" s="153" t="s">
        <v>215</v>
      </c>
      <c r="AT210" s="153" t="s">
        <v>135</v>
      </c>
      <c r="AU210" s="153" t="s">
        <v>86</v>
      </c>
      <c r="AY210" s="14" t="s">
        <v>133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4" t="s">
        <v>84</v>
      </c>
      <c r="BK210" s="154">
        <f t="shared" si="39"/>
        <v>0</v>
      </c>
      <c r="BL210" s="14" t="s">
        <v>215</v>
      </c>
      <c r="BM210" s="153" t="s">
        <v>768</v>
      </c>
    </row>
    <row r="211" spans="2:65" s="1" customFormat="1" ht="16.5" customHeight="1">
      <c r="B211" s="141"/>
      <c r="C211" s="164" t="s">
        <v>769</v>
      </c>
      <c r="D211" s="164" t="s">
        <v>412</v>
      </c>
      <c r="E211" s="165" t="s">
        <v>770</v>
      </c>
      <c r="F211" s="166" t="s">
        <v>771</v>
      </c>
      <c r="G211" s="167" t="s">
        <v>211</v>
      </c>
      <c r="H211" s="168">
        <v>1150</v>
      </c>
      <c r="I211" s="169"/>
      <c r="J211" s="170">
        <f t="shared" si="30"/>
        <v>0</v>
      </c>
      <c r="K211" s="166" t="s">
        <v>1</v>
      </c>
      <c r="L211" s="171"/>
      <c r="M211" s="172" t="s">
        <v>1</v>
      </c>
      <c r="N211" s="173" t="s">
        <v>42</v>
      </c>
      <c r="O211" s="52"/>
      <c r="P211" s="151">
        <f t="shared" si="31"/>
        <v>0</v>
      </c>
      <c r="Q211" s="151">
        <v>1E-3</v>
      </c>
      <c r="R211" s="151">
        <f t="shared" si="32"/>
        <v>1.1500000000000001</v>
      </c>
      <c r="S211" s="151">
        <v>0</v>
      </c>
      <c r="T211" s="152">
        <f t="shared" si="33"/>
        <v>0</v>
      </c>
      <c r="AR211" s="153" t="s">
        <v>772</v>
      </c>
      <c r="AT211" s="153" t="s">
        <v>412</v>
      </c>
      <c r="AU211" s="153" t="s">
        <v>86</v>
      </c>
      <c r="AY211" s="14" t="s">
        <v>133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4" t="s">
        <v>84</v>
      </c>
      <c r="BK211" s="154">
        <f t="shared" si="39"/>
        <v>0</v>
      </c>
      <c r="BL211" s="14" t="s">
        <v>215</v>
      </c>
      <c r="BM211" s="153" t="s">
        <v>773</v>
      </c>
    </row>
    <row r="212" spans="2:65" s="1" customFormat="1" ht="16.5" customHeight="1">
      <c r="B212" s="141"/>
      <c r="C212" s="142" t="s">
        <v>134</v>
      </c>
      <c r="D212" s="142" t="s">
        <v>135</v>
      </c>
      <c r="E212" s="143" t="s">
        <v>774</v>
      </c>
      <c r="F212" s="144" t="s">
        <v>775</v>
      </c>
      <c r="G212" s="145" t="s">
        <v>150</v>
      </c>
      <c r="H212" s="146">
        <v>203.75</v>
      </c>
      <c r="I212" s="147"/>
      <c r="J212" s="148">
        <f t="shared" si="30"/>
        <v>0</v>
      </c>
      <c r="K212" s="144" t="s">
        <v>1</v>
      </c>
      <c r="L212" s="29"/>
      <c r="M212" s="149" t="s">
        <v>1</v>
      </c>
      <c r="N212" s="150" t="s">
        <v>42</v>
      </c>
      <c r="O212" s="52"/>
      <c r="P212" s="151">
        <f t="shared" si="31"/>
        <v>0</v>
      </c>
      <c r="Q212" s="151">
        <v>0</v>
      </c>
      <c r="R212" s="151">
        <f t="shared" si="32"/>
        <v>0</v>
      </c>
      <c r="S212" s="151">
        <v>0</v>
      </c>
      <c r="T212" s="152">
        <f t="shared" si="33"/>
        <v>0</v>
      </c>
      <c r="AR212" s="153" t="s">
        <v>215</v>
      </c>
      <c r="AT212" s="153" t="s">
        <v>135</v>
      </c>
      <c r="AU212" s="153" t="s">
        <v>86</v>
      </c>
      <c r="AY212" s="14" t="s">
        <v>133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4" t="s">
        <v>84</v>
      </c>
      <c r="BK212" s="154">
        <f t="shared" si="39"/>
        <v>0</v>
      </c>
      <c r="BL212" s="14" t="s">
        <v>215</v>
      </c>
      <c r="BM212" s="153" t="s">
        <v>776</v>
      </c>
    </row>
    <row r="213" spans="2:65" s="1" customFormat="1" ht="16.5" customHeight="1">
      <c r="B213" s="141"/>
      <c r="C213" s="142" t="s">
        <v>252</v>
      </c>
      <c r="D213" s="142" t="s">
        <v>135</v>
      </c>
      <c r="E213" s="143" t="s">
        <v>777</v>
      </c>
      <c r="F213" s="144" t="s">
        <v>778</v>
      </c>
      <c r="G213" s="145" t="s">
        <v>176</v>
      </c>
      <c r="H213" s="146">
        <v>110</v>
      </c>
      <c r="I213" s="147"/>
      <c r="J213" s="148">
        <f t="shared" si="30"/>
        <v>0</v>
      </c>
      <c r="K213" s="144" t="s">
        <v>1</v>
      </c>
      <c r="L213" s="29"/>
      <c r="M213" s="149" t="s">
        <v>1</v>
      </c>
      <c r="N213" s="150" t="s">
        <v>42</v>
      </c>
      <c r="O213" s="52"/>
      <c r="P213" s="151">
        <f t="shared" si="31"/>
        <v>0</v>
      </c>
      <c r="Q213" s="151">
        <v>0</v>
      </c>
      <c r="R213" s="151">
        <f t="shared" si="32"/>
        <v>0</v>
      </c>
      <c r="S213" s="151">
        <v>0</v>
      </c>
      <c r="T213" s="152">
        <f t="shared" si="33"/>
        <v>0</v>
      </c>
      <c r="AR213" s="153" t="s">
        <v>215</v>
      </c>
      <c r="AT213" s="153" t="s">
        <v>135</v>
      </c>
      <c r="AU213" s="153" t="s">
        <v>86</v>
      </c>
      <c r="AY213" s="14" t="s">
        <v>133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4" t="s">
        <v>84</v>
      </c>
      <c r="BK213" s="154">
        <f t="shared" si="39"/>
        <v>0</v>
      </c>
      <c r="BL213" s="14" t="s">
        <v>215</v>
      </c>
      <c r="BM213" s="153" t="s">
        <v>779</v>
      </c>
    </row>
    <row r="214" spans="2:65" s="1" customFormat="1" ht="24" customHeight="1">
      <c r="B214" s="141"/>
      <c r="C214" s="142" t="s">
        <v>257</v>
      </c>
      <c r="D214" s="142" t="s">
        <v>135</v>
      </c>
      <c r="E214" s="143" t="s">
        <v>780</v>
      </c>
      <c r="F214" s="144" t="s">
        <v>781</v>
      </c>
      <c r="G214" s="145" t="s">
        <v>150</v>
      </c>
      <c r="H214" s="146">
        <v>120</v>
      </c>
      <c r="I214" s="147"/>
      <c r="J214" s="148">
        <f t="shared" si="30"/>
        <v>0</v>
      </c>
      <c r="K214" s="144" t="s">
        <v>1</v>
      </c>
      <c r="L214" s="29"/>
      <c r="M214" s="149" t="s">
        <v>1</v>
      </c>
      <c r="N214" s="150" t="s">
        <v>42</v>
      </c>
      <c r="O214" s="52"/>
      <c r="P214" s="151">
        <f t="shared" si="31"/>
        <v>0</v>
      </c>
      <c r="Q214" s="151">
        <v>0</v>
      </c>
      <c r="R214" s="151">
        <f t="shared" si="32"/>
        <v>0</v>
      </c>
      <c r="S214" s="151">
        <v>0</v>
      </c>
      <c r="T214" s="152">
        <f t="shared" si="33"/>
        <v>0</v>
      </c>
      <c r="AR214" s="153" t="s">
        <v>215</v>
      </c>
      <c r="AT214" s="153" t="s">
        <v>135</v>
      </c>
      <c r="AU214" s="153" t="s">
        <v>86</v>
      </c>
      <c r="AY214" s="14" t="s">
        <v>133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4" t="s">
        <v>84</v>
      </c>
      <c r="BK214" s="154">
        <f t="shared" si="39"/>
        <v>0</v>
      </c>
      <c r="BL214" s="14" t="s">
        <v>215</v>
      </c>
      <c r="BM214" s="153" t="s">
        <v>782</v>
      </c>
    </row>
    <row r="215" spans="2:65" s="1" customFormat="1" ht="24" customHeight="1">
      <c r="B215" s="141"/>
      <c r="C215" s="142" t="s">
        <v>361</v>
      </c>
      <c r="D215" s="142" t="s">
        <v>135</v>
      </c>
      <c r="E215" s="143" t="s">
        <v>783</v>
      </c>
      <c r="F215" s="144" t="s">
        <v>784</v>
      </c>
      <c r="G215" s="145" t="s">
        <v>150</v>
      </c>
      <c r="H215" s="146">
        <v>1200</v>
      </c>
      <c r="I215" s="147"/>
      <c r="J215" s="148">
        <f t="shared" si="30"/>
        <v>0</v>
      </c>
      <c r="K215" s="144" t="s">
        <v>1</v>
      </c>
      <c r="L215" s="29"/>
      <c r="M215" s="149" t="s">
        <v>1</v>
      </c>
      <c r="N215" s="150" t="s">
        <v>42</v>
      </c>
      <c r="O215" s="52"/>
      <c r="P215" s="151">
        <f t="shared" si="31"/>
        <v>0</v>
      </c>
      <c r="Q215" s="151">
        <v>0</v>
      </c>
      <c r="R215" s="151">
        <f t="shared" si="32"/>
        <v>0</v>
      </c>
      <c r="S215" s="151">
        <v>0</v>
      </c>
      <c r="T215" s="152">
        <f t="shared" si="33"/>
        <v>0</v>
      </c>
      <c r="AR215" s="153" t="s">
        <v>215</v>
      </c>
      <c r="AT215" s="153" t="s">
        <v>135</v>
      </c>
      <c r="AU215" s="153" t="s">
        <v>86</v>
      </c>
      <c r="AY215" s="14" t="s">
        <v>133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4" t="s">
        <v>84</v>
      </c>
      <c r="BK215" s="154">
        <f t="shared" si="39"/>
        <v>0</v>
      </c>
      <c r="BL215" s="14" t="s">
        <v>215</v>
      </c>
      <c r="BM215" s="153" t="s">
        <v>785</v>
      </c>
    </row>
    <row r="216" spans="2:65" s="1" customFormat="1" ht="24" customHeight="1">
      <c r="B216" s="141"/>
      <c r="C216" s="142" t="s">
        <v>365</v>
      </c>
      <c r="D216" s="142" t="s">
        <v>135</v>
      </c>
      <c r="E216" s="143" t="s">
        <v>786</v>
      </c>
      <c r="F216" s="144" t="s">
        <v>787</v>
      </c>
      <c r="G216" s="145" t="s">
        <v>150</v>
      </c>
      <c r="H216" s="146">
        <v>25</v>
      </c>
      <c r="I216" s="147"/>
      <c r="J216" s="148">
        <f t="shared" si="30"/>
        <v>0</v>
      </c>
      <c r="K216" s="144" t="s">
        <v>1</v>
      </c>
      <c r="L216" s="29"/>
      <c r="M216" s="149" t="s">
        <v>1</v>
      </c>
      <c r="N216" s="150" t="s">
        <v>42</v>
      </c>
      <c r="O216" s="52"/>
      <c r="P216" s="151">
        <f t="shared" si="31"/>
        <v>0</v>
      </c>
      <c r="Q216" s="151">
        <v>0</v>
      </c>
      <c r="R216" s="151">
        <f t="shared" si="32"/>
        <v>0</v>
      </c>
      <c r="S216" s="151">
        <v>0</v>
      </c>
      <c r="T216" s="152">
        <f t="shared" si="33"/>
        <v>0</v>
      </c>
      <c r="AR216" s="153" t="s">
        <v>215</v>
      </c>
      <c r="AT216" s="153" t="s">
        <v>135</v>
      </c>
      <c r="AU216" s="153" t="s">
        <v>86</v>
      </c>
      <c r="AY216" s="14" t="s">
        <v>133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4" t="s">
        <v>84</v>
      </c>
      <c r="BK216" s="154">
        <f t="shared" si="39"/>
        <v>0</v>
      </c>
      <c r="BL216" s="14" t="s">
        <v>215</v>
      </c>
      <c r="BM216" s="153" t="s">
        <v>788</v>
      </c>
    </row>
    <row r="217" spans="2:65" s="1" customFormat="1" ht="16.5" customHeight="1">
      <c r="B217" s="141"/>
      <c r="C217" s="142" t="s">
        <v>369</v>
      </c>
      <c r="D217" s="142" t="s">
        <v>135</v>
      </c>
      <c r="E217" s="143" t="s">
        <v>789</v>
      </c>
      <c r="F217" s="144" t="s">
        <v>790</v>
      </c>
      <c r="G217" s="145" t="s">
        <v>144</v>
      </c>
      <c r="H217" s="146">
        <v>1</v>
      </c>
      <c r="I217" s="147"/>
      <c r="J217" s="148">
        <f t="shared" si="30"/>
        <v>0</v>
      </c>
      <c r="K217" s="144" t="s">
        <v>1</v>
      </c>
      <c r="L217" s="29"/>
      <c r="M217" s="177" t="s">
        <v>1</v>
      </c>
      <c r="N217" s="178" t="s">
        <v>42</v>
      </c>
      <c r="O217" s="179"/>
      <c r="P217" s="180">
        <f t="shared" si="31"/>
        <v>0</v>
      </c>
      <c r="Q217" s="180">
        <v>0</v>
      </c>
      <c r="R217" s="180">
        <f t="shared" si="32"/>
        <v>0</v>
      </c>
      <c r="S217" s="180">
        <v>0</v>
      </c>
      <c r="T217" s="181">
        <f t="shared" si="33"/>
        <v>0</v>
      </c>
      <c r="AR217" s="153" t="s">
        <v>215</v>
      </c>
      <c r="AT217" s="153" t="s">
        <v>135</v>
      </c>
      <c r="AU217" s="153" t="s">
        <v>86</v>
      </c>
      <c r="AY217" s="14" t="s">
        <v>133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4" t="s">
        <v>84</v>
      </c>
      <c r="BK217" s="154">
        <f t="shared" si="39"/>
        <v>0</v>
      </c>
      <c r="BL217" s="14" t="s">
        <v>215</v>
      </c>
      <c r="BM217" s="153" t="s">
        <v>791</v>
      </c>
    </row>
    <row r="218" spans="2:65" s="1" customFormat="1" ht="6.95" customHeight="1">
      <c r="B218" s="41"/>
      <c r="C218" s="42"/>
      <c r="D218" s="42"/>
      <c r="E218" s="42"/>
      <c r="F218" s="42"/>
      <c r="G218" s="42"/>
      <c r="H218" s="42"/>
      <c r="I218" s="109"/>
      <c r="J218" s="42"/>
      <c r="K218" s="42"/>
      <c r="L218" s="29"/>
    </row>
  </sheetData>
  <autoFilter ref="C123:K21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5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98</v>
      </c>
    </row>
    <row r="3" spans="2:46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2:46" ht="24.95" customHeight="1">
      <c r="B4" s="17"/>
      <c r="D4" s="18" t="s">
        <v>99</v>
      </c>
      <c r="L4" s="17"/>
      <c r="M4" s="87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43" t="str">
        <f>'Rekapitulace stavby'!K6</f>
        <v>Cyklostezka ve Studénce</v>
      </c>
      <c r="F7" s="244"/>
      <c r="G7" s="244"/>
      <c r="H7" s="244"/>
      <c r="L7" s="17"/>
    </row>
    <row r="8" spans="2:46" s="1" customFormat="1" ht="12" customHeight="1">
      <c r="B8" s="29"/>
      <c r="D8" s="24" t="s">
        <v>100</v>
      </c>
      <c r="I8" s="88"/>
      <c r="L8" s="29"/>
    </row>
    <row r="9" spans="2:46" s="1" customFormat="1" ht="36.950000000000003" customHeight="1">
      <c r="B9" s="29"/>
      <c r="E9" s="227" t="s">
        <v>792</v>
      </c>
      <c r="F9" s="242"/>
      <c r="G9" s="242"/>
      <c r="H9" s="242"/>
      <c r="I9" s="88"/>
      <c r="L9" s="29"/>
    </row>
    <row r="10" spans="2:46" s="1" customFormat="1">
      <c r="B10" s="29"/>
      <c r="I10" s="88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89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89" t="s">
        <v>23</v>
      </c>
      <c r="J12" s="49" t="str">
        <f>'Rekapitulace stavby'!AN8</f>
        <v>27. 4. 2017</v>
      </c>
      <c r="L12" s="29"/>
    </row>
    <row r="13" spans="2:46" s="1" customFormat="1" ht="10.9" customHeight="1">
      <c r="B13" s="29"/>
      <c r="I13" s="88"/>
      <c r="L13" s="29"/>
    </row>
    <row r="14" spans="2:46" s="1" customFormat="1" ht="12" customHeight="1">
      <c r="B14" s="29"/>
      <c r="D14" s="24" t="s">
        <v>25</v>
      </c>
      <c r="I14" s="89" t="s">
        <v>26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>Město Sudénka</v>
      </c>
      <c r="I15" s="89" t="s">
        <v>29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I16" s="88"/>
      <c r="L16" s="29"/>
    </row>
    <row r="17" spans="2:12" s="1" customFormat="1" ht="12" customHeight="1">
      <c r="B17" s="29"/>
      <c r="D17" s="24" t="s">
        <v>30</v>
      </c>
      <c r="I17" s="89" t="s">
        <v>26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45" t="str">
        <f>'Rekapitulace stavby'!E14</f>
        <v>Vyplň údaj</v>
      </c>
      <c r="F18" s="230"/>
      <c r="G18" s="230"/>
      <c r="H18" s="230"/>
      <c r="I18" s="89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8"/>
      <c r="L19" s="29"/>
    </row>
    <row r="20" spans="2:12" s="1" customFormat="1" ht="12" customHeight="1">
      <c r="B20" s="29"/>
      <c r="D20" s="24" t="s">
        <v>32</v>
      </c>
      <c r="I20" s="89" t="s">
        <v>26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89" t="s">
        <v>29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I22" s="88"/>
      <c r="L22" s="29"/>
    </row>
    <row r="23" spans="2:12" s="1" customFormat="1" ht="12" customHeight="1">
      <c r="B23" s="29"/>
      <c r="D23" s="24" t="s">
        <v>34</v>
      </c>
      <c r="I23" s="89" t="s">
        <v>26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Ing. Jan Krupička</v>
      </c>
      <c r="I24" s="89" t="s">
        <v>29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I25" s="88"/>
      <c r="L25" s="29"/>
    </row>
    <row r="26" spans="2:12" s="1" customFormat="1" ht="12" customHeight="1">
      <c r="B26" s="29"/>
      <c r="D26" s="24" t="s">
        <v>36</v>
      </c>
      <c r="I26" s="88"/>
      <c r="L26" s="29"/>
    </row>
    <row r="27" spans="2:12" s="7" customFormat="1" ht="16.5" customHeight="1">
      <c r="B27" s="90"/>
      <c r="E27" s="234" t="s">
        <v>1</v>
      </c>
      <c r="F27" s="234"/>
      <c r="G27" s="234"/>
      <c r="H27" s="234"/>
      <c r="I27" s="91"/>
      <c r="L27" s="90"/>
    </row>
    <row r="28" spans="2:12" s="1" customFormat="1" ht="6.95" customHeight="1">
      <c r="B28" s="29"/>
      <c r="I28" s="88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92"/>
      <c r="J29" s="50"/>
      <c r="K29" s="50"/>
      <c r="L29" s="29"/>
    </row>
    <row r="30" spans="2:12" s="1" customFormat="1" ht="25.35" customHeight="1">
      <c r="B30" s="29"/>
      <c r="D30" s="93" t="s">
        <v>37</v>
      </c>
      <c r="I30" s="88"/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92"/>
      <c r="J31" s="50"/>
      <c r="K31" s="50"/>
      <c r="L31" s="29"/>
    </row>
    <row r="32" spans="2:12" s="1" customFormat="1" ht="14.45" customHeight="1">
      <c r="B32" s="29"/>
      <c r="F32" s="32" t="s">
        <v>39</v>
      </c>
      <c r="I32" s="94" t="s">
        <v>38</v>
      </c>
      <c r="J32" s="32" t="s">
        <v>40</v>
      </c>
      <c r="L32" s="29"/>
    </row>
    <row r="33" spans="2:12" s="1" customFormat="1" ht="14.45" customHeight="1">
      <c r="B33" s="29"/>
      <c r="D33" s="95" t="s">
        <v>41</v>
      </c>
      <c r="E33" s="24" t="s">
        <v>42</v>
      </c>
      <c r="F33" s="96">
        <f>ROUND((SUM(BE122:BE215)),  2)</f>
        <v>0</v>
      </c>
      <c r="I33" s="97">
        <v>0.21</v>
      </c>
      <c r="J33" s="96">
        <f>ROUND(((SUM(BE122:BE215))*I33),  2)</f>
        <v>0</v>
      </c>
      <c r="L33" s="29"/>
    </row>
    <row r="34" spans="2:12" s="1" customFormat="1" ht="14.45" customHeight="1">
      <c r="B34" s="29"/>
      <c r="E34" s="24" t="s">
        <v>43</v>
      </c>
      <c r="F34" s="96">
        <f>ROUND((SUM(BF122:BF215)),  2)</f>
        <v>0</v>
      </c>
      <c r="I34" s="97">
        <v>0.15</v>
      </c>
      <c r="J34" s="96">
        <f>ROUND(((SUM(BF122:BF215))*I34),  2)</f>
        <v>0</v>
      </c>
      <c r="L34" s="29"/>
    </row>
    <row r="35" spans="2:12" s="1" customFormat="1" ht="14.45" hidden="1" customHeight="1">
      <c r="B35" s="29"/>
      <c r="E35" s="24" t="s">
        <v>44</v>
      </c>
      <c r="F35" s="96">
        <f>ROUND((SUM(BG122:BG215)),  2)</f>
        <v>0</v>
      </c>
      <c r="I35" s="97">
        <v>0.21</v>
      </c>
      <c r="J35" s="96">
        <f>0</f>
        <v>0</v>
      </c>
      <c r="L35" s="29"/>
    </row>
    <row r="36" spans="2:12" s="1" customFormat="1" ht="14.45" hidden="1" customHeight="1">
      <c r="B36" s="29"/>
      <c r="E36" s="24" t="s">
        <v>45</v>
      </c>
      <c r="F36" s="96">
        <f>ROUND((SUM(BH122:BH215)),  2)</f>
        <v>0</v>
      </c>
      <c r="I36" s="97">
        <v>0.15</v>
      </c>
      <c r="J36" s="96">
        <f>0</f>
        <v>0</v>
      </c>
      <c r="L36" s="29"/>
    </row>
    <row r="37" spans="2:12" s="1" customFormat="1" ht="14.45" hidden="1" customHeight="1">
      <c r="B37" s="29"/>
      <c r="E37" s="24" t="s">
        <v>46</v>
      </c>
      <c r="F37" s="96">
        <f>ROUND((SUM(BI122:BI215)),  2)</f>
        <v>0</v>
      </c>
      <c r="I37" s="97">
        <v>0</v>
      </c>
      <c r="J37" s="96">
        <f>0</f>
        <v>0</v>
      </c>
      <c r="L37" s="29"/>
    </row>
    <row r="38" spans="2:12" s="1" customFormat="1" ht="6.95" customHeight="1">
      <c r="B38" s="29"/>
      <c r="I38" s="88"/>
      <c r="L38" s="29"/>
    </row>
    <row r="39" spans="2:12" s="1" customFormat="1" ht="25.35" customHeight="1">
      <c r="B39" s="29"/>
      <c r="C39" s="98"/>
      <c r="D39" s="99" t="s">
        <v>47</v>
      </c>
      <c r="E39" s="54"/>
      <c r="F39" s="54"/>
      <c r="G39" s="100" t="s">
        <v>48</v>
      </c>
      <c r="H39" s="101" t="s">
        <v>49</v>
      </c>
      <c r="I39" s="102"/>
      <c r="J39" s="103">
        <f>SUM(J30:J37)</f>
        <v>0</v>
      </c>
      <c r="K39" s="104"/>
      <c r="L39" s="29"/>
    </row>
    <row r="40" spans="2:12" s="1" customFormat="1" ht="14.45" customHeight="1">
      <c r="B40" s="29"/>
      <c r="I40" s="88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50</v>
      </c>
      <c r="E50" s="39"/>
      <c r="F50" s="39"/>
      <c r="G50" s="38" t="s">
        <v>51</v>
      </c>
      <c r="H50" s="39"/>
      <c r="I50" s="105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52</v>
      </c>
      <c r="E61" s="31"/>
      <c r="F61" s="106" t="s">
        <v>53</v>
      </c>
      <c r="G61" s="40" t="s">
        <v>52</v>
      </c>
      <c r="H61" s="31"/>
      <c r="I61" s="107"/>
      <c r="J61" s="108" t="s">
        <v>53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54</v>
      </c>
      <c r="E65" s="39"/>
      <c r="F65" s="39"/>
      <c r="G65" s="38" t="s">
        <v>55</v>
      </c>
      <c r="H65" s="39"/>
      <c r="I65" s="105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52</v>
      </c>
      <c r="E76" s="31"/>
      <c r="F76" s="106" t="s">
        <v>53</v>
      </c>
      <c r="G76" s="40" t="s">
        <v>52</v>
      </c>
      <c r="H76" s="31"/>
      <c r="I76" s="107"/>
      <c r="J76" s="108" t="s">
        <v>53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109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110"/>
      <c r="J81" s="44"/>
      <c r="K81" s="44"/>
      <c r="L81" s="29"/>
    </row>
    <row r="82" spans="2:47" s="1" customFormat="1" ht="24.95" customHeight="1">
      <c r="B82" s="29"/>
      <c r="C82" s="18" t="s">
        <v>104</v>
      </c>
      <c r="I82" s="88"/>
      <c r="L82" s="29"/>
    </row>
    <row r="83" spans="2:47" s="1" customFormat="1" ht="6.95" customHeight="1">
      <c r="B83" s="29"/>
      <c r="I83" s="88"/>
      <c r="L83" s="29"/>
    </row>
    <row r="84" spans="2:47" s="1" customFormat="1" ht="12" customHeight="1">
      <c r="B84" s="29"/>
      <c r="C84" s="24" t="s">
        <v>17</v>
      </c>
      <c r="I84" s="88"/>
      <c r="L84" s="29"/>
    </row>
    <row r="85" spans="2:47" s="1" customFormat="1" ht="16.5" customHeight="1">
      <c r="B85" s="29"/>
      <c r="E85" s="243" t="str">
        <f>E7</f>
        <v>Cyklostezka ve Studénce</v>
      </c>
      <c r="F85" s="244"/>
      <c r="G85" s="244"/>
      <c r="H85" s="244"/>
      <c r="I85" s="88"/>
      <c r="L85" s="29"/>
    </row>
    <row r="86" spans="2:47" s="1" customFormat="1" ht="12" customHeight="1">
      <c r="B86" s="29"/>
      <c r="C86" s="24" t="s">
        <v>100</v>
      </c>
      <c r="I86" s="88"/>
      <c r="L86" s="29"/>
    </row>
    <row r="87" spans="2:47" s="1" customFormat="1" ht="16.5" customHeight="1">
      <c r="B87" s="29"/>
      <c r="E87" s="227" t="str">
        <f>E9</f>
        <v>SO03B - Veřejné osvětlení, trasa na ul. Sjednocení až k nádraží ČD</v>
      </c>
      <c r="F87" s="242"/>
      <c r="G87" s="242"/>
      <c r="H87" s="242"/>
      <c r="I87" s="88"/>
      <c r="L87" s="29"/>
    </row>
    <row r="88" spans="2:47" s="1" customFormat="1" ht="6.95" customHeight="1">
      <c r="B88" s="29"/>
      <c r="I88" s="88"/>
      <c r="L88" s="29"/>
    </row>
    <row r="89" spans="2:47" s="1" customFormat="1" ht="12" customHeight="1">
      <c r="B89" s="29"/>
      <c r="C89" s="24" t="s">
        <v>21</v>
      </c>
      <c r="F89" s="22" t="str">
        <f>F12</f>
        <v xml:space="preserve"> </v>
      </c>
      <c r="I89" s="89" t="s">
        <v>23</v>
      </c>
      <c r="J89" s="49" t="str">
        <f>IF(J12="","",J12)</f>
        <v>27. 4. 2017</v>
      </c>
      <c r="L89" s="29"/>
    </row>
    <row r="90" spans="2:47" s="1" customFormat="1" ht="6.95" customHeight="1">
      <c r="B90" s="29"/>
      <c r="I90" s="88"/>
      <c r="L90" s="29"/>
    </row>
    <row r="91" spans="2:47" s="1" customFormat="1" ht="15.2" customHeight="1">
      <c r="B91" s="29"/>
      <c r="C91" s="24" t="s">
        <v>25</v>
      </c>
      <c r="F91" s="22" t="str">
        <f>E15</f>
        <v>Město Sudénka</v>
      </c>
      <c r="I91" s="89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89" t="s">
        <v>34</v>
      </c>
      <c r="J92" s="27" t="str">
        <f>E24</f>
        <v>Ing. Jan Krupička</v>
      </c>
      <c r="L92" s="29"/>
    </row>
    <row r="93" spans="2:47" s="1" customFormat="1" ht="10.35" customHeight="1">
      <c r="B93" s="29"/>
      <c r="I93" s="88"/>
      <c r="L93" s="29"/>
    </row>
    <row r="94" spans="2:47" s="1" customFormat="1" ht="29.25" customHeight="1">
      <c r="B94" s="29"/>
      <c r="C94" s="111" t="s">
        <v>105</v>
      </c>
      <c r="D94" s="98"/>
      <c r="E94" s="98"/>
      <c r="F94" s="98"/>
      <c r="G94" s="98"/>
      <c r="H94" s="98"/>
      <c r="I94" s="112"/>
      <c r="J94" s="113" t="s">
        <v>106</v>
      </c>
      <c r="K94" s="98"/>
      <c r="L94" s="29"/>
    </row>
    <row r="95" spans="2:47" s="1" customFormat="1" ht="10.35" customHeight="1">
      <c r="B95" s="29"/>
      <c r="I95" s="88"/>
      <c r="L95" s="29"/>
    </row>
    <row r="96" spans="2:47" s="1" customFormat="1" ht="22.9" customHeight="1">
      <c r="B96" s="29"/>
      <c r="C96" s="114" t="s">
        <v>107</v>
      </c>
      <c r="I96" s="88"/>
      <c r="J96" s="63">
        <f>J122</f>
        <v>0</v>
      </c>
      <c r="L96" s="29"/>
      <c r="AU96" s="14" t="s">
        <v>108</v>
      </c>
    </row>
    <row r="97" spans="2:12" s="8" customFormat="1" ht="24.95" customHeight="1">
      <c r="B97" s="115"/>
      <c r="D97" s="116" t="s">
        <v>486</v>
      </c>
      <c r="E97" s="117"/>
      <c r="F97" s="117"/>
      <c r="G97" s="117"/>
      <c r="H97" s="117"/>
      <c r="I97" s="118"/>
      <c r="J97" s="119">
        <f>J123</f>
        <v>0</v>
      </c>
      <c r="L97" s="115"/>
    </row>
    <row r="98" spans="2:12" s="12" customFormat="1" ht="19.899999999999999" customHeight="1">
      <c r="B98" s="182"/>
      <c r="D98" s="183" t="s">
        <v>487</v>
      </c>
      <c r="E98" s="184"/>
      <c r="F98" s="184"/>
      <c r="G98" s="184"/>
      <c r="H98" s="184"/>
      <c r="I98" s="185"/>
      <c r="J98" s="186">
        <f>J124</f>
        <v>0</v>
      </c>
      <c r="L98" s="182"/>
    </row>
    <row r="99" spans="2:12" s="12" customFormat="1" ht="19.899999999999999" customHeight="1">
      <c r="B99" s="182"/>
      <c r="D99" s="183" t="s">
        <v>488</v>
      </c>
      <c r="E99" s="184"/>
      <c r="F99" s="184"/>
      <c r="G99" s="184"/>
      <c r="H99" s="184"/>
      <c r="I99" s="185"/>
      <c r="J99" s="186">
        <f>J135</f>
        <v>0</v>
      </c>
      <c r="L99" s="182"/>
    </row>
    <row r="100" spans="2:12" s="8" customFormat="1" ht="24.95" customHeight="1">
      <c r="B100" s="115"/>
      <c r="D100" s="116" t="s">
        <v>491</v>
      </c>
      <c r="E100" s="117"/>
      <c r="F100" s="117"/>
      <c r="G100" s="117"/>
      <c r="H100" s="117"/>
      <c r="I100" s="118"/>
      <c r="J100" s="119">
        <f>J138</f>
        <v>0</v>
      </c>
      <c r="L100" s="115"/>
    </row>
    <row r="101" spans="2:12" s="12" customFormat="1" ht="19.899999999999999" customHeight="1">
      <c r="B101" s="182"/>
      <c r="D101" s="183" t="s">
        <v>492</v>
      </c>
      <c r="E101" s="184"/>
      <c r="F101" s="184"/>
      <c r="G101" s="184"/>
      <c r="H101" s="184"/>
      <c r="I101" s="185"/>
      <c r="J101" s="186">
        <f>J139</f>
        <v>0</v>
      </c>
      <c r="L101" s="182"/>
    </row>
    <row r="102" spans="2:12" s="12" customFormat="1" ht="19.899999999999999" customHeight="1">
      <c r="B102" s="182"/>
      <c r="D102" s="183" t="s">
        <v>493</v>
      </c>
      <c r="E102" s="184"/>
      <c r="F102" s="184"/>
      <c r="G102" s="184"/>
      <c r="H102" s="184"/>
      <c r="I102" s="185"/>
      <c r="J102" s="186">
        <f>J178</f>
        <v>0</v>
      </c>
      <c r="L102" s="182"/>
    </row>
    <row r="103" spans="2:12" s="1" customFormat="1" ht="21.75" customHeight="1">
      <c r="B103" s="29"/>
      <c r="I103" s="88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109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110"/>
      <c r="J108" s="44"/>
      <c r="K108" s="44"/>
      <c r="L108" s="29"/>
    </row>
    <row r="109" spans="2:12" s="1" customFormat="1" ht="24.95" customHeight="1">
      <c r="B109" s="29"/>
      <c r="C109" s="18" t="s">
        <v>119</v>
      </c>
      <c r="I109" s="88"/>
      <c r="L109" s="29"/>
    </row>
    <row r="110" spans="2:12" s="1" customFormat="1" ht="6.95" customHeight="1">
      <c r="B110" s="29"/>
      <c r="I110" s="88"/>
      <c r="L110" s="29"/>
    </row>
    <row r="111" spans="2:12" s="1" customFormat="1" ht="12" customHeight="1">
      <c r="B111" s="29"/>
      <c r="C111" s="24" t="s">
        <v>17</v>
      </c>
      <c r="I111" s="88"/>
      <c r="L111" s="29"/>
    </row>
    <row r="112" spans="2:12" s="1" customFormat="1" ht="16.5" customHeight="1">
      <c r="B112" s="29"/>
      <c r="E112" s="243" t="str">
        <f>E7</f>
        <v>Cyklostezka ve Studénce</v>
      </c>
      <c r="F112" s="244"/>
      <c r="G112" s="244"/>
      <c r="H112" s="244"/>
      <c r="I112" s="88"/>
      <c r="L112" s="29"/>
    </row>
    <row r="113" spans="2:65" s="1" customFormat="1" ht="12" customHeight="1">
      <c r="B113" s="29"/>
      <c r="C113" s="24" t="s">
        <v>100</v>
      </c>
      <c r="I113" s="88"/>
      <c r="L113" s="29"/>
    </row>
    <row r="114" spans="2:65" s="1" customFormat="1" ht="16.5" customHeight="1">
      <c r="B114" s="29"/>
      <c r="E114" s="227" t="str">
        <f>E9</f>
        <v>SO03B - Veřejné osvětlení, trasa na ul. Sjednocení až k nádraží ČD</v>
      </c>
      <c r="F114" s="242"/>
      <c r="G114" s="242"/>
      <c r="H114" s="242"/>
      <c r="I114" s="88"/>
      <c r="L114" s="29"/>
    </row>
    <row r="115" spans="2:65" s="1" customFormat="1" ht="6.95" customHeight="1">
      <c r="B115" s="29"/>
      <c r="I115" s="88"/>
      <c r="L115" s="29"/>
    </row>
    <row r="116" spans="2:65" s="1" customFormat="1" ht="12" customHeight="1">
      <c r="B116" s="29"/>
      <c r="C116" s="24" t="s">
        <v>21</v>
      </c>
      <c r="F116" s="22" t="str">
        <f>F12</f>
        <v xml:space="preserve"> </v>
      </c>
      <c r="I116" s="89" t="s">
        <v>23</v>
      </c>
      <c r="J116" s="49" t="str">
        <f>IF(J12="","",J12)</f>
        <v>27. 4. 2017</v>
      </c>
      <c r="L116" s="29"/>
    </row>
    <row r="117" spans="2:65" s="1" customFormat="1" ht="6.95" customHeight="1">
      <c r="B117" s="29"/>
      <c r="I117" s="88"/>
      <c r="L117" s="29"/>
    </row>
    <row r="118" spans="2:65" s="1" customFormat="1" ht="15.2" customHeight="1">
      <c r="B118" s="29"/>
      <c r="C118" s="24" t="s">
        <v>25</v>
      </c>
      <c r="F118" s="22" t="str">
        <f>E15</f>
        <v>Město Sudénka</v>
      </c>
      <c r="I118" s="89" t="s">
        <v>32</v>
      </c>
      <c r="J118" s="27" t="str">
        <f>E21</f>
        <v xml:space="preserve"> </v>
      </c>
      <c r="L118" s="29"/>
    </row>
    <row r="119" spans="2:65" s="1" customFormat="1" ht="15.2" customHeight="1">
      <c r="B119" s="29"/>
      <c r="C119" s="24" t="s">
        <v>30</v>
      </c>
      <c r="F119" s="22" t="str">
        <f>IF(E18="","",E18)</f>
        <v>Vyplň údaj</v>
      </c>
      <c r="I119" s="89" t="s">
        <v>34</v>
      </c>
      <c r="J119" s="27" t="str">
        <f>E24</f>
        <v>Ing. Jan Krupička</v>
      </c>
      <c r="L119" s="29"/>
    </row>
    <row r="120" spans="2:65" s="1" customFormat="1" ht="10.35" customHeight="1">
      <c r="B120" s="29"/>
      <c r="I120" s="88"/>
      <c r="L120" s="29"/>
    </row>
    <row r="121" spans="2:65" s="9" customFormat="1" ht="29.25" customHeight="1">
      <c r="B121" s="120"/>
      <c r="C121" s="121" t="s">
        <v>120</v>
      </c>
      <c r="D121" s="122" t="s">
        <v>62</v>
      </c>
      <c r="E121" s="122" t="s">
        <v>58</v>
      </c>
      <c r="F121" s="122" t="s">
        <v>59</v>
      </c>
      <c r="G121" s="122" t="s">
        <v>121</v>
      </c>
      <c r="H121" s="122" t="s">
        <v>122</v>
      </c>
      <c r="I121" s="123" t="s">
        <v>123</v>
      </c>
      <c r="J121" s="124" t="s">
        <v>106</v>
      </c>
      <c r="K121" s="125" t="s">
        <v>124</v>
      </c>
      <c r="L121" s="120"/>
      <c r="M121" s="56" t="s">
        <v>1</v>
      </c>
      <c r="N121" s="57" t="s">
        <v>41</v>
      </c>
      <c r="O121" s="57" t="s">
        <v>125</v>
      </c>
      <c r="P121" s="57" t="s">
        <v>126</v>
      </c>
      <c r="Q121" s="57" t="s">
        <v>127</v>
      </c>
      <c r="R121" s="57" t="s">
        <v>128</v>
      </c>
      <c r="S121" s="57" t="s">
        <v>129</v>
      </c>
      <c r="T121" s="58" t="s">
        <v>130</v>
      </c>
    </row>
    <row r="122" spans="2:65" s="1" customFormat="1" ht="22.9" customHeight="1">
      <c r="B122" s="29"/>
      <c r="C122" s="61" t="s">
        <v>131</v>
      </c>
      <c r="I122" s="88"/>
      <c r="J122" s="126">
        <f>BK122</f>
        <v>0</v>
      </c>
      <c r="L122" s="29"/>
      <c r="M122" s="59"/>
      <c r="N122" s="50"/>
      <c r="O122" s="50"/>
      <c r="P122" s="127">
        <f>P123+P138</f>
        <v>0</v>
      </c>
      <c r="Q122" s="50"/>
      <c r="R122" s="127">
        <f>R123+R138</f>
        <v>155.57186776</v>
      </c>
      <c r="S122" s="50"/>
      <c r="T122" s="128">
        <f>T123+T138</f>
        <v>0</v>
      </c>
      <c r="AT122" s="14" t="s">
        <v>76</v>
      </c>
      <c r="AU122" s="14" t="s">
        <v>108</v>
      </c>
      <c r="BK122" s="129">
        <f>BK123+BK138</f>
        <v>0</v>
      </c>
    </row>
    <row r="123" spans="2:65" s="10" customFormat="1" ht="25.9" customHeight="1">
      <c r="B123" s="130"/>
      <c r="D123" s="131" t="s">
        <v>76</v>
      </c>
      <c r="E123" s="132" t="s">
        <v>494</v>
      </c>
      <c r="F123" s="132" t="s">
        <v>495</v>
      </c>
      <c r="I123" s="133"/>
      <c r="J123" s="134">
        <f>BK123</f>
        <v>0</v>
      </c>
      <c r="L123" s="130"/>
      <c r="M123" s="135"/>
      <c r="N123" s="136"/>
      <c r="O123" s="136"/>
      <c r="P123" s="137">
        <f>P124+P135</f>
        <v>0</v>
      </c>
      <c r="Q123" s="136"/>
      <c r="R123" s="137">
        <f>R124+R135</f>
        <v>0.15686600000000003</v>
      </c>
      <c r="S123" s="136"/>
      <c r="T123" s="138">
        <f>T124+T135</f>
        <v>0</v>
      </c>
      <c r="AR123" s="131" t="s">
        <v>84</v>
      </c>
      <c r="AT123" s="139" t="s">
        <v>76</v>
      </c>
      <c r="AU123" s="139" t="s">
        <v>16</v>
      </c>
      <c r="AY123" s="131" t="s">
        <v>133</v>
      </c>
      <c r="BK123" s="140">
        <f>BK124+BK135</f>
        <v>0</v>
      </c>
    </row>
    <row r="124" spans="2:65" s="10" customFormat="1" ht="22.9" customHeight="1">
      <c r="B124" s="130"/>
      <c r="D124" s="131" t="s">
        <v>76</v>
      </c>
      <c r="E124" s="187" t="s">
        <v>84</v>
      </c>
      <c r="F124" s="187" t="s">
        <v>496</v>
      </c>
      <c r="I124" s="133"/>
      <c r="J124" s="188">
        <f>BK124</f>
        <v>0</v>
      </c>
      <c r="L124" s="130"/>
      <c r="M124" s="135"/>
      <c r="N124" s="136"/>
      <c r="O124" s="136"/>
      <c r="P124" s="137">
        <f>SUM(P125:P134)</f>
        <v>0</v>
      </c>
      <c r="Q124" s="136"/>
      <c r="R124" s="137">
        <f>SUM(R125:R134)</f>
        <v>0.15686600000000003</v>
      </c>
      <c r="S124" s="136"/>
      <c r="T124" s="138">
        <f>SUM(T125:T134)</f>
        <v>0</v>
      </c>
      <c r="AR124" s="131" t="s">
        <v>84</v>
      </c>
      <c r="AT124" s="139" t="s">
        <v>76</v>
      </c>
      <c r="AU124" s="139" t="s">
        <v>84</v>
      </c>
      <c r="AY124" s="131" t="s">
        <v>133</v>
      </c>
      <c r="BK124" s="140">
        <f>SUM(BK125:BK134)</f>
        <v>0</v>
      </c>
    </row>
    <row r="125" spans="2:65" s="1" customFormat="1" ht="24" customHeight="1">
      <c r="B125" s="141"/>
      <c r="C125" s="142" t="s">
        <v>84</v>
      </c>
      <c r="D125" s="142" t="s">
        <v>135</v>
      </c>
      <c r="E125" s="143" t="s">
        <v>497</v>
      </c>
      <c r="F125" s="144" t="s">
        <v>498</v>
      </c>
      <c r="G125" s="145" t="s">
        <v>229</v>
      </c>
      <c r="H125" s="146">
        <v>70</v>
      </c>
      <c r="I125" s="147"/>
      <c r="J125" s="148">
        <f t="shared" ref="J125:J134" si="0">ROUND(I125*H125,2)</f>
        <v>0</v>
      </c>
      <c r="K125" s="144" t="s">
        <v>1</v>
      </c>
      <c r="L125" s="29"/>
      <c r="M125" s="149" t="s">
        <v>1</v>
      </c>
      <c r="N125" s="150" t="s">
        <v>42</v>
      </c>
      <c r="O125" s="52"/>
      <c r="P125" s="151">
        <f t="shared" ref="P125:P134" si="1">O125*H125</f>
        <v>0</v>
      </c>
      <c r="Q125" s="151">
        <v>0</v>
      </c>
      <c r="R125" s="151">
        <f t="shared" ref="R125:R134" si="2">Q125*H125</f>
        <v>0</v>
      </c>
      <c r="S125" s="151">
        <v>0</v>
      </c>
      <c r="T125" s="152">
        <f t="shared" ref="T125:T134" si="3">S125*H125</f>
        <v>0</v>
      </c>
      <c r="AR125" s="153" t="s">
        <v>139</v>
      </c>
      <c r="AT125" s="153" t="s">
        <v>135</v>
      </c>
      <c r="AU125" s="153" t="s">
        <v>86</v>
      </c>
      <c r="AY125" s="14" t="s">
        <v>133</v>
      </c>
      <c r="BE125" s="154">
        <f t="shared" ref="BE125:BE134" si="4">IF(N125="základní",J125,0)</f>
        <v>0</v>
      </c>
      <c r="BF125" s="154">
        <f t="shared" ref="BF125:BF134" si="5">IF(N125="snížená",J125,0)</f>
        <v>0</v>
      </c>
      <c r="BG125" s="154">
        <f t="shared" ref="BG125:BG134" si="6">IF(N125="zákl. přenesená",J125,0)</f>
        <v>0</v>
      </c>
      <c r="BH125" s="154">
        <f t="shared" ref="BH125:BH134" si="7">IF(N125="sníž. přenesená",J125,0)</f>
        <v>0</v>
      </c>
      <c r="BI125" s="154">
        <f t="shared" ref="BI125:BI134" si="8">IF(N125="nulová",J125,0)</f>
        <v>0</v>
      </c>
      <c r="BJ125" s="14" t="s">
        <v>84</v>
      </c>
      <c r="BK125" s="154">
        <f t="shared" ref="BK125:BK134" si="9">ROUND(I125*H125,2)</f>
        <v>0</v>
      </c>
      <c r="BL125" s="14" t="s">
        <v>139</v>
      </c>
      <c r="BM125" s="153" t="s">
        <v>793</v>
      </c>
    </row>
    <row r="126" spans="2:65" s="1" customFormat="1" ht="16.5" customHeight="1">
      <c r="B126" s="141"/>
      <c r="C126" s="142" t="s">
        <v>86</v>
      </c>
      <c r="D126" s="142" t="s">
        <v>135</v>
      </c>
      <c r="E126" s="143" t="s">
        <v>500</v>
      </c>
      <c r="F126" s="144" t="s">
        <v>501</v>
      </c>
      <c r="G126" s="145" t="s">
        <v>223</v>
      </c>
      <c r="H126" s="146">
        <v>260</v>
      </c>
      <c r="I126" s="147"/>
      <c r="J126" s="148">
        <f t="shared" si="0"/>
        <v>0</v>
      </c>
      <c r="K126" s="144" t="s">
        <v>1</v>
      </c>
      <c r="L126" s="29"/>
      <c r="M126" s="149" t="s">
        <v>1</v>
      </c>
      <c r="N126" s="150" t="s">
        <v>42</v>
      </c>
      <c r="O126" s="52"/>
      <c r="P126" s="151">
        <f t="shared" si="1"/>
        <v>0</v>
      </c>
      <c r="Q126" s="151">
        <v>5.5000000000000003E-4</v>
      </c>
      <c r="R126" s="151">
        <f t="shared" si="2"/>
        <v>0.14300000000000002</v>
      </c>
      <c r="S126" s="151">
        <v>0</v>
      </c>
      <c r="T126" s="152">
        <f t="shared" si="3"/>
        <v>0</v>
      </c>
      <c r="AR126" s="153" t="s">
        <v>139</v>
      </c>
      <c r="AT126" s="153" t="s">
        <v>135</v>
      </c>
      <c r="AU126" s="153" t="s">
        <v>86</v>
      </c>
      <c r="AY126" s="14" t="s">
        <v>133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84</v>
      </c>
      <c r="BK126" s="154">
        <f t="shared" si="9"/>
        <v>0</v>
      </c>
      <c r="BL126" s="14" t="s">
        <v>139</v>
      </c>
      <c r="BM126" s="153" t="s">
        <v>794</v>
      </c>
    </row>
    <row r="127" spans="2:65" s="1" customFormat="1" ht="16.5" customHeight="1">
      <c r="B127" s="141"/>
      <c r="C127" s="164" t="s">
        <v>147</v>
      </c>
      <c r="D127" s="164" t="s">
        <v>412</v>
      </c>
      <c r="E127" s="165" t="s">
        <v>503</v>
      </c>
      <c r="F127" s="166" t="s">
        <v>504</v>
      </c>
      <c r="G127" s="167" t="s">
        <v>144</v>
      </c>
      <c r="H127" s="168">
        <v>1.3</v>
      </c>
      <c r="I127" s="169"/>
      <c r="J127" s="170">
        <f t="shared" si="0"/>
        <v>0</v>
      </c>
      <c r="K127" s="166" t="s">
        <v>1</v>
      </c>
      <c r="L127" s="171"/>
      <c r="M127" s="172" t="s">
        <v>1</v>
      </c>
      <c r="N127" s="173" t="s">
        <v>42</v>
      </c>
      <c r="O127" s="52"/>
      <c r="P127" s="151">
        <f t="shared" si="1"/>
        <v>0</v>
      </c>
      <c r="Q127" s="151">
        <v>2.0000000000000002E-5</v>
      </c>
      <c r="R127" s="151">
        <f t="shared" si="2"/>
        <v>2.6000000000000002E-5</v>
      </c>
      <c r="S127" s="151">
        <v>0</v>
      </c>
      <c r="T127" s="152">
        <f t="shared" si="3"/>
        <v>0</v>
      </c>
      <c r="AR127" s="153" t="s">
        <v>163</v>
      </c>
      <c r="AT127" s="153" t="s">
        <v>412</v>
      </c>
      <c r="AU127" s="153" t="s">
        <v>86</v>
      </c>
      <c r="AY127" s="14" t="s">
        <v>133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84</v>
      </c>
      <c r="BK127" s="154">
        <f t="shared" si="9"/>
        <v>0</v>
      </c>
      <c r="BL127" s="14" t="s">
        <v>139</v>
      </c>
      <c r="BM127" s="153" t="s">
        <v>795</v>
      </c>
    </row>
    <row r="128" spans="2:65" s="1" customFormat="1" ht="16.5" customHeight="1">
      <c r="B128" s="141"/>
      <c r="C128" s="142" t="s">
        <v>139</v>
      </c>
      <c r="D128" s="142" t="s">
        <v>135</v>
      </c>
      <c r="E128" s="143" t="s">
        <v>506</v>
      </c>
      <c r="F128" s="144" t="s">
        <v>507</v>
      </c>
      <c r="G128" s="145" t="s">
        <v>223</v>
      </c>
      <c r="H128" s="146">
        <v>260</v>
      </c>
      <c r="I128" s="147"/>
      <c r="J128" s="148">
        <f t="shared" si="0"/>
        <v>0</v>
      </c>
      <c r="K128" s="144" t="s">
        <v>1</v>
      </c>
      <c r="L128" s="29"/>
      <c r="M128" s="149" t="s">
        <v>1</v>
      </c>
      <c r="N128" s="150" t="s">
        <v>42</v>
      </c>
      <c r="O128" s="52"/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139</v>
      </c>
      <c r="AT128" s="153" t="s">
        <v>135</v>
      </c>
      <c r="AU128" s="153" t="s">
        <v>86</v>
      </c>
      <c r="AY128" s="14" t="s">
        <v>133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84</v>
      </c>
      <c r="BK128" s="154">
        <f t="shared" si="9"/>
        <v>0</v>
      </c>
      <c r="BL128" s="14" t="s">
        <v>139</v>
      </c>
      <c r="BM128" s="153" t="s">
        <v>796</v>
      </c>
    </row>
    <row r="129" spans="2:65" s="1" customFormat="1" ht="24" customHeight="1">
      <c r="B129" s="141"/>
      <c r="C129" s="142" t="s">
        <v>277</v>
      </c>
      <c r="D129" s="142" t="s">
        <v>135</v>
      </c>
      <c r="E129" s="143" t="s">
        <v>509</v>
      </c>
      <c r="F129" s="144" t="s">
        <v>510</v>
      </c>
      <c r="G129" s="145" t="s">
        <v>176</v>
      </c>
      <c r="H129" s="146">
        <v>10</v>
      </c>
      <c r="I129" s="147"/>
      <c r="J129" s="148">
        <f t="shared" si="0"/>
        <v>0</v>
      </c>
      <c r="K129" s="144" t="s">
        <v>1</v>
      </c>
      <c r="L129" s="29"/>
      <c r="M129" s="149" t="s">
        <v>1</v>
      </c>
      <c r="N129" s="150" t="s">
        <v>42</v>
      </c>
      <c r="O129" s="52"/>
      <c r="P129" s="151">
        <f t="shared" si="1"/>
        <v>0</v>
      </c>
      <c r="Q129" s="151">
        <v>1E-3</v>
      </c>
      <c r="R129" s="151">
        <f t="shared" si="2"/>
        <v>0.01</v>
      </c>
      <c r="S129" s="151">
        <v>0</v>
      </c>
      <c r="T129" s="152">
        <f t="shared" si="3"/>
        <v>0</v>
      </c>
      <c r="AR129" s="153" t="s">
        <v>139</v>
      </c>
      <c r="AT129" s="153" t="s">
        <v>135</v>
      </c>
      <c r="AU129" s="153" t="s">
        <v>86</v>
      </c>
      <c r="AY129" s="14" t="s">
        <v>133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84</v>
      </c>
      <c r="BK129" s="154">
        <f t="shared" si="9"/>
        <v>0</v>
      </c>
      <c r="BL129" s="14" t="s">
        <v>139</v>
      </c>
      <c r="BM129" s="153" t="s">
        <v>797</v>
      </c>
    </row>
    <row r="130" spans="2:65" s="1" customFormat="1" ht="16.5" customHeight="1">
      <c r="B130" s="141"/>
      <c r="C130" s="164" t="s">
        <v>429</v>
      </c>
      <c r="D130" s="164" t="s">
        <v>412</v>
      </c>
      <c r="E130" s="165" t="s">
        <v>353</v>
      </c>
      <c r="F130" s="166" t="s">
        <v>512</v>
      </c>
      <c r="G130" s="167" t="s">
        <v>144</v>
      </c>
      <c r="H130" s="168">
        <v>5</v>
      </c>
      <c r="I130" s="169"/>
      <c r="J130" s="170">
        <f t="shared" si="0"/>
        <v>0</v>
      </c>
      <c r="K130" s="166" t="s">
        <v>1</v>
      </c>
      <c r="L130" s="171"/>
      <c r="M130" s="172" t="s">
        <v>1</v>
      </c>
      <c r="N130" s="173" t="s">
        <v>42</v>
      </c>
      <c r="O130" s="52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163</v>
      </c>
      <c r="AT130" s="153" t="s">
        <v>412</v>
      </c>
      <c r="AU130" s="153" t="s">
        <v>86</v>
      </c>
      <c r="AY130" s="14" t="s">
        <v>133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84</v>
      </c>
      <c r="BK130" s="154">
        <f t="shared" si="9"/>
        <v>0</v>
      </c>
      <c r="BL130" s="14" t="s">
        <v>139</v>
      </c>
      <c r="BM130" s="153" t="s">
        <v>798</v>
      </c>
    </row>
    <row r="131" spans="2:65" s="1" customFormat="1" ht="24" customHeight="1">
      <c r="B131" s="141"/>
      <c r="C131" s="142" t="s">
        <v>443</v>
      </c>
      <c r="D131" s="142" t="s">
        <v>135</v>
      </c>
      <c r="E131" s="143" t="s">
        <v>514</v>
      </c>
      <c r="F131" s="144" t="s">
        <v>515</v>
      </c>
      <c r="G131" s="145" t="s">
        <v>176</v>
      </c>
      <c r="H131" s="146">
        <v>10</v>
      </c>
      <c r="I131" s="147"/>
      <c r="J131" s="148">
        <f t="shared" si="0"/>
        <v>0</v>
      </c>
      <c r="K131" s="144" t="s">
        <v>1</v>
      </c>
      <c r="L131" s="29"/>
      <c r="M131" s="149" t="s">
        <v>1</v>
      </c>
      <c r="N131" s="150" t="s">
        <v>42</v>
      </c>
      <c r="O131" s="52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139</v>
      </c>
      <c r="AT131" s="153" t="s">
        <v>135</v>
      </c>
      <c r="AU131" s="153" t="s">
        <v>86</v>
      </c>
      <c r="AY131" s="14" t="s">
        <v>133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84</v>
      </c>
      <c r="BK131" s="154">
        <f t="shared" si="9"/>
        <v>0</v>
      </c>
      <c r="BL131" s="14" t="s">
        <v>139</v>
      </c>
      <c r="BM131" s="153" t="s">
        <v>799</v>
      </c>
    </row>
    <row r="132" spans="2:65" s="1" customFormat="1" ht="16.5" customHeight="1">
      <c r="B132" s="141"/>
      <c r="C132" s="142" t="s">
        <v>163</v>
      </c>
      <c r="D132" s="142" t="s">
        <v>135</v>
      </c>
      <c r="E132" s="143" t="s">
        <v>517</v>
      </c>
      <c r="F132" s="144" t="s">
        <v>518</v>
      </c>
      <c r="G132" s="145" t="s">
        <v>176</v>
      </c>
      <c r="H132" s="146">
        <v>6</v>
      </c>
      <c r="I132" s="147"/>
      <c r="J132" s="148">
        <f t="shared" si="0"/>
        <v>0</v>
      </c>
      <c r="K132" s="144" t="s">
        <v>1</v>
      </c>
      <c r="L132" s="29"/>
      <c r="M132" s="149" t="s">
        <v>1</v>
      </c>
      <c r="N132" s="150" t="s">
        <v>42</v>
      </c>
      <c r="O132" s="52"/>
      <c r="P132" s="151">
        <f t="shared" si="1"/>
        <v>0</v>
      </c>
      <c r="Q132" s="151">
        <v>6.4000000000000005E-4</v>
      </c>
      <c r="R132" s="151">
        <f t="shared" si="2"/>
        <v>3.8400000000000005E-3</v>
      </c>
      <c r="S132" s="151">
        <v>0</v>
      </c>
      <c r="T132" s="152">
        <f t="shared" si="3"/>
        <v>0</v>
      </c>
      <c r="AR132" s="153" t="s">
        <v>139</v>
      </c>
      <c r="AT132" s="153" t="s">
        <v>135</v>
      </c>
      <c r="AU132" s="153" t="s">
        <v>86</v>
      </c>
      <c r="AY132" s="14" t="s">
        <v>133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84</v>
      </c>
      <c r="BK132" s="154">
        <f t="shared" si="9"/>
        <v>0</v>
      </c>
      <c r="BL132" s="14" t="s">
        <v>139</v>
      </c>
      <c r="BM132" s="153" t="s">
        <v>800</v>
      </c>
    </row>
    <row r="133" spans="2:65" s="1" customFormat="1" ht="16.5" customHeight="1">
      <c r="B133" s="141"/>
      <c r="C133" s="164" t="s">
        <v>474</v>
      </c>
      <c r="D133" s="164" t="s">
        <v>412</v>
      </c>
      <c r="E133" s="165" t="s">
        <v>520</v>
      </c>
      <c r="F133" s="166" t="s">
        <v>521</v>
      </c>
      <c r="G133" s="167" t="s">
        <v>144</v>
      </c>
      <c r="H133" s="168">
        <v>3</v>
      </c>
      <c r="I133" s="169"/>
      <c r="J133" s="170">
        <f t="shared" si="0"/>
        <v>0</v>
      </c>
      <c r="K133" s="166" t="s">
        <v>1</v>
      </c>
      <c r="L133" s="171"/>
      <c r="M133" s="172" t="s">
        <v>1</v>
      </c>
      <c r="N133" s="173" t="s">
        <v>42</v>
      </c>
      <c r="O133" s="52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163</v>
      </c>
      <c r="AT133" s="153" t="s">
        <v>412</v>
      </c>
      <c r="AU133" s="153" t="s">
        <v>86</v>
      </c>
      <c r="AY133" s="14" t="s">
        <v>133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84</v>
      </c>
      <c r="BK133" s="154">
        <f t="shared" si="9"/>
        <v>0</v>
      </c>
      <c r="BL133" s="14" t="s">
        <v>139</v>
      </c>
      <c r="BM133" s="153" t="s">
        <v>801</v>
      </c>
    </row>
    <row r="134" spans="2:65" s="1" customFormat="1" ht="24" customHeight="1">
      <c r="B134" s="141"/>
      <c r="C134" s="142" t="s">
        <v>478</v>
      </c>
      <c r="D134" s="142" t="s">
        <v>135</v>
      </c>
      <c r="E134" s="143" t="s">
        <v>523</v>
      </c>
      <c r="F134" s="144" t="s">
        <v>524</v>
      </c>
      <c r="G134" s="145" t="s">
        <v>176</v>
      </c>
      <c r="H134" s="146">
        <v>6</v>
      </c>
      <c r="I134" s="147"/>
      <c r="J134" s="148">
        <f t="shared" si="0"/>
        <v>0</v>
      </c>
      <c r="K134" s="144" t="s">
        <v>1</v>
      </c>
      <c r="L134" s="29"/>
      <c r="M134" s="149" t="s">
        <v>1</v>
      </c>
      <c r="N134" s="150" t="s">
        <v>42</v>
      </c>
      <c r="O134" s="52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139</v>
      </c>
      <c r="AT134" s="153" t="s">
        <v>135</v>
      </c>
      <c r="AU134" s="153" t="s">
        <v>86</v>
      </c>
      <c r="AY134" s="14" t="s">
        <v>133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84</v>
      </c>
      <c r="BK134" s="154">
        <f t="shared" si="9"/>
        <v>0</v>
      </c>
      <c r="BL134" s="14" t="s">
        <v>139</v>
      </c>
      <c r="BM134" s="153" t="s">
        <v>802</v>
      </c>
    </row>
    <row r="135" spans="2:65" s="10" customFormat="1" ht="22.9" customHeight="1">
      <c r="B135" s="130"/>
      <c r="D135" s="131" t="s">
        <v>76</v>
      </c>
      <c r="E135" s="187" t="s">
        <v>526</v>
      </c>
      <c r="F135" s="187" t="s">
        <v>527</v>
      </c>
      <c r="I135" s="133"/>
      <c r="J135" s="188">
        <f>BK135</f>
        <v>0</v>
      </c>
      <c r="L135" s="130"/>
      <c r="M135" s="135"/>
      <c r="N135" s="136"/>
      <c r="O135" s="136"/>
      <c r="P135" s="137">
        <f>SUM(P136:P137)</f>
        <v>0</v>
      </c>
      <c r="Q135" s="136"/>
      <c r="R135" s="137">
        <f>SUM(R136:R137)</f>
        <v>0</v>
      </c>
      <c r="S135" s="136"/>
      <c r="T135" s="138">
        <f>SUM(T136:T137)</f>
        <v>0</v>
      </c>
      <c r="AR135" s="131" t="s">
        <v>84</v>
      </c>
      <c r="AT135" s="139" t="s">
        <v>76</v>
      </c>
      <c r="AU135" s="139" t="s">
        <v>84</v>
      </c>
      <c r="AY135" s="131" t="s">
        <v>133</v>
      </c>
      <c r="BK135" s="140">
        <f>SUM(BK136:BK137)</f>
        <v>0</v>
      </c>
    </row>
    <row r="136" spans="2:65" s="1" customFormat="1" ht="24" customHeight="1">
      <c r="B136" s="141"/>
      <c r="C136" s="142" t="s">
        <v>213</v>
      </c>
      <c r="D136" s="142" t="s">
        <v>135</v>
      </c>
      <c r="E136" s="143" t="s">
        <v>528</v>
      </c>
      <c r="F136" s="144" t="s">
        <v>529</v>
      </c>
      <c r="G136" s="145" t="s">
        <v>229</v>
      </c>
      <c r="H136" s="146">
        <v>5</v>
      </c>
      <c r="I136" s="147"/>
      <c r="J136" s="148">
        <f>ROUND(I136*H136,2)</f>
        <v>0</v>
      </c>
      <c r="K136" s="144" t="s">
        <v>1</v>
      </c>
      <c r="L136" s="29"/>
      <c r="M136" s="149" t="s">
        <v>1</v>
      </c>
      <c r="N136" s="150" t="s">
        <v>42</v>
      </c>
      <c r="O136" s="52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53" t="s">
        <v>139</v>
      </c>
      <c r="AT136" s="153" t="s">
        <v>135</v>
      </c>
      <c r="AU136" s="153" t="s">
        <v>86</v>
      </c>
      <c r="AY136" s="14" t="s">
        <v>133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4" t="s">
        <v>84</v>
      </c>
      <c r="BK136" s="154">
        <f>ROUND(I136*H136,2)</f>
        <v>0</v>
      </c>
      <c r="BL136" s="14" t="s">
        <v>139</v>
      </c>
      <c r="BM136" s="153" t="s">
        <v>803</v>
      </c>
    </row>
    <row r="137" spans="2:65" s="1" customFormat="1" ht="24" customHeight="1">
      <c r="B137" s="141"/>
      <c r="C137" s="142" t="s">
        <v>531</v>
      </c>
      <c r="D137" s="142" t="s">
        <v>135</v>
      </c>
      <c r="E137" s="143" t="s">
        <v>532</v>
      </c>
      <c r="F137" s="144" t="s">
        <v>533</v>
      </c>
      <c r="G137" s="145" t="s">
        <v>229</v>
      </c>
      <c r="H137" s="146">
        <v>1</v>
      </c>
      <c r="I137" s="147"/>
      <c r="J137" s="148">
        <f>ROUND(I137*H137,2)</f>
        <v>0</v>
      </c>
      <c r="K137" s="144" t="s">
        <v>1</v>
      </c>
      <c r="L137" s="29"/>
      <c r="M137" s="149" t="s">
        <v>1</v>
      </c>
      <c r="N137" s="150" t="s">
        <v>42</v>
      </c>
      <c r="O137" s="52"/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AR137" s="153" t="s">
        <v>139</v>
      </c>
      <c r="AT137" s="153" t="s">
        <v>135</v>
      </c>
      <c r="AU137" s="153" t="s">
        <v>86</v>
      </c>
      <c r="AY137" s="14" t="s">
        <v>133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4" t="s">
        <v>84</v>
      </c>
      <c r="BK137" s="154">
        <f>ROUND(I137*H137,2)</f>
        <v>0</v>
      </c>
      <c r="BL137" s="14" t="s">
        <v>139</v>
      </c>
      <c r="BM137" s="153" t="s">
        <v>804</v>
      </c>
    </row>
    <row r="138" spans="2:65" s="10" customFormat="1" ht="25.9" customHeight="1">
      <c r="B138" s="130"/>
      <c r="D138" s="131" t="s">
        <v>76</v>
      </c>
      <c r="E138" s="132" t="s">
        <v>412</v>
      </c>
      <c r="F138" s="132" t="s">
        <v>565</v>
      </c>
      <c r="I138" s="133"/>
      <c r="J138" s="134">
        <f>BK138</f>
        <v>0</v>
      </c>
      <c r="L138" s="130"/>
      <c r="M138" s="135"/>
      <c r="N138" s="136"/>
      <c r="O138" s="136"/>
      <c r="P138" s="137">
        <f>P139+P178</f>
        <v>0</v>
      </c>
      <c r="Q138" s="136"/>
      <c r="R138" s="137">
        <f>R139+R178</f>
        <v>155.41500176</v>
      </c>
      <c r="S138" s="136"/>
      <c r="T138" s="138">
        <f>T139+T178</f>
        <v>0</v>
      </c>
      <c r="AR138" s="131" t="s">
        <v>147</v>
      </c>
      <c r="AT138" s="139" t="s">
        <v>76</v>
      </c>
      <c r="AU138" s="139" t="s">
        <v>16</v>
      </c>
      <c r="AY138" s="131" t="s">
        <v>133</v>
      </c>
      <c r="BK138" s="140">
        <f>BK139+BK178</f>
        <v>0</v>
      </c>
    </row>
    <row r="139" spans="2:65" s="10" customFormat="1" ht="22.9" customHeight="1">
      <c r="B139" s="130"/>
      <c r="D139" s="131" t="s">
        <v>76</v>
      </c>
      <c r="E139" s="187" t="s">
        <v>566</v>
      </c>
      <c r="F139" s="187" t="s">
        <v>567</v>
      </c>
      <c r="I139" s="133"/>
      <c r="J139" s="188">
        <f>BK139</f>
        <v>0</v>
      </c>
      <c r="L139" s="130"/>
      <c r="M139" s="135"/>
      <c r="N139" s="136"/>
      <c r="O139" s="136"/>
      <c r="P139" s="137">
        <f>SUM(P140:P177)</f>
        <v>0</v>
      </c>
      <c r="Q139" s="136"/>
      <c r="R139" s="137">
        <f>SUM(R140:R177)</f>
        <v>48.031429999999993</v>
      </c>
      <c r="S139" s="136"/>
      <c r="T139" s="138">
        <f>SUM(T140:T177)</f>
        <v>0</v>
      </c>
      <c r="AR139" s="131" t="s">
        <v>147</v>
      </c>
      <c r="AT139" s="139" t="s">
        <v>76</v>
      </c>
      <c r="AU139" s="139" t="s">
        <v>84</v>
      </c>
      <c r="AY139" s="131" t="s">
        <v>133</v>
      </c>
      <c r="BK139" s="140">
        <f>SUM(BK140:BK177)</f>
        <v>0</v>
      </c>
    </row>
    <row r="140" spans="2:65" s="1" customFormat="1" ht="24" customHeight="1">
      <c r="B140" s="141"/>
      <c r="C140" s="142" t="s">
        <v>539</v>
      </c>
      <c r="D140" s="142" t="s">
        <v>135</v>
      </c>
      <c r="E140" s="143" t="s">
        <v>568</v>
      </c>
      <c r="F140" s="144" t="s">
        <v>569</v>
      </c>
      <c r="G140" s="145" t="s">
        <v>223</v>
      </c>
      <c r="H140" s="146">
        <v>70</v>
      </c>
      <c r="I140" s="147"/>
      <c r="J140" s="148">
        <f t="shared" ref="J140:J177" si="10">ROUND(I140*H140,2)</f>
        <v>0</v>
      </c>
      <c r="K140" s="144" t="s">
        <v>1</v>
      </c>
      <c r="L140" s="29"/>
      <c r="M140" s="149" t="s">
        <v>1</v>
      </c>
      <c r="N140" s="150" t="s">
        <v>42</v>
      </c>
      <c r="O140" s="52"/>
      <c r="P140" s="151">
        <f t="shared" ref="P140:P177" si="11">O140*H140</f>
        <v>0</v>
      </c>
      <c r="Q140" s="151">
        <v>0</v>
      </c>
      <c r="R140" s="151">
        <f t="shared" ref="R140:R177" si="12">Q140*H140</f>
        <v>0</v>
      </c>
      <c r="S140" s="151">
        <v>0</v>
      </c>
      <c r="T140" s="152">
        <f t="shared" ref="T140:T177" si="13">S140*H140</f>
        <v>0</v>
      </c>
      <c r="AR140" s="153" t="s">
        <v>215</v>
      </c>
      <c r="AT140" s="153" t="s">
        <v>135</v>
      </c>
      <c r="AU140" s="153" t="s">
        <v>86</v>
      </c>
      <c r="AY140" s="14" t="s">
        <v>133</v>
      </c>
      <c r="BE140" s="154">
        <f t="shared" ref="BE140:BE177" si="14">IF(N140="základní",J140,0)</f>
        <v>0</v>
      </c>
      <c r="BF140" s="154">
        <f t="shared" ref="BF140:BF177" si="15">IF(N140="snížená",J140,0)</f>
        <v>0</v>
      </c>
      <c r="BG140" s="154">
        <f t="shared" ref="BG140:BG177" si="16">IF(N140="zákl. přenesená",J140,0)</f>
        <v>0</v>
      </c>
      <c r="BH140" s="154">
        <f t="shared" ref="BH140:BH177" si="17">IF(N140="sníž. přenesená",J140,0)</f>
        <v>0</v>
      </c>
      <c r="BI140" s="154">
        <f t="shared" ref="BI140:BI177" si="18">IF(N140="nulová",J140,0)</f>
        <v>0</v>
      </c>
      <c r="BJ140" s="14" t="s">
        <v>84</v>
      </c>
      <c r="BK140" s="154">
        <f t="shared" ref="BK140:BK177" si="19">ROUND(I140*H140,2)</f>
        <v>0</v>
      </c>
      <c r="BL140" s="14" t="s">
        <v>215</v>
      </c>
      <c r="BM140" s="153" t="s">
        <v>805</v>
      </c>
    </row>
    <row r="141" spans="2:65" s="1" customFormat="1" ht="16.5" customHeight="1">
      <c r="B141" s="141"/>
      <c r="C141" s="164" t="s">
        <v>543</v>
      </c>
      <c r="D141" s="164" t="s">
        <v>412</v>
      </c>
      <c r="E141" s="165" t="s">
        <v>571</v>
      </c>
      <c r="F141" s="166" t="s">
        <v>572</v>
      </c>
      <c r="G141" s="167" t="s">
        <v>223</v>
      </c>
      <c r="H141" s="168">
        <v>70</v>
      </c>
      <c r="I141" s="169"/>
      <c r="J141" s="170">
        <f t="shared" si="10"/>
        <v>0</v>
      </c>
      <c r="K141" s="166" t="s">
        <v>1</v>
      </c>
      <c r="L141" s="171"/>
      <c r="M141" s="172" t="s">
        <v>1</v>
      </c>
      <c r="N141" s="173" t="s">
        <v>42</v>
      </c>
      <c r="O141" s="52"/>
      <c r="P141" s="151">
        <f t="shared" si="11"/>
        <v>0</v>
      </c>
      <c r="Q141" s="151">
        <v>1.2E-4</v>
      </c>
      <c r="R141" s="151">
        <f t="shared" si="12"/>
        <v>8.3999999999999995E-3</v>
      </c>
      <c r="S141" s="151">
        <v>0</v>
      </c>
      <c r="T141" s="152">
        <f t="shared" si="13"/>
        <v>0</v>
      </c>
      <c r="AR141" s="153" t="s">
        <v>573</v>
      </c>
      <c r="AT141" s="153" t="s">
        <v>412</v>
      </c>
      <c r="AU141" s="153" t="s">
        <v>86</v>
      </c>
      <c r="AY141" s="14" t="s">
        <v>133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4" t="s">
        <v>84</v>
      </c>
      <c r="BK141" s="154">
        <f t="shared" si="19"/>
        <v>0</v>
      </c>
      <c r="BL141" s="14" t="s">
        <v>573</v>
      </c>
      <c r="BM141" s="153" t="s">
        <v>806</v>
      </c>
    </row>
    <row r="142" spans="2:65" s="1" customFormat="1" ht="24" customHeight="1">
      <c r="B142" s="141"/>
      <c r="C142" s="142" t="s">
        <v>8</v>
      </c>
      <c r="D142" s="142" t="s">
        <v>135</v>
      </c>
      <c r="E142" s="143" t="s">
        <v>807</v>
      </c>
      <c r="F142" s="144" t="s">
        <v>808</v>
      </c>
      <c r="G142" s="145" t="s">
        <v>223</v>
      </c>
      <c r="H142" s="146">
        <v>38</v>
      </c>
      <c r="I142" s="147"/>
      <c r="J142" s="148">
        <f t="shared" si="10"/>
        <v>0</v>
      </c>
      <c r="K142" s="144" t="s">
        <v>1</v>
      </c>
      <c r="L142" s="29"/>
      <c r="M142" s="149" t="s">
        <v>1</v>
      </c>
      <c r="N142" s="150" t="s">
        <v>42</v>
      </c>
      <c r="O142" s="52"/>
      <c r="P142" s="151">
        <f t="shared" si="11"/>
        <v>0</v>
      </c>
      <c r="Q142" s="151">
        <v>0</v>
      </c>
      <c r="R142" s="151">
        <f t="shared" si="12"/>
        <v>0</v>
      </c>
      <c r="S142" s="151">
        <v>0</v>
      </c>
      <c r="T142" s="152">
        <f t="shared" si="13"/>
        <v>0</v>
      </c>
      <c r="AR142" s="153" t="s">
        <v>215</v>
      </c>
      <c r="AT142" s="153" t="s">
        <v>135</v>
      </c>
      <c r="AU142" s="153" t="s">
        <v>86</v>
      </c>
      <c r="AY142" s="14" t="s">
        <v>133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4" t="s">
        <v>84</v>
      </c>
      <c r="BK142" s="154">
        <f t="shared" si="19"/>
        <v>0</v>
      </c>
      <c r="BL142" s="14" t="s">
        <v>215</v>
      </c>
      <c r="BM142" s="153" t="s">
        <v>809</v>
      </c>
    </row>
    <row r="143" spans="2:65" s="1" customFormat="1" ht="24" customHeight="1">
      <c r="B143" s="141"/>
      <c r="C143" s="164" t="s">
        <v>168</v>
      </c>
      <c r="D143" s="164" t="s">
        <v>412</v>
      </c>
      <c r="E143" s="165" t="s">
        <v>559</v>
      </c>
      <c r="F143" s="166" t="s">
        <v>810</v>
      </c>
      <c r="G143" s="167" t="s">
        <v>223</v>
      </c>
      <c r="H143" s="168">
        <v>38</v>
      </c>
      <c r="I143" s="169"/>
      <c r="J143" s="170">
        <f t="shared" si="10"/>
        <v>0</v>
      </c>
      <c r="K143" s="166" t="s">
        <v>1</v>
      </c>
      <c r="L143" s="171"/>
      <c r="M143" s="172" t="s">
        <v>1</v>
      </c>
      <c r="N143" s="173" t="s">
        <v>42</v>
      </c>
      <c r="O143" s="52"/>
      <c r="P143" s="151">
        <f t="shared" si="11"/>
        <v>0</v>
      </c>
      <c r="Q143" s="151">
        <v>1.3999999999999999E-4</v>
      </c>
      <c r="R143" s="151">
        <f t="shared" si="12"/>
        <v>5.3199999999999992E-3</v>
      </c>
      <c r="S143" s="151">
        <v>0</v>
      </c>
      <c r="T143" s="152">
        <f t="shared" si="13"/>
        <v>0</v>
      </c>
      <c r="AR143" s="153" t="s">
        <v>573</v>
      </c>
      <c r="AT143" s="153" t="s">
        <v>412</v>
      </c>
      <c r="AU143" s="153" t="s">
        <v>86</v>
      </c>
      <c r="AY143" s="14" t="s">
        <v>133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4" t="s">
        <v>84</v>
      </c>
      <c r="BK143" s="154">
        <f t="shared" si="19"/>
        <v>0</v>
      </c>
      <c r="BL143" s="14" t="s">
        <v>573</v>
      </c>
      <c r="BM143" s="153" t="s">
        <v>811</v>
      </c>
    </row>
    <row r="144" spans="2:65" s="1" customFormat="1" ht="24" customHeight="1">
      <c r="B144" s="141"/>
      <c r="C144" s="142" t="s">
        <v>173</v>
      </c>
      <c r="D144" s="142" t="s">
        <v>135</v>
      </c>
      <c r="E144" s="143" t="s">
        <v>575</v>
      </c>
      <c r="F144" s="144" t="s">
        <v>576</v>
      </c>
      <c r="G144" s="145" t="s">
        <v>144</v>
      </c>
      <c r="H144" s="146">
        <v>51</v>
      </c>
      <c r="I144" s="147"/>
      <c r="J144" s="148">
        <f t="shared" si="10"/>
        <v>0</v>
      </c>
      <c r="K144" s="144" t="s">
        <v>1</v>
      </c>
      <c r="L144" s="29"/>
      <c r="M144" s="149" t="s">
        <v>1</v>
      </c>
      <c r="N144" s="150" t="s">
        <v>42</v>
      </c>
      <c r="O144" s="52"/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AR144" s="153" t="s">
        <v>215</v>
      </c>
      <c r="AT144" s="153" t="s">
        <v>135</v>
      </c>
      <c r="AU144" s="153" t="s">
        <v>86</v>
      </c>
      <c r="AY144" s="14" t="s">
        <v>133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4" t="s">
        <v>84</v>
      </c>
      <c r="BK144" s="154">
        <f t="shared" si="19"/>
        <v>0</v>
      </c>
      <c r="BL144" s="14" t="s">
        <v>215</v>
      </c>
      <c r="BM144" s="153" t="s">
        <v>812</v>
      </c>
    </row>
    <row r="145" spans="2:65" s="1" customFormat="1" ht="24" customHeight="1">
      <c r="B145" s="141"/>
      <c r="C145" s="142" t="s">
        <v>179</v>
      </c>
      <c r="D145" s="142" t="s">
        <v>135</v>
      </c>
      <c r="E145" s="143" t="s">
        <v>813</v>
      </c>
      <c r="F145" s="144" t="s">
        <v>814</v>
      </c>
      <c r="G145" s="145" t="s">
        <v>223</v>
      </c>
      <c r="H145" s="146">
        <v>280</v>
      </c>
      <c r="I145" s="147"/>
      <c r="J145" s="148">
        <f t="shared" si="10"/>
        <v>0</v>
      </c>
      <c r="K145" s="144" t="s">
        <v>1</v>
      </c>
      <c r="L145" s="29"/>
      <c r="M145" s="149" t="s">
        <v>1</v>
      </c>
      <c r="N145" s="150" t="s">
        <v>42</v>
      </c>
      <c r="O145" s="52"/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AR145" s="153" t="s">
        <v>168</v>
      </c>
      <c r="AT145" s="153" t="s">
        <v>135</v>
      </c>
      <c r="AU145" s="153" t="s">
        <v>86</v>
      </c>
      <c r="AY145" s="14" t="s">
        <v>133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84</v>
      </c>
      <c r="BK145" s="154">
        <f t="shared" si="19"/>
        <v>0</v>
      </c>
      <c r="BL145" s="14" t="s">
        <v>168</v>
      </c>
      <c r="BM145" s="153" t="s">
        <v>815</v>
      </c>
    </row>
    <row r="146" spans="2:65" s="1" customFormat="1" ht="16.5" customHeight="1">
      <c r="B146" s="141"/>
      <c r="C146" s="164" t="s">
        <v>184</v>
      </c>
      <c r="D146" s="164" t="s">
        <v>412</v>
      </c>
      <c r="E146" s="165" t="s">
        <v>562</v>
      </c>
      <c r="F146" s="166" t="s">
        <v>816</v>
      </c>
      <c r="G146" s="167" t="s">
        <v>223</v>
      </c>
      <c r="H146" s="168">
        <v>280</v>
      </c>
      <c r="I146" s="169"/>
      <c r="J146" s="170">
        <f t="shared" si="10"/>
        <v>0</v>
      </c>
      <c r="K146" s="166" t="s">
        <v>1</v>
      </c>
      <c r="L146" s="171"/>
      <c r="M146" s="172" t="s">
        <v>1</v>
      </c>
      <c r="N146" s="173" t="s">
        <v>42</v>
      </c>
      <c r="O146" s="52"/>
      <c r="P146" s="151">
        <f t="shared" si="11"/>
        <v>0</v>
      </c>
      <c r="Q146" s="151">
        <v>5.2999999999999998E-4</v>
      </c>
      <c r="R146" s="151">
        <f t="shared" si="12"/>
        <v>0.1484</v>
      </c>
      <c r="S146" s="151">
        <v>0</v>
      </c>
      <c r="T146" s="152">
        <f t="shared" si="13"/>
        <v>0</v>
      </c>
      <c r="AR146" s="153" t="s">
        <v>573</v>
      </c>
      <c r="AT146" s="153" t="s">
        <v>412</v>
      </c>
      <c r="AU146" s="153" t="s">
        <v>86</v>
      </c>
      <c r="AY146" s="14" t="s">
        <v>133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84</v>
      </c>
      <c r="BK146" s="154">
        <f t="shared" si="19"/>
        <v>0</v>
      </c>
      <c r="BL146" s="14" t="s">
        <v>573</v>
      </c>
      <c r="BM146" s="153" t="s">
        <v>817</v>
      </c>
    </row>
    <row r="147" spans="2:65" s="1" customFormat="1" ht="24" customHeight="1">
      <c r="B147" s="141"/>
      <c r="C147" s="142" t="s">
        <v>189</v>
      </c>
      <c r="D147" s="142" t="s">
        <v>135</v>
      </c>
      <c r="E147" s="143" t="s">
        <v>818</v>
      </c>
      <c r="F147" s="144" t="s">
        <v>819</v>
      </c>
      <c r="G147" s="145" t="s">
        <v>144</v>
      </c>
      <c r="H147" s="146">
        <v>70</v>
      </c>
      <c r="I147" s="147"/>
      <c r="J147" s="148">
        <f t="shared" si="10"/>
        <v>0</v>
      </c>
      <c r="K147" s="144" t="s">
        <v>1</v>
      </c>
      <c r="L147" s="29"/>
      <c r="M147" s="149" t="s">
        <v>1</v>
      </c>
      <c r="N147" s="150" t="s">
        <v>42</v>
      </c>
      <c r="O147" s="52"/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AR147" s="153" t="s">
        <v>215</v>
      </c>
      <c r="AT147" s="153" t="s">
        <v>135</v>
      </c>
      <c r="AU147" s="153" t="s">
        <v>86</v>
      </c>
      <c r="AY147" s="14" t="s">
        <v>133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84</v>
      </c>
      <c r="BK147" s="154">
        <f t="shared" si="19"/>
        <v>0</v>
      </c>
      <c r="BL147" s="14" t="s">
        <v>215</v>
      </c>
      <c r="BM147" s="153" t="s">
        <v>820</v>
      </c>
    </row>
    <row r="148" spans="2:65" s="1" customFormat="1" ht="24" customHeight="1">
      <c r="B148" s="141"/>
      <c r="C148" s="142" t="s">
        <v>7</v>
      </c>
      <c r="D148" s="142" t="s">
        <v>135</v>
      </c>
      <c r="E148" s="143" t="s">
        <v>600</v>
      </c>
      <c r="F148" s="144" t="s">
        <v>821</v>
      </c>
      <c r="G148" s="145" t="s">
        <v>223</v>
      </c>
      <c r="H148" s="146">
        <v>570</v>
      </c>
      <c r="I148" s="147"/>
      <c r="J148" s="148">
        <f t="shared" si="10"/>
        <v>0</v>
      </c>
      <c r="K148" s="144" t="s">
        <v>1</v>
      </c>
      <c r="L148" s="29"/>
      <c r="M148" s="149" t="s">
        <v>1</v>
      </c>
      <c r="N148" s="150" t="s">
        <v>42</v>
      </c>
      <c r="O148" s="52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53" t="s">
        <v>215</v>
      </c>
      <c r="AT148" s="153" t="s">
        <v>135</v>
      </c>
      <c r="AU148" s="153" t="s">
        <v>86</v>
      </c>
      <c r="AY148" s="14" t="s">
        <v>133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84</v>
      </c>
      <c r="BK148" s="154">
        <f t="shared" si="19"/>
        <v>0</v>
      </c>
      <c r="BL148" s="14" t="s">
        <v>215</v>
      </c>
      <c r="BM148" s="153" t="s">
        <v>822</v>
      </c>
    </row>
    <row r="149" spans="2:65" s="1" customFormat="1" ht="24" customHeight="1">
      <c r="B149" s="141"/>
      <c r="C149" s="164" t="s">
        <v>198</v>
      </c>
      <c r="D149" s="164" t="s">
        <v>412</v>
      </c>
      <c r="E149" s="165" t="s">
        <v>614</v>
      </c>
      <c r="F149" s="166" t="s">
        <v>823</v>
      </c>
      <c r="G149" s="167" t="s">
        <v>223</v>
      </c>
      <c r="H149" s="168">
        <v>570</v>
      </c>
      <c r="I149" s="169"/>
      <c r="J149" s="170">
        <f t="shared" si="10"/>
        <v>0</v>
      </c>
      <c r="K149" s="166" t="s">
        <v>1</v>
      </c>
      <c r="L149" s="171"/>
      <c r="M149" s="172" t="s">
        <v>1</v>
      </c>
      <c r="N149" s="173" t="s">
        <v>42</v>
      </c>
      <c r="O149" s="52"/>
      <c r="P149" s="151">
        <f t="shared" si="11"/>
        <v>0</v>
      </c>
      <c r="Q149" s="151">
        <v>7.9000000000000001E-2</v>
      </c>
      <c r="R149" s="151">
        <f t="shared" si="12"/>
        <v>45.03</v>
      </c>
      <c r="S149" s="151">
        <v>0</v>
      </c>
      <c r="T149" s="152">
        <f t="shared" si="13"/>
        <v>0</v>
      </c>
      <c r="AR149" s="153" t="s">
        <v>772</v>
      </c>
      <c r="AT149" s="153" t="s">
        <v>412</v>
      </c>
      <c r="AU149" s="153" t="s">
        <v>86</v>
      </c>
      <c r="AY149" s="14" t="s">
        <v>133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84</v>
      </c>
      <c r="BK149" s="154">
        <f t="shared" si="19"/>
        <v>0</v>
      </c>
      <c r="BL149" s="14" t="s">
        <v>215</v>
      </c>
      <c r="BM149" s="153" t="s">
        <v>824</v>
      </c>
    </row>
    <row r="150" spans="2:65" s="1" customFormat="1" ht="24" customHeight="1">
      <c r="B150" s="141"/>
      <c r="C150" s="142" t="s">
        <v>203</v>
      </c>
      <c r="D150" s="142" t="s">
        <v>135</v>
      </c>
      <c r="E150" s="143" t="s">
        <v>604</v>
      </c>
      <c r="F150" s="144" t="s">
        <v>605</v>
      </c>
      <c r="G150" s="145" t="s">
        <v>144</v>
      </c>
      <c r="H150" s="146">
        <v>2</v>
      </c>
      <c r="I150" s="147"/>
      <c r="J150" s="148">
        <f t="shared" si="10"/>
        <v>0</v>
      </c>
      <c r="K150" s="144" t="s">
        <v>1</v>
      </c>
      <c r="L150" s="29"/>
      <c r="M150" s="149" t="s">
        <v>1</v>
      </c>
      <c r="N150" s="150" t="s">
        <v>42</v>
      </c>
      <c r="O150" s="52"/>
      <c r="P150" s="151">
        <f t="shared" si="11"/>
        <v>0</v>
      </c>
      <c r="Q150" s="151">
        <v>0</v>
      </c>
      <c r="R150" s="151">
        <f t="shared" si="12"/>
        <v>0</v>
      </c>
      <c r="S150" s="151">
        <v>0</v>
      </c>
      <c r="T150" s="152">
        <f t="shared" si="13"/>
        <v>0</v>
      </c>
      <c r="AR150" s="153" t="s">
        <v>215</v>
      </c>
      <c r="AT150" s="153" t="s">
        <v>135</v>
      </c>
      <c r="AU150" s="153" t="s">
        <v>86</v>
      </c>
      <c r="AY150" s="14" t="s">
        <v>133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4" t="s">
        <v>84</v>
      </c>
      <c r="BK150" s="154">
        <f t="shared" si="19"/>
        <v>0</v>
      </c>
      <c r="BL150" s="14" t="s">
        <v>215</v>
      </c>
      <c r="BM150" s="153" t="s">
        <v>825</v>
      </c>
    </row>
    <row r="151" spans="2:65" s="1" customFormat="1" ht="16.5" customHeight="1">
      <c r="B151" s="141"/>
      <c r="C151" s="142" t="s">
        <v>208</v>
      </c>
      <c r="D151" s="142" t="s">
        <v>135</v>
      </c>
      <c r="E151" s="143" t="s">
        <v>826</v>
      </c>
      <c r="F151" s="144" t="s">
        <v>615</v>
      </c>
      <c r="G151" s="145" t="s">
        <v>144</v>
      </c>
      <c r="H151" s="146">
        <v>1</v>
      </c>
      <c r="I151" s="147"/>
      <c r="J151" s="148">
        <f t="shared" si="10"/>
        <v>0</v>
      </c>
      <c r="K151" s="144" t="s">
        <v>1</v>
      </c>
      <c r="L151" s="29"/>
      <c r="M151" s="149" t="s">
        <v>1</v>
      </c>
      <c r="N151" s="150" t="s">
        <v>42</v>
      </c>
      <c r="O151" s="52"/>
      <c r="P151" s="151">
        <f t="shared" si="11"/>
        <v>0</v>
      </c>
      <c r="Q151" s="151">
        <v>0</v>
      </c>
      <c r="R151" s="151">
        <f t="shared" si="12"/>
        <v>0</v>
      </c>
      <c r="S151" s="151">
        <v>0</v>
      </c>
      <c r="T151" s="152">
        <f t="shared" si="13"/>
        <v>0</v>
      </c>
      <c r="AR151" s="153" t="s">
        <v>215</v>
      </c>
      <c r="AT151" s="153" t="s">
        <v>135</v>
      </c>
      <c r="AU151" s="153" t="s">
        <v>86</v>
      </c>
      <c r="AY151" s="14" t="s">
        <v>133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4" t="s">
        <v>84</v>
      </c>
      <c r="BK151" s="154">
        <f t="shared" si="19"/>
        <v>0</v>
      </c>
      <c r="BL151" s="14" t="s">
        <v>215</v>
      </c>
      <c r="BM151" s="153" t="s">
        <v>827</v>
      </c>
    </row>
    <row r="152" spans="2:65" s="1" customFormat="1" ht="24" customHeight="1">
      <c r="B152" s="141"/>
      <c r="C152" s="142" t="s">
        <v>581</v>
      </c>
      <c r="D152" s="142" t="s">
        <v>135</v>
      </c>
      <c r="E152" s="143" t="s">
        <v>626</v>
      </c>
      <c r="F152" s="144" t="s">
        <v>828</v>
      </c>
      <c r="G152" s="145" t="s">
        <v>144</v>
      </c>
      <c r="H152" s="146">
        <v>15</v>
      </c>
      <c r="I152" s="147"/>
      <c r="J152" s="148">
        <f t="shared" si="10"/>
        <v>0</v>
      </c>
      <c r="K152" s="144" t="s">
        <v>1</v>
      </c>
      <c r="L152" s="29"/>
      <c r="M152" s="149" t="s">
        <v>1</v>
      </c>
      <c r="N152" s="150" t="s">
        <v>42</v>
      </c>
      <c r="O152" s="52"/>
      <c r="P152" s="151">
        <f t="shared" si="11"/>
        <v>0</v>
      </c>
      <c r="Q152" s="151">
        <v>0</v>
      </c>
      <c r="R152" s="151">
        <f t="shared" si="12"/>
        <v>0</v>
      </c>
      <c r="S152" s="151">
        <v>0</v>
      </c>
      <c r="T152" s="152">
        <f t="shared" si="13"/>
        <v>0</v>
      </c>
      <c r="AR152" s="153" t="s">
        <v>168</v>
      </c>
      <c r="AT152" s="153" t="s">
        <v>135</v>
      </c>
      <c r="AU152" s="153" t="s">
        <v>86</v>
      </c>
      <c r="AY152" s="14" t="s">
        <v>133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4" t="s">
        <v>84</v>
      </c>
      <c r="BK152" s="154">
        <f t="shared" si="19"/>
        <v>0</v>
      </c>
      <c r="BL152" s="14" t="s">
        <v>168</v>
      </c>
      <c r="BM152" s="153" t="s">
        <v>829</v>
      </c>
    </row>
    <row r="153" spans="2:65" s="1" customFormat="1" ht="24" customHeight="1">
      <c r="B153" s="141"/>
      <c r="C153" s="142" t="s">
        <v>585</v>
      </c>
      <c r="D153" s="142" t="s">
        <v>135</v>
      </c>
      <c r="E153" s="143" t="s">
        <v>622</v>
      </c>
      <c r="F153" s="144" t="s">
        <v>623</v>
      </c>
      <c r="G153" s="145" t="s">
        <v>144</v>
      </c>
      <c r="H153" s="146">
        <v>21</v>
      </c>
      <c r="I153" s="147"/>
      <c r="J153" s="148">
        <f t="shared" si="10"/>
        <v>0</v>
      </c>
      <c r="K153" s="144" t="s">
        <v>1</v>
      </c>
      <c r="L153" s="29"/>
      <c r="M153" s="149" t="s">
        <v>1</v>
      </c>
      <c r="N153" s="150" t="s">
        <v>42</v>
      </c>
      <c r="O153" s="52"/>
      <c r="P153" s="151">
        <f t="shared" si="11"/>
        <v>0</v>
      </c>
      <c r="Q153" s="151">
        <v>0</v>
      </c>
      <c r="R153" s="151">
        <f t="shared" si="12"/>
        <v>0</v>
      </c>
      <c r="S153" s="151">
        <v>0</v>
      </c>
      <c r="T153" s="152">
        <f t="shared" si="13"/>
        <v>0</v>
      </c>
      <c r="AR153" s="153" t="s">
        <v>168</v>
      </c>
      <c r="AT153" s="153" t="s">
        <v>135</v>
      </c>
      <c r="AU153" s="153" t="s">
        <v>86</v>
      </c>
      <c r="AY153" s="14" t="s">
        <v>133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4" t="s">
        <v>84</v>
      </c>
      <c r="BK153" s="154">
        <f t="shared" si="19"/>
        <v>0</v>
      </c>
      <c r="BL153" s="14" t="s">
        <v>168</v>
      </c>
      <c r="BM153" s="153" t="s">
        <v>830</v>
      </c>
    </row>
    <row r="154" spans="2:65" s="1" customFormat="1" ht="24" customHeight="1">
      <c r="B154" s="141"/>
      <c r="C154" s="164" t="s">
        <v>237</v>
      </c>
      <c r="D154" s="164" t="s">
        <v>412</v>
      </c>
      <c r="E154" s="165" t="s">
        <v>831</v>
      </c>
      <c r="F154" s="166" t="s">
        <v>832</v>
      </c>
      <c r="G154" s="167" t="s">
        <v>144</v>
      </c>
      <c r="H154" s="168">
        <v>6</v>
      </c>
      <c r="I154" s="169"/>
      <c r="J154" s="170">
        <f t="shared" si="10"/>
        <v>0</v>
      </c>
      <c r="K154" s="166" t="s">
        <v>1</v>
      </c>
      <c r="L154" s="171"/>
      <c r="M154" s="172" t="s">
        <v>1</v>
      </c>
      <c r="N154" s="173" t="s">
        <v>42</v>
      </c>
      <c r="O154" s="52"/>
      <c r="P154" s="151">
        <f t="shared" si="11"/>
        <v>0</v>
      </c>
      <c r="Q154" s="151">
        <v>6.2E-2</v>
      </c>
      <c r="R154" s="151">
        <f t="shared" si="12"/>
        <v>0.372</v>
      </c>
      <c r="S154" s="151">
        <v>0</v>
      </c>
      <c r="T154" s="152">
        <f t="shared" si="13"/>
        <v>0</v>
      </c>
      <c r="AR154" s="153" t="s">
        <v>573</v>
      </c>
      <c r="AT154" s="153" t="s">
        <v>412</v>
      </c>
      <c r="AU154" s="153" t="s">
        <v>86</v>
      </c>
      <c r="AY154" s="14" t="s">
        <v>133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4" t="s">
        <v>84</v>
      </c>
      <c r="BK154" s="154">
        <f t="shared" si="19"/>
        <v>0</v>
      </c>
      <c r="BL154" s="14" t="s">
        <v>573</v>
      </c>
      <c r="BM154" s="153" t="s">
        <v>833</v>
      </c>
    </row>
    <row r="155" spans="2:65" s="1" customFormat="1" ht="24" customHeight="1">
      <c r="B155" s="141"/>
      <c r="C155" s="164" t="s">
        <v>267</v>
      </c>
      <c r="D155" s="164" t="s">
        <v>412</v>
      </c>
      <c r="E155" s="165" t="s">
        <v>834</v>
      </c>
      <c r="F155" s="166" t="s">
        <v>835</v>
      </c>
      <c r="G155" s="167" t="s">
        <v>144</v>
      </c>
      <c r="H155" s="168">
        <v>15</v>
      </c>
      <c r="I155" s="169"/>
      <c r="J155" s="170">
        <f t="shared" si="10"/>
        <v>0</v>
      </c>
      <c r="K155" s="166" t="s">
        <v>1</v>
      </c>
      <c r="L155" s="171"/>
      <c r="M155" s="172" t="s">
        <v>1</v>
      </c>
      <c r="N155" s="173" t="s">
        <v>42</v>
      </c>
      <c r="O155" s="52"/>
      <c r="P155" s="151">
        <f t="shared" si="11"/>
        <v>0</v>
      </c>
      <c r="Q155" s="151">
        <v>6.2E-2</v>
      </c>
      <c r="R155" s="151">
        <f t="shared" si="12"/>
        <v>0.92999999999999994</v>
      </c>
      <c r="S155" s="151">
        <v>0</v>
      </c>
      <c r="T155" s="152">
        <f t="shared" si="13"/>
        <v>0</v>
      </c>
      <c r="AR155" s="153" t="s">
        <v>573</v>
      </c>
      <c r="AT155" s="153" t="s">
        <v>412</v>
      </c>
      <c r="AU155" s="153" t="s">
        <v>86</v>
      </c>
      <c r="AY155" s="14" t="s">
        <v>133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4" t="s">
        <v>84</v>
      </c>
      <c r="BK155" s="154">
        <f t="shared" si="19"/>
        <v>0</v>
      </c>
      <c r="BL155" s="14" t="s">
        <v>573</v>
      </c>
      <c r="BM155" s="153" t="s">
        <v>836</v>
      </c>
    </row>
    <row r="156" spans="2:65" s="1" customFormat="1" ht="24" customHeight="1">
      <c r="B156" s="141"/>
      <c r="C156" s="142" t="s">
        <v>595</v>
      </c>
      <c r="D156" s="142" t="s">
        <v>135</v>
      </c>
      <c r="E156" s="143" t="s">
        <v>837</v>
      </c>
      <c r="F156" s="144" t="s">
        <v>838</v>
      </c>
      <c r="G156" s="145" t="s">
        <v>144</v>
      </c>
      <c r="H156" s="146">
        <v>1</v>
      </c>
      <c r="I156" s="147"/>
      <c r="J156" s="148">
        <f t="shared" si="10"/>
        <v>0</v>
      </c>
      <c r="K156" s="144" t="s">
        <v>1</v>
      </c>
      <c r="L156" s="29"/>
      <c r="M156" s="149" t="s">
        <v>1</v>
      </c>
      <c r="N156" s="150" t="s">
        <v>42</v>
      </c>
      <c r="O156" s="52"/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AR156" s="153" t="s">
        <v>168</v>
      </c>
      <c r="AT156" s="153" t="s">
        <v>135</v>
      </c>
      <c r="AU156" s="153" t="s">
        <v>86</v>
      </c>
      <c r="AY156" s="14" t="s">
        <v>133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4" t="s">
        <v>84</v>
      </c>
      <c r="BK156" s="154">
        <f t="shared" si="19"/>
        <v>0</v>
      </c>
      <c r="BL156" s="14" t="s">
        <v>168</v>
      </c>
      <c r="BM156" s="153" t="s">
        <v>839</v>
      </c>
    </row>
    <row r="157" spans="2:65" s="1" customFormat="1" ht="16.5" customHeight="1">
      <c r="B157" s="141"/>
      <c r="C157" s="164" t="s">
        <v>599</v>
      </c>
      <c r="D157" s="164" t="s">
        <v>412</v>
      </c>
      <c r="E157" s="165" t="s">
        <v>840</v>
      </c>
      <c r="F157" s="166" t="s">
        <v>841</v>
      </c>
      <c r="G157" s="167" t="s">
        <v>144</v>
      </c>
      <c r="H157" s="168">
        <v>1</v>
      </c>
      <c r="I157" s="169"/>
      <c r="J157" s="170">
        <f t="shared" si="10"/>
        <v>0</v>
      </c>
      <c r="K157" s="166" t="s">
        <v>1</v>
      </c>
      <c r="L157" s="171"/>
      <c r="M157" s="172" t="s">
        <v>1</v>
      </c>
      <c r="N157" s="173" t="s">
        <v>42</v>
      </c>
      <c r="O157" s="52"/>
      <c r="P157" s="151">
        <f t="shared" si="11"/>
        <v>0</v>
      </c>
      <c r="Q157" s="151">
        <v>6.2E-2</v>
      </c>
      <c r="R157" s="151">
        <f t="shared" si="12"/>
        <v>6.2E-2</v>
      </c>
      <c r="S157" s="151">
        <v>0</v>
      </c>
      <c r="T157" s="152">
        <f t="shared" si="13"/>
        <v>0</v>
      </c>
      <c r="AR157" s="153" t="s">
        <v>573</v>
      </c>
      <c r="AT157" s="153" t="s">
        <v>412</v>
      </c>
      <c r="AU157" s="153" t="s">
        <v>86</v>
      </c>
      <c r="AY157" s="14" t="s">
        <v>133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4" t="s">
        <v>84</v>
      </c>
      <c r="BK157" s="154">
        <f t="shared" si="19"/>
        <v>0</v>
      </c>
      <c r="BL157" s="14" t="s">
        <v>573</v>
      </c>
      <c r="BM157" s="153" t="s">
        <v>842</v>
      </c>
    </row>
    <row r="158" spans="2:65" s="1" customFormat="1" ht="16.5" customHeight="1">
      <c r="B158" s="141"/>
      <c r="C158" s="142" t="s">
        <v>603</v>
      </c>
      <c r="D158" s="142" t="s">
        <v>135</v>
      </c>
      <c r="E158" s="143" t="s">
        <v>635</v>
      </c>
      <c r="F158" s="144" t="s">
        <v>636</v>
      </c>
      <c r="G158" s="145" t="s">
        <v>144</v>
      </c>
      <c r="H158" s="146">
        <v>6</v>
      </c>
      <c r="I158" s="147"/>
      <c r="J158" s="148">
        <f t="shared" si="10"/>
        <v>0</v>
      </c>
      <c r="K158" s="144" t="s">
        <v>1</v>
      </c>
      <c r="L158" s="29"/>
      <c r="M158" s="149" t="s">
        <v>1</v>
      </c>
      <c r="N158" s="150" t="s">
        <v>42</v>
      </c>
      <c r="O158" s="52"/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AR158" s="153" t="s">
        <v>168</v>
      </c>
      <c r="AT158" s="153" t="s">
        <v>135</v>
      </c>
      <c r="AU158" s="153" t="s">
        <v>86</v>
      </c>
      <c r="AY158" s="14" t="s">
        <v>133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4" t="s">
        <v>84</v>
      </c>
      <c r="BK158" s="154">
        <f t="shared" si="19"/>
        <v>0</v>
      </c>
      <c r="BL158" s="14" t="s">
        <v>168</v>
      </c>
      <c r="BM158" s="153" t="s">
        <v>843</v>
      </c>
    </row>
    <row r="159" spans="2:65" s="1" customFormat="1" ht="24" customHeight="1">
      <c r="B159" s="141"/>
      <c r="C159" s="164" t="s">
        <v>300</v>
      </c>
      <c r="D159" s="164" t="s">
        <v>412</v>
      </c>
      <c r="E159" s="165" t="s">
        <v>844</v>
      </c>
      <c r="F159" s="166" t="s">
        <v>845</v>
      </c>
      <c r="G159" s="167" t="s">
        <v>144</v>
      </c>
      <c r="H159" s="168">
        <v>6</v>
      </c>
      <c r="I159" s="169"/>
      <c r="J159" s="170">
        <f t="shared" si="10"/>
        <v>0</v>
      </c>
      <c r="K159" s="166" t="s">
        <v>1</v>
      </c>
      <c r="L159" s="171"/>
      <c r="M159" s="172" t="s">
        <v>1</v>
      </c>
      <c r="N159" s="173" t="s">
        <v>42</v>
      </c>
      <c r="O159" s="52"/>
      <c r="P159" s="151">
        <f t="shared" si="11"/>
        <v>0</v>
      </c>
      <c r="Q159" s="151">
        <v>7.9000000000000001E-2</v>
      </c>
      <c r="R159" s="151">
        <f t="shared" si="12"/>
        <v>0.47399999999999998</v>
      </c>
      <c r="S159" s="151">
        <v>0</v>
      </c>
      <c r="T159" s="152">
        <f t="shared" si="13"/>
        <v>0</v>
      </c>
      <c r="AR159" s="153" t="s">
        <v>573</v>
      </c>
      <c r="AT159" s="153" t="s">
        <v>412</v>
      </c>
      <c r="AU159" s="153" t="s">
        <v>86</v>
      </c>
      <c r="AY159" s="14" t="s">
        <v>133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84</v>
      </c>
      <c r="BK159" s="154">
        <f t="shared" si="19"/>
        <v>0</v>
      </c>
      <c r="BL159" s="14" t="s">
        <v>573</v>
      </c>
      <c r="BM159" s="153" t="s">
        <v>846</v>
      </c>
    </row>
    <row r="160" spans="2:65" s="1" customFormat="1" ht="16.5" customHeight="1">
      <c r="B160" s="141"/>
      <c r="C160" s="164" t="s">
        <v>610</v>
      </c>
      <c r="D160" s="164" t="s">
        <v>412</v>
      </c>
      <c r="E160" s="165" t="s">
        <v>847</v>
      </c>
      <c r="F160" s="166" t="s">
        <v>848</v>
      </c>
      <c r="G160" s="167" t="s">
        <v>144</v>
      </c>
      <c r="H160" s="168">
        <v>7</v>
      </c>
      <c r="I160" s="169"/>
      <c r="J160" s="170">
        <f t="shared" si="10"/>
        <v>0</v>
      </c>
      <c r="K160" s="166" t="s">
        <v>1</v>
      </c>
      <c r="L160" s="171"/>
      <c r="M160" s="172" t="s">
        <v>1</v>
      </c>
      <c r="N160" s="173" t="s">
        <v>42</v>
      </c>
      <c r="O160" s="52"/>
      <c r="P160" s="151">
        <f t="shared" si="11"/>
        <v>0</v>
      </c>
      <c r="Q160" s="151">
        <v>1.15E-2</v>
      </c>
      <c r="R160" s="151">
        <f t="shared" si="12"/>
        <v>8.0500000000000002E-2</v>
      </c>
      <c r="S160" s="151">
        <v>0</v>
      </c>
      <c r="T160" s="152">
        <f t="shared" si="13"/>
        <v>0</v>
      </c>
      <c r="AR160" s="153" t="s">
        <v>573</v>
      </c>
      <c r="AT160" s="153" t="s">
        <v>412</v>
      </c>
      <c r="AU160" s="153" t="s">
        <v>86</v>
      </c>
      <c r="AY160" s="14" t="s">
        <v>133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84</v>
      </c>
      <c r="BK160" s="154">
        <f t="shared" si="19"/>
        <v>0</v>
      </c>
      <c r="BL160" s="14" t="s">
        <v>573</v>
      </c>
      <c r="BM160" s="153" t="s">
        <v>849</v>
      </c>
    </row>
    <row r="161" spans="2:65" s="1" customFormat="1" ht="16.5" customHeight="1">
      <c r="B161" s="141"/>
      <c r="C161" s="142" t="s">
        <v>305</v>
      </c>
      <c r="D161" s="142" t="s">
        <v>135</v>
      </c>
      <c r="E161" s="143" t="s">
        <v>658</v>
      </c>
      <c r="F161" s="144" t="s">
        <v>850</v>
      </c>
      <c r="G161" s="145" t="s">
        <v>144</v>
      </c>
      <c r="H161" s="146">
        <v>1</v>
      </c>
      <c r="I161" s="147"/>
      <c r="J161" s="148">
        <f t="shared" si="10"/>
        <v>0</v>
      </c>
      <c r="K161" s="144" t="s">
        <v>1</v>
      </c>
      <c r="L161" s="29"/>
      <c r="M161" s="149" t="s">
        <v>1</v>
      </c>
      <c r="N161" s="150" t="s">
        <v>42</v>
      </c>
      <c r="O161" s="52"/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AR161" s="153" t="s">
        <v>215</v>
      </c>
      <c r="AT161" s="153" t="s">
        <v>135</v>
      </c>
      <c r="AU161" s="153" t="s">
        <v>86</v>
      </c>
      <c r="AY161" s="14" t="s">
        <v>133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4" t="s">
        <v>84</v>
      </c>
      <c r="BK161" s="154">
        <f t="shared" si="19"/>
        <v>0</v>
      </c>
      <c r="BL161" s="14" t="s">
        <v>215</v>
      </c>
      <c r="BM161" s="153" t="s">
        <v>851</v>
      </c>
    </row>
    <row r="162" spans="2:65" s="1" customFormat="1" ht="16.5" customHeight="1">
      <c r="B162" s="141"/>
      <c r="C162" s="164" t="s">
        <v>617</v>
      </c>
      <c r="D162" s="164" t="s">
        <v>412</v>
      </c>
      <c r="E162" s="165" t="s">
        <v>661</v>
      </c>
      <c r="F162" s="166" t="s">
        <v>852</v>
      </c>
      <c r="G162" s="167" t="s">
        <v>144</v>
      </c>
      <c r="H162" s="168">
        <v>1</v>
      </c>
      <c r="I162" s="169"/>
      <c r="J162" s="170">
        <f t="shared" si="10"/>
        <v>0</v>
      </c>
      <c r="K162" s="166" t="s">
        <v>1</v>
      </c>
      <c r="L162" s="171"/>
      <c r="M162" s="172" t="s">
        <v>1</v>
      </c>
      <c r="N162" s="173" t="s">
        <v>42</v>
      </c>
      <c r="O162" s="52"/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AR162" s="153" t="s">
        <v>772</v>
      </c>
      <c r="AT162" s="153" t="s">
        <v>412</v>
      </c>
      <c r="AU162" s="153" t="s">
        <v>86</v>
      </c>
      <c r="AY162" s="14" t="s">
        <v>133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4" t="s">
        <v>84</v>
      </c>
      <c r="BK162" s="154">
        <f t="shared" si="19"/>
        <v>0</v>
      </c>
      <c r="BL162" s="14" t="s">
        <v>215</v>
      </c>
      <c r="BM162" s="153" t="s">
        <v>853</v>
      </c>
    </row>
    <row r="163" spans="2:65" s="1" customFormat="1" ht="24" customHeight="1">
      <c r="B163" s="141"/>
      <c r="C163" s="142" t="s">
        <v>621</v>
      </c>
      <c r="D163" s="142" t="s">
        <v>135</v>
      </c>
      <c r="E163" s="143" t="s">
        <v>854</v>
      </c>
      <c r="F163" s="144" t="s">
        <v>855</v>
      </c>
      <c r="G163" s="145" t="s">
        <v>223</v>
      </c>
      <c r="H163" s="146">
        <v>3</v>
      </c>
      <c r="I163" s="147"/>
      <c r="J163" s="148">
        <f t="shared" si="10"/>
        <v>0</v>
      </c>
      <c r="K163" s="144" t="s">
        <v>1</v>
      </c>
      <c r="L163" s="29"/>
      <c r="M163" s="149" t="s">
        <v>1</v>
      </c>
      <c r="N163" s="150" t="s">
        <v>42</v>
      </c>
      <c r="O163" s="52"/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215</v>
      </c>
      <c r="AT163" s="153" t="s">
        <v>135</v>
      </c>
      <c r="AU163" s="153" t="s">
        <v>86</v>
      </c>
      <c r="AY163" s="14" t="s">
        <v>133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4" t="s">
        <v>84</v>
      </c>
      <c r="BK163" s="154">
        <f t="shared" si="19"/>
        <v>0</v>
      </c>
      <c r="BL163" s="14" t="s">
        <v>215</v>
      </c>
      <c r="BM163" s="153" t="s">
        <v>856</v>
      </c>
    </row>
    <row r="164" spans="2:65" s="1" customFormat="1" ht="16.5" customHeight="1">
      <c r="B164" s="141"/>
      <c r="C164" s="164" t="s">
        <v>625</v>
      </c>
      <c r="D164" s="164" t="s">
        <v>412</v>
      </c>
      <c r="E164" s="165" t="s">
        <v>857</v>
      </c>
      <c r="F164" s="166" t="s">
        <v>858</v>
      </c>
      <c r="G164" s="167" t="s">
        <v>223</v>
      </c>
      <c r="H164" s="168">
        <v>1</v>
      </c>
      <c r="I164" s="169"/>
      <c r="J164" s="170">
        <f t="shared" si="10"/>
        <v>0</v>
      </c>
      <c r="K164" s="166" t="s">
        <v>1</v>
      </c>
      <c r="L164" s="171"/>
      <c r="M164" s="172" t="s">
        <v>1</v>
      </c>
      <c r="N164" s="173" t="s">
        <v>42</v>
      </c>
      <c r="O164" s="52"/>
      <c r="P164" s="151">
        <f t="shared" si="11"/>
        <v>0</v>
      </c>
      <c r="Q164" s="151">
        <v>3.1E-4</v>
      </c>
      <c r="R164" s="151">
        <f t="shared" si="12"/>
        <v>3.1E-4</v>
      </c>
      <c r="S164" s="151">
        <v>0</v>
      </c>
      <c r="T164" s="152">
        <f t="shared" si="13"/>
        <v>0</v>
      </c>
      <c r="AR164" s="153" t="s">
        <v>772</v>
      </c>
      <c r="AT164" s="153" t="s">
        <v>412</v>
      </c>
      <c r="AU164" s="153" t="s">
        <v>86</v>
      </c>
      <c r="AY164" s="14" t="s">
        <v>133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4" t="s">
        <v>84</v>
      </c>
      <c r="BK164" s="154">
        <f t="shared" si="19"/>
        <v>0</v>
      </c>
      <c r="BL164" s="14" t="s">
        <v>215</v>
      </c>
      <c r="BM164" s="153" t="s">
        <v>859</v>
      </c>
    </row>
    <row r="165" spans="2:65" s="1" customFormat="1" ht="24" customHeight="1">
      <c r="B165" s="141"/>
      <c r="C165" s="142" t="s">
        <v>310</v>
      </c>
      <c r="D165" s="142" t="s">
        <v>135</v>
      </c>
      <c r="E165" s="143" t="s">
        <v>664</v>
      </c>
      <c r="F165" s="144" t="s">
        <v>860</v>
      </c>
      <c r="G165" s="145" t="s">
        <v>144</v>
      </c>
      <c r="H165" s="146">
        <v>15</v>
      </c>
      <c r="I165" s="147"/>
      <c r="J165" s="148">
        <f t="shared" si="10"/>
        <v>0</v>
      </c>
      <c r="K165" s="144" t="s">
        <v>1</v>
      </c>
      <c r="L165" s="29"/>
      <c r="M165" s="149" t="s">
        <v>1</v>
      </c>
      <c r="N165" s="150" t="s">
        <v>42</v>
      </c>
      <c r="O165" s="52"/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AR165" s="153" t="s">
        <v>215</v>
      </c>
      <c r="AT165" s="153" t="s">
        <v>135</v>
      </c>
      <c r="AU165" s="153" t="s">
        <v>86</v>
      </c>
      <c r="AY165" s="14" t="s">
        <v>133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4" t="s">
        <v>84</v>
      </c>
      <c r="BK165" s="154">
        <f t="shared" si="19"/>
        <v>0</v>
      </c>
      <c r="BL165" s="14" t="s">
        <v>215</v>
      </c>
      <c r="BM165" s="153" t="s">
        <v>861</v>
      </c>
    </row>
    <row r="166" spans="2:65" s="1" customFormat="1" ht="16.5" customHeight="1">
      <c r="B166" s="141"/>
      <c r="C166" s="164" t="s">
        <v>318</v>
      </c>
      <c r="D166" s="164" t="s">
        <v>412</v>
      </c>
      <c r="E166" s="165" t="s">
        <v>862</v>
      </c>
      <c r="F166" s="166" t="s">
        <v>863</v>
      </c>
      <c r="G166" s="167" t="s">
        <v>144</v>
      </c>
      <c r="H166" s="168">
        <v>15</v>
      </c>
      <c r="I166" s="169"/>
      <c r="J166" s="170">
        <f t="shared" si="10"/>
        <v>0</v>
      </c>
      <c r="K166" s="166" t="s">
        <v>1</v>
      </c>
      <c r="L166" s="171"/>
      <c r="M166" s="172" t="s">
        <v>1</v>
      </c>
      <c r="N166" s="173" t="s">
        <v>42</v>
      </c>
      <c r="O166" s="52"/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AR166" s="153" t="s">
        <v>772</v>
      </c>
      <c r="AT166" s="153" t="s">
        <v>412</v>
      </c>
      <c r="AU166" s="153" t="s">
        <v>86</v>
      </c>
      <c r="AY166" s="14" t="s">
        <v>133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4" t="s">
        <v>84</v>
      </c>
      <c r="BK166" s="154">
        <f t="shared" si="19"/>
        <v>0</v>
      </c>
      <c r="BL166" s="14" t="s">
        <v>215</v>
      </c>
      <c r="BM166" s="153" t="s">
        <v>864</v>
      </c>
    </row>
    <row r="167" spans="2:65" s="1" customFormat="1" ht="16.5" customHeight="1">
      <c r="B167" s="141"/>
      <c r="C167" s="164" t="s">
        <v>327</v>
      </c>
      <c r="D167" s="164" t="s">
        <v>412</v>
      </c>
      <c r="E167" s="165" t="s">
        <v>865</v>
      </c>
      <c r="F167" s="166" t="s">
        <v>866</v>
      </c>
      <c r="G167" s="167" t="s">
        <v>144</v>
      </c>
      <c r="H167" s="168">
        <v>15</v>
      </c>
      <c r="I167" s="169"/>
      <c r="J167" s="170">
        <f t="shared" si="10"/>
        <v>0</v>
      </c>
      <c r="K167" s="166" t="s">
        <v>1</v>
      </c>
      <c r="L167" s="171"/>
      <c r="M167" s="172" t="s">
        <v>1</v>
      </c>
      <c r="N167" s="173" t="s">
        <v>42</v>
      </c>
      <c r="O167" s="52"/>
      <c r="P167" s="151">
        <f t="shared" si="11"/>
        <v>0</v>
      </c>
      <c r="Q167" s="151">
        <v>1.15E-2</v>
      </c>
      <c r="R167" s="151">
        <f t="shared" si="12"/>
        <v>0.17249999999999999</v>
      </c>
      <c r="S167" s="151">
        <v>0</v>
      </c>
      <c r="T167" s="152">
        <f t="shared" si="13"/>
        <v>0</v>
      </c>
      <c r="AR167" s="153" t="s">
        <v>772</v>
      </c>
      <c r="AT167" s="153" t="s">
        <v>412</v>
      </c>
      <c r="AU167" s="153" t="s">
        <v>86</v>
      </c>
      <c r="AY167" s="14" t="s">
        <v>133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4" t="s">
        <v>84</v>
      </c>
      <c r="BK167" s="154">
        <f t="shared" si="19"/>
        <v>0</v>
      </c>
      <c r="BL167" s="14" t="s">
        <v>215</v>
      </c>
      <c r="BM167" s="153" t="s">
        <v>867</v>
      </c>
    </row>
    <row r="168" spans="2:65" s="1" customFormat="1" ht="24" customHeight="1">
      <c r="B168" s="141"/>
      <c r="C168" s="164" t="s">
        <v>378</v>
      </c>
      <c r="D168" s="164" t="s">
        <v>412</v>
      </c>
      <c r="E168" s="165" t="s">
        <v>868</v>
      </c>
      <c r="F168" s="166" t="s">
        <v>869</v>
      </c>
      <c r="G168" s="167" t="s">
        <v>144</v>
      </c>
      <c r="H168" s="168">
        <v>15</v>
      </c>
      <c r="I168" s="169"/>
      <c r="J168" s="170">
        <f t="shared" si="10"/>
        <v>0</v>
      </c>
      <c r="K168" s="166" t="s">
        <v>1</v>
      </c>
      <c r="L168" s="171"/>
      <c r="M168" s="172" t="s">
        <v>1</v>
      </c>
      <c r="N168" s="173" t="s">
        <v>42</v>
      </c>
      <c r="O168" s="52"/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AR168" s="153" t="s">
        <v>772</v>
      </c>
      <c r="AT168" s="153" t="s">
        <v>412</v>
      </c>
      <c r="AU168" s="153" t="s">
        <v>86</v>
      </c>
      <c r="AY168" s="14" t="s">
        <v>133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4" t="s">
        <v>84</v>
      </c>
      <c r="BK168" s="154">
        <f t="shared" si="19"/>
        <v>0</v>
      </c>
      <c r="BL168" s="14" t="s">
        <v>215</v>
      </c>
      <c r="BM168" s="153" t="s">
        <v>870</v>
      </c>
    </row>
    <row r="169" spans="2:65" s="1" customFormat="1" ht="16.5" customHeight="1">
      <c r="B169" s="141"/>
      <c r="C169" s="164" t="s">
        <v>641</v>
      </c>
      <c r="D169" s="164" t="s">
        <v>412</v>
      </c>
      <c r="E169" s="165" t="s">
        <v>871</v>
      </c>
      <c r="F169" s="166" t="s">
        <v>872</v>
      </c>
      <c r="G169" s="167" t="s">
        <v>144</v>
      </c>
      <c r="H169" s="168">
        <v>15</v>
      </c>
      <c r="I169" s="169"/>
      <c r="J169" s="170">
        <f t="shared" si="10"/>
        <v>0</v>
      </c>
      <c r="K169" s="166" t="s">
        <v>1</v>
      </c>
      <c r="L169" s="171"/>
      <c r="M169" s="172" t="s">
        <v>1</v>
      </c>
      <c r="N169" s="173" t="s">
        <v>42</v>
      </c>
      <c r="O169" s="52"/>
      <c r="P169" s="151">
        <f t="shared" si="11"/>
        <v>0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AR169" s="153" t="s">
        <v>772</v>
      </c>
      <c r="AT169" s="153" t="s">
        <v>412</v>
      </c>
      <c r="AU169" s="153" t="s">
        <v>86</v>
      </c>
      <c r="AY169" s="14" t="s">
        <v>133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4" t="s">
        <v>84</v>
      </c>
      <c r="BK169" s="154">
        <f t="shared" si="19"/>
        <v>0</v>
      </c>
      <c r="BL169" s="14" t="s">
        <v>215</v>
      </c>
      <c r="BM169" s="153" t="s">
        <v>873</v>
      </c>
    </row>
    <row r="170" spans="2:65" s="1" customFormat="1" ht="16.5" customHeight="1">
      <c r="B170" s="141"/>
      <c r="C170" s="164" t="s">
        <v>645</v>
      </c>
      <c r="D170" s="164" t="s">
        <v>412</v>
      </c>
      <c r="E170" s="165" t="s">
        <v>874</v>
      </c>
      <c r="F170" s="166" t="s">
        <v>651</v>
      </c>
      <c r="G170" s="167" t="s">
        <v>144</v>
      </c>
      <c r="H170" s="168">
        <v>15</v>
      </c>
      <c r="I170" s="169"/>
      <c r="J170" s="170">
        <f t="shared" si="10"/>
        <v>0</v>
      </c>
      <c r="K170" s="166" t="s">
        <v>1</v>
      </c>
      <c r="L170" s="171"/>
      <c r="M170" s="172" t="s">
        <v>1</v>
      </c>
      <c r="N170" s="173" t="s">
        <v>42</v>
      </c>
      <c r="O170" s="52"/>
      <c r="P170" s="151">
        <f t="shared" si="11"/>
        <v>0</v>
      </c>
      <c r="Q170" s="151">
        <v>1.15E-2</v>
      </c>
      <c r="R170" s="151">
        <f t="shared" si="12"/>
        <v>0.17249999999999999</v>
      </c>
      <c r="S170" s="151">
        <v>0</v>
      </c>
      <c r="T170" s="152">
        <f t="shared" si="13"/>
        <v>0</v>
      </c>
      <c r="AR170" s="153" t="s">
        <v>573</v>
      </c>
      <c r="AT170" s="153" t="s">
        <v>412</v>
      </c>
      <c r="AU170" s="153" t="s">
        <v>86</v>
      </c>
      <c r="AY170" s="14" t="s">
        <v>133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4" t="s">
        <v>84</v>
      </c>
      <c r="BK170" s="154">
        <f t="shared" si="19"/>
        <v>0</v>
      </c>
      <c r="BL170" s="14" t="s">
        <v>573</v>
      </c>
      <c r="BM170" s="153" t="s">
        <v>875</v>
      </c>
    </row>
    <row r="171" spans="2:65" s="1" customFormat="1" ht="16.5" customHeight="1">
      <c r="B171" s="141"/>
      <c r="C171" s="164" t="s">
        <v>649</v>
      </c>
      <c r="D171" s="164" t="s">
        <v>412</v>
      </c>
      <c r="E171" s="165" t="s">
        <v>876</v>
      </c>
      <c r="F171" s="166" t="s">
        <v>877</v>
      </c>
      <c r="G171" s="167" t="s">
        <v>144</v>
      </c>
      <c r="H171" s="168">
        <v>15</v>
      </c>
      <c r="I171" s="169"/>
      <c r="J171" s="170">
        <f t="shared" si="10"/>
        <v>0</v>
      </c>
      <c r="K171" s="166" t="s">
        <v>1</v>
      </c>
      <c r="L171" s="171"/>
      <c r="M171" s="172" t="s">
        <v>1</v>
      </c>
      <c r="N171" s="173" t="s">
        <v>42</v>
      </c>
      <c r="O171" s="52"/>
      <c r="P171" s="151">
        <f t="shared" si="11"/>
        <v>0</v>
      </c>
      <c r="Q171" s="151">
        <v>1.15E-2</v>
      </c>
      <c r="R171" s="151">
        <f t="shared" si="12"/>
        <v>0.17249999999999999</v>
      </c>
      <c r="S171" s="151">
        <v>0</v>
      </c>
      <c r="T171" s="152">
        <f t="shared" si="13"/>
        <v>0</v>
      </c>
      <c r="AR171" s="153" t="s">
        <v>573</v>
      </c>
      <c r="AT171" s="153" t="s">
        <v>412</v>
      </c>
      <c r="AU171" s="153" t="s">
        <v>86</v>
      </c>
      <c r="AY171" s="14" t="s">
        <v>133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4" t="s">
        <v>84</v>
      </c>
      <c r="BK171" s="154">
        <f t="shared" si="19"/>
        <v>0</v>
      </c>
      <c r="BL171" s="14" t="s">
        <v>573</v>
      </c>
      <c r="BM171" s="153" t="s">
        <v>878</v>
      </c>
    </row>
    <row r="172" spans="2:65" s="1" customFormat="1" ht="16.5" customHeight="1">
      <c r="B172" s="141"/>
      <c r="C172" s="142" t="s">
        <v>653</v>
      </c>
      <c r="D172" s="142" t="s">
        <v>135</v>
      </c>
      <c r="E172" s="143" t="s">
        <v>654</v>
      </c>
      <c r="F172" s="144" t="s">
        <v>655</v>
      </c>
      <c r="G172" s="145" t="s">
        <v>144</v>
      </c>
      <c r="H172" s="146">
        <v>21</v>
      </c>
      <c r="I172" s="147"/>
      <c r="J172" s="148">
        <f t="shared" si="10"/>
        <v>0</v>
      </c>
      <c r="K172" s="144" t="s">
        <v>1</v>
      </c>
      <c r="L172" s="29"/>
      <c r="M172" s="149" t="s">
        <v>1</v>
      </c>
      <c r="N172" s="150" t="s">
        <v>42</v>
      </c>
      <c r="O172" s="52"/>
      <c r="P172" s="151">
        <f t="shared" si="11"/>
        <v>0</v>
      </c>
      <c r="Q172" s="151">
        <v>0</v>
      </c>
      <c r="R172" s="151">
        <f t="shared" si="12"/>
        <v>0</v>
      </c>
      <c r="S172" s="151">
        <v>0</v>
      </c>
      <c r="T172" s="152">
        <f t="shared" si="13"/>
        <v>0</v>
      </c>
      <c r="AR172" s="153" t="s">
        <v>168</v>
      </c>
      <c r="AT172" s="153" t="s">
        <v>135</v>
      </c>
      <c r="AU172" s="153" t="s">
        <v>86</v>
      </c>
      <c r="AY172" s="14" t="s">
        <v>133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4" t="s">
        <v>84</v>
      </c>
      <c r="BK172" s="154">
        <f t="shared" si="19"/>
        <v>0</v>
      </c>
      <c r="BL172" s="14" t="s">
        <v>168</v>
      </c>
      <c r="BM172" s="153" t="s">
        <v>879</v>
      </c>
    </row>
    <row r="173" spans="2:65" s="1" customFormat="1" ht="16.5" customHeight="1">
      <c r="B173" s="141"/>
      <c r="C173" s="164" t="s">
        <v>657</v>
      </c>
      <c r="D173" s="164" t="s">
        <v>412</v>
      </c>
      <c r="E173" s="165" t="s">
        <v>880</v>
      </c>
      <c r="F173" s="166" t="s">
        <v>659</v>
      </c>
      <c r="G173" s="167" t="s">
        <v>144</v>
      </c>
      <c r="H173" s="168">
        <v>12</v>
      </c>
      <c r="I173" s="169"/>
      <c r="J173" s="170">
        <f t="shared" si="10"/>
        <v>0</v>
      </c>
      <c r="K173" s="166" t="s">
        <v>1</v>
      </c>
      <c r="L173" s="171"/>
      <c r="M173" s="172" t="s">
        <v>1</v>
      </c>
      <c r="N173" s="173" t="s">
        <v>42</v>
      </c>
      <c r="O173" s="52"/>
      <c r="P173" s="151">
        <f t="shared" si="11"/>
        <v>0</v>
      </c>
      <c r="Q173" s="151">
        <v>3.1E-2</v>
      </c>
      <c r="R173" s="151">
        <f t="shared" si="12"/>
        <v>0.372</v>
      </c>
      <c r="S173" s="151">
        <v>0</v>
      </c>
      <c r="T173" s="152">
        <f t="shared" si="13"/>
        <v>0</v>
      </c>
      <c r="AR173" s="153" t="s">
        <v>573</v>
      </c>
      <c r="AT173" s="153" t="s">
        <v>412</v>
      </c>
      <c r="AU173" s="153" t="s">
        <v>86</v>
      </c>
      <c r="AY173" s="14" t="s">
        <v>133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4" t="s">
        <v>84</v>
      </c>
      <c r="BK173" s="154">
        <f t="shared" si="19"/>
        <v>0</v>
      </c>
      <c r="BL173" s="14" t="s">
        <v>573</v>
      </c>
      <c r="BM173" s="153" t="s">
        <v>881</v>
      </c>
    </row>
    <row r="174" spans="2:65" s="1" customFormat="1" ht="16.5" customHeight="1">
      <c r="B174" s="141"/>
      <c r="C174" s="142" t="s">
        <v>392</v>
      </c>
      <c r="D174" s="142" t="s">
        <v>135</v>
      </c>
      <c r="E174" s="143" t="s">
        <v>882</v>
      </c>
      <c r="F174" s="144" t="s">
        <v>662</v>
      </c>
      <c r="G174" s="145" t="s">
        <v>144</v>
      </c>
      <c r="H174" s="146">
        <v>21</v>
      </c>
      <c r="I174" s="147"/>
      <c r="J174" s="148">
        <f t="shared" si="10"/>
        <v>0</v>
      </c>
      <c r="K174" s="144" t="s">
        <v>1</v>
      </c>
      <c r="L174" s="29"/>
      <c r="M174" s="149" t="s">
        <v>1</v>
      </c>
      <c r="N174" s="150" t="s">
        <v>42</v>
      </c>
      <c r="O174" s="52"/>
      <c r="P174" s="151">
        <f t="shared" si="11"/>
        <v>0</v>
      </c>
      <c r="Q174" s="151">
        <v>0</v>
      </c>
      <c r="R174" s="151">
        <f t="shared" si="12"/>
        <v>0</v>
      </c>
      <c r="S174" s="151">
        <v>0</v>
      </c>
      <c r="T174" s="152">
        <f t="shared" si="13"/>
        <v>0</v>
      </c>
      <c r="AR174" s="153" t="s">
        <v>168</v>
      </c>
      <c r="AT174" s="153" t="s">
        <v>135</v>
      </c>
      <c r="AU174" s="153" t="s">
        <v>86</v>
      </c>
      <c r="AY174" s="14" t="s">
        <v>133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4" t="s">
        <v>84</v>
      </c>
      <c r="BK174" s="154">
        <f t="shared" si="19"/>
        <v>0</v>
      </c>
      <c r="BL174" s="14" t="s">
        <v>168</v>
      </c>
      <c r="BM174" s="153" t="s">
        <v>883</v>
      </c>
    </row>
    <row r="175" spans="2:65" s="1" customFormat="1" ht="16.5" customHeight="1">
      <c r="B175" s="141"/>
      <c r="C175" s="164" t="s">
        <v>403</v>
      </c>
      <c r="D175" s="164" t="s">
        <v>412</v>
      </c>
      <c r="E175" s="165" t="s">
        <v>884</v>
      </c>
      <c r="F175" s="166" t="s">
        <v>665</v>
      </c>
      <c r="G175" s="167" t="s">
        <v>144</v>
      </c>
      <c r="H175" s="168">
        <v>1</v>
      </c>
      <c r="I175" s="169"/>
      <c r="J175" s="170">
        <f t="shared" si="10"/>
        <v>0</v>
      </c>
      <c r="K175" s="166" t="s">
        <v>1</v>
      </c>
      <c r="L175" s="171"/>
      <c r="M175" s="172" t="s">
        <v>1</v>
      </c>
      <c r="N175" s="173" t="s">
        <v>42</v>
      </c>
      <c r="O175" s="52"/>
      <c r="P175" s="151">
        <f t="shared" si="11"/>
        <v>0</v>
      </c>
      <c r="Q175" s="151">
        <v>3.1E-2</v>
      </c>
      <c r="R175" s="151">
        <f t="shared" si="12"/>
        <v>3.1E-2</v>
      </c>
      <c r="S175" s="151">
        <v>0</v>
      </c>
      <c r="T175" s="152">
        <f t="shared" si="13"/>
        <v>0</v>
      </c>
      <c r="AR175" s="153" t="s">
        <v>573</v>
      </c>
      <c r="AT175" s="153" t="s">
        <v>412</v>
      </c>
      <c r="AU175" s="153" t="s">
        <v>86</v>
      </c>
      <c r="AY175" s="14" t="s">
        <v>133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4" t="s">
        <v>84</v>
      </c>
      <c r="BK175" s="154">
        <f t="shared" si="19"/>
        <v>0</v>
      </c>
      <c r="BL175" s="14" t="s">
        <v>573</v>
      </c>
      <c r="BM175" s="153" t="s">
        <v>885</v>
      </c>
    </row>
    <row r="176" spans="2:65" s="1" customFormat="1" ht="16.5" customHeight="1">
      <c r="B176" s="141"/>
      <c r="C176" s="142" t="s">
        <v>667</v>
      </c>
      <c r="D176" s="142" t="s">
        <v>135</v>
      </c>
      <c r="E176" s="143" t="s">
        <v>668</v>
      </c>
      <c r="F176" s="144" t="s">
        <v>669</v>
      </c>
      <c r="G176" s="145" t="s">
        <v>138</v>
      </c>
      <c r="H176" s="146">
        <v>1</v>
      </c>
      <c r="I176" s="147"/>
      <c r="J176" s="148">
        <f t="shared" si="10"/>
        <v>0</v>
      </c>
      <c r="K176" s="144" t="s">
        <v>1</v>
      </c>
      <c r="L176" s="29"/>
      <c r="M176" s="149" t="s">
        <v>1</v>
      </c>
      <c r="N176" s="150" t="s">
        <v>42</v>
      </c>
      <c r="O176" s="52"/>
      <c r="P176" s="151">
        <f t="shared" si="11"/>
        <v>0</v>
      </c>
      <c r="Q176" s="151">
        <v>0</v>
      </c>
      <c r="R176" s="151">
        <f t="shared" si="12"/>
        <v>0</v>
      </c>
      <c r="S176" s="151">
        <v>0</v>
      </c>
      <c r="T176" s="152">
        <f t="shared" si="13"/>
        <v>0</v>
      </c>
      <c r="AR176" s="153" t="s">
        <v>215</v>
      </c>
      <c r="AT176" s="153" t="s">
        <v>135</v>
      </c>
      <c r="AU176" s="153" t="s">
        <v>86</v>
      </c>
      <c r="AY176" s="14" t="s">
        <v>133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4" t="s">
        <v>84</v>
      </c>
      <c r="BK176" s="154">
        <f t="shared" si="19"/>
        <v>0</v>
      </c>
      <c r="BL176" s="14" t="s">
        <v>215</v>
      </c>
      <c r="BM176" s="153" t="s">
        <v>886</v>
      </c>
    </row>
    <row r="177" spans="2:65" s="1" customFormat="1" ht="24" customHeight="1">
      <c r="B177" s="141"/>
      <c r="C177" s="142" t="s">
        <v>671</v>
      </c>
      <c r="D177" s="142" t="s">
        <v>135</v>
      </c>
      <c r="E177" s="143" t="s">
        <v>672</v>
      </c>
      <c r="F177" s="144" t="s">
        <v>673</v>
      </c>
      <c r="G177" s="145" t="s">
        <v>144</v>
      </c>
      <c r="H177" s="146">
        <v>1</v>
      </c>
      <c r="I177" s="147"/>
      <c r="J177" s="148">
        <f t="shared" si="10"/>
        <v>0</v>
      </c>
      <c r="K177" s="144" t="s">
        <v>1</v>
      </c>
      <c r="L177" s="29"/>
      <c r="M177" s="149" t="s">
        <v>1</v>
      </c>
      <c r="N177" s="150" t="s">
        <v>42</v>
      </c>
      <c r="O177" s="52"/>
      <c r="P177" s="151">
        <f t="shared" si="11"/>
        <v>0</v>
      </c>
      <c r="Q177" s="151">
        <v>0</v>
      </c>
      <c r="R177" s="151">
        <f t="shared" si="12"/>
        <v>0</v>
      </c>
      <c r="S177" s="151">
        <v>0</v>
      </c>
      <c r="T177" s="152">
        <f t="shared" si="13"/>
        <v>0</v>
      </c>
      <c r="AR177" s="153" t="s">
        <v>215</v>
      </c>
      <c r="AT177" s="153" t="s">
        <v>135</v>
      </c>
      <c r="AU177" s="153" t="s">
        <v>86</v>
      </c>
      <c r="AY177" s="14" t="s">
        <v>133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4" t="s">
        <v>84</v>
      </c>
      <c r="BK177" s="154">
        <f t="shared" si="19"/>
        <v>0</v>
      </c>
      <c r="BL177" s="14" t="s">
        <v>215</v>
      </c>
      <c r="BM177" s="153" t="s">
        <v>887</v>
      </c>
    </row>
    <row r="178" spans="2:65" s="10" customFormat="1" ht="22.9" customHeight="1">
      <c r="B178" s="130"/>
      <c r="D178" s="131" t="s">
        <v>76</v>
      </c>
      <c r="E178" s="187" t="s">
        <v>679</v>
      </c>
      <c r="F178" s="187" t="s">
        <v>680</v>
      </c>
      <c r="I178" s="133"/>
      <c r="J178" s="188">
        <f>BK178</f>
        <v>0</v>
      </c>
      <c r="L178" s="130"/>
      <c r="M178" s="135"/>
      <c r="N178" s="136"/>
      <c r="O178" s="136"/>
      <c r="P178" s="137">
        <f>SUM(P179:P215)</f>
        <v>0</v>
      </c>
      <c r="Q178" s="136"/>
      <c r="R178" s="137">
        <f>SUM(R179:R215)</f>
        <v>107.38357176000001</v>
      </c>
      <c r="S178" s="136"/>
      <c r="T178" s="138">
        <f>SUM(T179:T215)</f>
        <v>0</v>
      </c>
      <c r="AR178" s="131" t="s">
        <v>147</v>
      </c>
      <c r="AT178" s="139" t="s">
        <v>76</v>
      </c>
      <c r="AU178" s="139" t="s">
        <v>84</v>
      </c>
      <c r="AY178" s="131" t="s">
        <v>133</v>
      </c>
      <c r="BK178" s="140">
        <f>SUM(BK179:BK215)</f>
        <v>0</v>
      </c>
    </row>
    <row r="179" spans="2:65" s="1" customFormat="1" ht="24" customHeight="1">
      <c r="B179" s="141"/>
      <c r="C179" s="142" t="s">
        <v>675</v>
      </c>
      <c r="D179" s="142" t="s">
        <v>135</v>
      </c>
      <c r="E179" s="143" t="s">
        <v>681</v>
      </c>
      <c r="F179" s="144" t="s">
        <v>682</v>
      </c>
      <c r="G179" s="145" t="s">
        <v>683</v>
      </c>
      <c r="H179" s="146">
        <v>0.3</v>
      </c>
      <c r="I179" s="147"/>
      <c r="J179" s="148">
        <f t="shared" ref="J179:J215" si="20">ROUND(I179*H179,2)</f>
        <v>0</v>
      </c>
      <c r="K179" s="144" t="s">
        <v>1</v>
      </c>
      <c r="L179" s="29"/>
      <c r="M179" s="149" t="s">
        <v>1</v>
      </c>
      <c r="N179" s="150" t="s">
        <v>42</v>
      </c>
      <c r="O179" s="52"/>
      <c r="P179" s="151">
        <f t="shared" ref="P179:P215" si="21">O179*H179</f>
        <v>0</v>
      </c>
      <c r="Q179" s="151">
        <v>8.8000000000000005E-3</v>
      </c>
      <c r="R179" s="151">
        <f t="shared" ref="R179:R215" si="22">Q179*H179</f>
        <v>2.64E-3</v>
      </c>
      <c r="S179" s="151">
        <v>0</v>
      </c>
      <c r="T179" s="152">
        <f t="shared" ref="T179:T215" si="23">S179*H179</f>
        <v>0</v>
      </c>
      <c r="AR179" s="153" t="s">
        <v>215</v>
      </c>
      <c r="AT179" s="153" t="s">
        <v>135</v>
      </c>
      <c r="AU179" s="153" t="s">
        <v>86</v>
      </c>
      <c r="AY179" s="14" t="s">
        <v>133</v>
      </c>
      <c r="BE179" s="154">
        <f t="shared" ref="BE179:BE215" si="24">IF(N179="základní",J179,0)</f>
        <v>0</v>
      </c>
      <c r="BF179" s="154">
        <f t="shared" ref="BF179:BF215" si="25">IF(N179="snížená",J179,0)</f>
        <v>0</v>
      </c>
      <c r="BG179" s="154">
        <f t="shared" ref="BG179:BG215" si="26">IF(N179="zákl. přenesená",J179,0)</f>
        <v>0</v>
      </c>
      <c r="BH179" s="154">
        <f t="shared" ref="BH179:BH215" si="27">IF(N179="sníž. přenesená",J179,0)</f>
        <v>0</v>
      </c>
      <c r="BI179" s="154">
        <f t="shared" ref="BI179:BI215" si="28">IF(N179="nulová",J179,0)</f>
        <v>0</v>
      </c>
      <c r="BJ179" s="14" t="s">
        <v>84</v>
      </c>
      <c r="BK179" s="154">
        <f t="shared" ref="BK179:BK215" si="29">ROUND(I179*H179,2)</f>
        <v>0</v>
      </c>
      <c r="BL179" s="14" t="s">
        <v>215</v>
      </c>
      <c r="BM179" s="153" t="s">
        <v>888</v>
      </c>
    </row>
    <row r="180" spans="2:65" s="1" customFormat="1" ht="16.5" customHeight="1">
      <c r="B180" s="141"/>
      <c r="C180" s="142" t="s">
        <v>159</v>
      </c>
      <c r="D180" s="142" t="s">
        <v>135</v>
      </c>
      <c r="E180" s="143" t="s">
        <v>685</v>
      </c>
      <c r="F180" s="144" t="s">
        <v>686</v>
      </c>
      <c r="G180" s="145" t="s">
        <v>683</v>
      </c>
      <c r="H180" s="146">
        <v>0.7</v>
      </c>
      <c r="I180" s="147"/>
      <c r="J180" s="148">
        <f t="shared" si="20"/>
        <v>0</v>
      </c>
      <c r="K180" s="144" t="s">
        <v>1</v>
      </c>
      <c r="L180" s="29"/>
      <c r="M180" s="149" t="s">
        <v>1</v>
      </c>
      <c r="N180" s="150" t="s">
        <v>42</v>
      </c>
      <c r="O180" s="52"/>
      <c r="P180" s="151">
        <f t="shared" si="21"/>
        <v>0</v>
      </c>
      <c r="Q180" s="151">
        <v>9.9000000000000008E-3</v>
      </c>
      <c r="R180" s="151">
        <f t="shared" si="22"/>
        <v>6.9300000000000004E-3</v>
      </c>
      <c r="S180" s="151">
        <v>0</v>
      </c>
      <c r="T180" s="152">
        <f t="shared" si="23"/>
        <v>0</v>
      </c>
      <c r="AR180" s="153" t="s">
        <v>215</v>
      </c>
      <c r="AT180" s="153" t="s">
        <v>135</v>
      </c>
      <c r="AU180" s="153" t="s">
        <v>86</v>
      </c>
      <c r="AY180" s="14" t="s">
        <v>133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4" t="s">
        <v>84</v>
      </c>
      <c r="BK180" s="154">
        <f t="shared" si="29"/>
        <v>0</v>
      </c>
      <c r="BL180" s="14" t="s">
        <v>215</v>
      </c>
      <c r="BM180" s="153" t="s">
        <v>889</v>
      </c>
    </row>
    <row r="181" spans="2:65" s="1" customFormat="1" ht="24" customHeight="1">
      <c r="B181" s="141"/>
      <c r="C181" s="142" t="s">
        <v>154</v>
      </c>
      <c r="D181" s="142" t="s">
        <v>135</v>
      </c>
      <c r="E181" s="143" t="s">
        <v>689</v>
      </c>
      <c r="F181" s="144" t="s">
        <v>690</v>
      </c>
      <c r="G181" s="145" t="s">
        <v>176</v>
      </c>
      <c r="H181" s="146">
        <v>35</v>
      </c>
      <c r="I181" s="147"/>
      <c r="J181" s="148">
        <f t="shared" si="20"/>
        <v>0</v>
      </c>
      <c r="K181" s="144" t="s">
        <v>1</v>
      </c>
      <c r="L181" s="29"/>
      <c r="M181" s="149" t="s">
        <v>1</v>
      </c>
      <c r="N181" s="150" t="s">
        <v>42</v>
      </c>
      <c r="O181" s="52"/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215</v>
      </c>
      <c r="AT181" s="153" t="s">
        <v>135</v>
      </c>
      <c r="AU181" s="153" t="s">
        <v>86</v>
      </c>
      <c r="AY181" s="14" t="s">
        <v>133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4" t="s">
        <v>84</v>
      </c>
      <c r="BK181" s="154">
        <f t="shared" si="29"/>
        <v>0</v>
      </c>
      <c r="BL181" s="14" t="s">
        <v>215</v>
      </c>
      <c r="BM181" s="153" t="s">
        <v>890</v>
      </c>
    </row>
    <row r="182" spans="2:65" s="1" customFormat="1" ht="24" customHeight="1">
      <c r="B182" s="141"/>
      <c r="C182" s="142" t="s">
        <v>688</v>
      </c>
      <c r="D182" s="142" t="s">
        <v>135</v>
      </c>
      <c r="E182" s="143" t="s">
        <v>692</v>
      </c>
      <c r="F182" s="144" t="s">
        <v>693</v>
      </c>
      <c r="G182" s="145" t="s">
        <v>176</v>
      </c>
      <c r="H182" s="146">
        <v>8</v>
      </c>
      <c r="I182" s="147"/>
      <c r="J182" s="148">
        <f t="shared" si="20"/>
        <v>0</v>
      </c>
      <c r="K182" s="144" t="s">
        <v>1</v>
      </c>
      <c r="L182" s="29"/>
      <c r="M182" s="149" t="s">
        <v>1</v>
      </c>
      <c r="N182" s="150" t="s">
        <v>42</v>
      </c>
      <c r="O182" s="52"/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215</v>
      </c>
      <c r="AT182" s="153" t="s">
        <v>135</v>
      </c>
      <c r="AU182" s="153" t="s">
        <v>86</v>
      </c>
      <c r="AY182" s="14" t="s">
        <v>133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4" t="s">
        <v>84</v>
      </c>
      <c r="BK182" s="154">
        <f t="shared" si="29"/>
        <v>0</v>
      </c>
      <c r="BL182" s="14" t="s">
        <v>215</v>
      </c>
      <c r="BM182" s="153" t="s">
        <v>891</v>
      </c>
    </row>
    <row r="183" spans="2:65" s="1" customFormat="1" ht="24" customHeight="1">
      <c r="B183" s="141"/>
      <c r="C183" s="142" t="s">
        <v>295</v>
      </c>
      <c r="D183" s="142" t="s">
        <v>135</v>
      </c>
      <c r="E183" s="143" t="s">
        <v>695</v>
      </c>
      <c r="F183" s="144" t="s">
        <v>696</v>
      </c>
      <c r="G183" s="145" t="s">
        <v>176</v>
      </c>
      <c r="H183" s="146">
        <v>8</v>
      </c>
      <c r="I183" s="147"/>
      <c r="J183" s="148">
        <f t="shared" si="20"/>
        <v>0</v>
      </c>
      <c r="K183" s="144" t="s">
        <v>1</v>
      </c>
      <c r="L183" s="29"/>
      <c r="M183" s="149" t="s">
        <v>1</v>
      </c>
      <c r="N183" s="150" t="s">
        <v>42</v>
      </c>
      <c r="O183" s="52"/>
      <c r="P183" s="151">
        <f t="shared" si="21"/>
        <v>0</v>
      </c>
      <c r="Q183" s="151">
        <v>8.4250000000000005E-2</v>
      </c>
      <c r="R183" s="151">
        <f t="shared" si="22"/>
        <v>0.67400000000000004</v>
      </c>
      <c r="S183" s="151">
        <v>0</v>
      </c>
      <c r="T183" s="152">
        <f t="shared" si="23"/>
        <v>0</v>
      </c>
      <c r="AR183" s="153" t="s">
        <v>215</v>
      </c>
      <c r="AT183" s="153" t="s">
        <v>135</v>
      </c>
      <c r="AU183" s="153" t="s">
        <v>86</v>
      </c>
      <c r="AY183" s="14" t="s">
        <v>133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4" t="s">
        <v>84</v>
      </c>
      <c r="BK183" s="154">
        <f t="shared" si="29"/>
        <v>0</v>
      </c>
      <c r="BL183" s="14" t="s">
        <v>215</v>
      </c>
      <c r="BM183" s="153" t="s">
        <v>892</v>
      </c>
    </row>
    <row r="184" spans="2:65" s="1" customFormat="1" ht="16.5" customHeight="1">
      <c r="B184" s="141"/>
      <c r="C184" s="142" t="s">
        <v>411</v>
      </c>
      <c r="D184" s="142" t="s">
        <v>135</v>
      </c>
      <c r="E184" s="143" t="s">
        <v>893</v>
      </c>
      <c r="F184" s="144" t="s">
        <v>894</v>
      </c>
      <c r="G184" s="145" t="s">
        <v>223</v>
      </c>
      <c r="H184" s="146">
        <v>12</v>
      </c>
      <c r="I184" s="147"/>
      <c r="J184" s="148">
        <f t="shared" si="20"/>
        <v>0</v>
      </c>
      <c r="K184" s="144" t="s">
        <v>1</v>
      </c>
      <c r="L184" s="29"/>
      <c r="M184" s="149" t="s">
        <v>1</v>
      </c>
      <c r="N184" s="150" t="s">
        <v>42</v>
      </c>
      <c r="O184" s="52"/>
      <c r="P184" s="151">
        <f t="shared" si="21"/>
        <v>0</v>
      </c>
      <c r="Q184" s="151">
        <v>0</v>
      </c>
      <c r="R184" s="151">
        <f t="shared" si="22"/>
        <v>0</v>
      </c>
      <c r="S184" s="151">
        <v>0</v>
      </c>
      <c r="T184" s="152">
        <f t="shared" si="23"/>
        <v>0</v>
      </c>
      <c r="AR184" s="153" t="s">
        <v>215</v>
      </c>
      <c r="AT184" s="153" t="s">
        <v>135</v>
      </c>
      <c r="AU184" s="153" t="s">
        <v>86</v>
      </c>
      <c r="AY184" s="14" t="s">
        <v>133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4" t="s">
        <v>84</v>
      </c>
      <c r="BK184" s="154">
        <f t="shared" si="29"/>
        <v>0</v>
      </c>
      <c r="BL184" s="14" t="s">
        <v>215</v>
      </c>
      <c r="BM184" s="153" t="s">
        <v>895</v>
      </c>
    </row>
    <row r="185" spans="2:65" s="1" customFormat="1" ht="24" customHeight="1">
      <c r="B185" s="141"/>
      <c r="C185" s="142" t="s">
        <v>421</v>
      </c>
      <c r="D185" s="142" t="s">
        <v>135</v>
      </c>
      <c r="E185" s="143" t="s">
        <v>896</v>
      </c>
      <c r="F185" s="144" t="s">
        <v>897</v>
      </c>
      <c r="G185" s="145" t="s">
        <v>176</v>
      </c>
      <c r="H185" s="146">
        <v>4.2</v>
      </c>
      <c r="I185" s="147"/>
      <c r="J185" s="148">
        <f t="shared" si="20"/>
        <v>0</v>
      </c>
      <c r="K185" s="144" t="s">
        <v>1</v>
      </c>
      <c r="L185" s="29"/>
      <c r="M185" s="149" t="s">
        <v>1</v>
      </c>
      <c r="N185" s="150" t="s">
        <v>42</v>
      </c>
      <c r="O185" s="52"/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AR185" s="153" t="s">
        <v>215</v>
      </c>
      <c r="AT185" s="153" t="s">
        <v>135</v>
      </c>
      <c r="AU185" s="153" t="s">
        <v>86</v>
      </c>
      <c r="AY185" s="14" t="s">
        <v>133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4" t="s">
        <v>84</v>
      </c>
      <c r="BK185" s="154">
        <f t="shared" si="29"/>
        <v>0</v>
      </c>
      <c r="BL185" s="14" t="s">
        <v>215</v>
      </c>
      <c r="BM185" s="153" t="s">
        <v>898</v>
      </c>
    </row>
    <row r="186" spans="2:65" s="1" customFormat="1" ht="24" customHeight="1">
      <c r="B186" s="141"/>
      <c r="C186" s="142" t="s">
        <v>398</v>
      </c>
      <c r="D186" s="142" t="s">
        <v>135</v>
      </c>
      <c r="E186" s="143" t="s">
        <v>899</v>
      </c>
      <c r="F186" s="144" t="s">
        <v>900</v>
      </c>
      <c r="G186" s="145" t="s">
        <v>176</v>
      </c>
      <c r="H186" s="146">
        <v>4.2</v>
      </c>
      <c r="I186" s="147"/>
      <c r="J186" s="148">
        <f t="shared" si="20"/>
        <v>0</v>
      </c>
      <c r="K186" s="144" t="s">
        <v>1</v>
      </c>
      <c r="L186" s="29"/>
      <c r="M186" s="149" t="s">
        <v>1</v>
      </c>
      <c r="N186" s="150" t="s">
        <v>42</v>
      </c>
      <c r="O186" s="52"/>
      <c r="P186" s="151">
        <f t="shared" si="21"/>
        <v>0</v>
      </c>
      <c r="Q186" s="151">
        <v>7.596E-2</v>
      </c>
      <c r="R186" s="151">
        <f t="shared" si="22"/>
        <v>0.31903200000000004</v>
      </c>
      <c r="S186" s="151">
        <v>0</v>
      </c>
      <c r="T186" s="152">
        <f t="shared" si="23"/>
        <v>0</v>
      </c>
      <c r="AR186" s="153" t="s">
        <v>215</v>
      </c>
      <c r="AT186" s="153" t="s">
        <v>135</v>
      </c>
      <c r="AU186" s="153" t="s">
        <v>86</v>
      </c>
      <c r="AY186" s="14" t="s">
        <v>133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4" t="s">
        <v>84</v>
      </c>
      <c r="BK186" s="154">
        <f t="shared" si="29"/>
        <v>0</v>
      </c>
      <c r="BL186" s="14" t="s">
        <v>215</v>
      </c>
      <c r="BM186" s="153" t="s">
        <v>901</v>
      </c>
    </row>
    <row r="187" spans="2:65" s="1" customFormat="1" ht="24" customHeight="1">
      <c r="B187" s="141"/>
      <c r="C187" s="164" t="s">
        <v>704</v>
      </c>
      <c r="D187" s="164" t="s">
        <v>412</v>
      </c>
      <c r="E187" s="165" t="s">
        <v>709</v>
      </c>
      <c r="F187" s="166" t="s">
        <v>710</v>
      </c>
      <c r="G187" s="167" t="s">
        <v>229</v>
      </c>
      <c r="H187" s="168">
        <v>0.2</v>
      </c>
      <c r="I187" s="169"/>
      <c r="J187" s="170">
        <f t="shared" si="20"/>
        <v>0</v>
      </c>
      <c r="K187" s="166" t="s">
        <v>1</v>
      </c>
      <c r="L187" s="171"/>
      <c r="M187" s="172" t="s">
        <v>1</v>
      </c>
      <c r="N187" s="173" t="s">
        <v>42</v>
      </c>
      <c r="O187" s="52"/>
      <c r="P187" s="151">
        <f t="shared" si="21"/>
        <v>0</v>
      </c>
      <c r="Q187" s="151">
        <v>1</v>
      </c>
      <c r="R187" s="151">
        <f t="shared" si="22"/>
        <v>0.2</v>
      </c>
      <c r="S187" s="151">
        <v>0</v>
      </c>
      <c r="T187" s="152">
        <f t="shared" si="23"/>
        <v>0</v>
      </c>
      <c r="AR187" s="153" t="s">
        <v>573</v>
      </c>
      <c r="AT187" s="153" t="s">
        <v>412</v>
      </c>
      <c r="AU187" s="153" t="s">
        <v>86</v>
      </c>
      <c r="AY187" s="14" t="s">
        <v>133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4" t="s">
        <v>84</v>
      </c>
      <c r="BK187" s="154">
        <f t="shared" si="29"/>
        <v>0</v>
      </c>
      <c r="BL187" s="14" t="s">
        <v>573</v>
      </c>
      <c r="BM187" s="153" t="s">
        <v>902</v>
      </c>
    </row>
    <row r="188" spans="2:65" s="1" customFormat="1" ht="24" customHeight="1">
      <c r="B188" s="141"/>
      <c r="C188" s="142" t="s">
        <v>708</v>
      </c>
      <c r="D188" s="142" t="s">
        <v>135</v>
      </c>
      <c r="E188" s="143" t="s">
        <v>713</v>
      </c>
      <c r="F188" s="144" t="s">
        <v>714</v>
      </c>
      <c r="G188" s="145" t="s">
        <v>150</v>
      </c>
      <c r="H188" s="146">
        <v>13.986000000000001</v>
      </c>
      <c r="I188" s="147"/>
      <c r="J188" s="148">
        <f t="shared" si="20"/>
        <v>0</v>
      </c>
      <c r="K188" s="144" t="s">
        <v>1</v>
      </c>
      <c r="L188" s="29"/>
      <c r="M188" s="149" t="s">
        <v>1</v>
      </c>
      <c r="N188" s="150" t="s">
        <v>42</v>
      </c>
      <c r="O188" s="52"/>
      <c r="P188" s="151">
        <f t="shared" si="21"/>
        <v>0</v>
      </c>
      <c r="Q188" s="151">
        <v>0</v>
      </c>
      <c r="R188" s="151">
        <f t="shared" si="22"/>
        <v>0</v>
      </c>
      <c r="S188" s="151">
        <v>0</v>
      </c>
      <c r="T188" s="152">
        <f t="shared" si="23"/>
        <v>0</v>
      </c>
      <c r="AR188" s="153" t="s">
        <v>215</v>
      </c>
      <c r="AT188" s="153" t="s">
        <v>135</v>
      </c>
      <c r="AU188" s="153" t="s">
        <v>86</v>
      </c>
      <c r="AY188" s="14" t="s">
        <v>133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4" t="s">
        <v>84</v>
      </c>
      <c r="BK188" s="154">
        <f t="shared" si="29"/>
        <v>0</v>
      </c>
      <c r="BL188" s="14" t="s">
        <v>215</v>
      </c>
      <c r="BM188" s="153" t="s">
        <v>903</v>
      </c>
    </row>
    <row r="189" spans="2:65" s="1" customFormat="1" ht="24" customHeight="1">
      <c r="B189" s="141"/>
      <c r="C189" s="142" t="s">
        <v>712</v>
      </c>
      <c r="D189" s="142" t="s">
        <v>135</v>
      </c>
      <c r="E189" s="143" t="s">
        <v>717</v>
      </c>
      <c r="F189" s="144" t="s">
        <v>718</v>
      </c>
      <c r="G189" s="145" t="s">
        <v>176</v>
      </c>
      <c r="H189" s="146">
        <v>8.34</v>
      </c>
      <c r="I189" s="147"/>
      <c r="J189" s="148">
        <f t="shared" si="20"/>
        <v>0</v>
      </c>
      <c r="K189" s="144" t="s">
        <v>1</v>
      </c>
      <c r="L189" s="29"/>
      <c r="M189" s="149" t="s">
        <v>1</v>
      </c>
      <c r="N189" s="150" t="s">
        <v>42</v>
      </c>
      <c r="O189" s="52"/>
      <c r="P189" s="151">
        <f t="shared" si="21"/>
        <v>0</v>
      </c>
      <c r="Q189" s="151">
        <v>1.17E-3</v>
      </c>
      <c r="R189" s="151">
        <f t="shared" si="22"/>
        <v>9.7578000000000005E-3</v>
      </c>
      <c r="S189" s="151">
        <v>0</v>
      </c>
      <c r="T189" s="152">
        <f t="shared" si="23"/>
        <v>0</v>
      </c>
      <c r="AR189" s="153" t="s">
        <v>215</v>
      </c>
      <c r="AT189" s="153" t="s">
        <v>135</v>
      </c>
      <c r="AU189" s="153" t="s">
        <v>86</v>
      </c>
      <c r="AY189" s="14" t="s">
        <v>133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4" t="s">
        <v>84</v>
      </c>
      <c r="BK189" s="154">
        <f t="shared" si="29"/>
        <v>0</v>
      </c>
      <c r="BL189" s="14" t="s">
        <v>215</v>
      </c>
      <c r="BM189" s="153" t="s">
        <v>904</v>
      </c>
    </row>
    <row r="190" spans="2:65" s="1" customFormat="1" ht="24" customHeight="1">
      <c r="B190" s="141"/>
      <c r="C190" s="142" t="s">
        <v>716</v>
      </c>
      <c r="D190" s="142" t="s">
        <v>135</v>
      </c>
      <c r="E190" s="143" t="s">
        <v>720</v>
      </c>
      <c r="F190" s="144" t="s">
        <v>721</v>
      </c>
      <c r="G190" s="145" t="s">
        <v>176</v>
      </c>
      <c r="H190" s="146">
        <v>8.34</v>
      </c>
      <c r="I190" s="147"/>
      <c r="J190" s="148">
        <f t="shared" si="20"/>
        <v>0</v>
      </c>
      <c r="K190" s="144" t="s">
        <v>1</v>
      </c>
      <c r="L190" s="29"/>
      <c r="M190" s="149" t="s">
        <v>1</v>
      </c>
      <c r="N190" s="150" t="s">
        <v>42</v>
      </c>
      <c r="O190" s="52"/>
      <c r="P190" s="151">
        <f t="shared" si="21"/>
        <v>0</v>
      </c>
      <c r="Q190" s="151">
        <v>0</v>
      </c>
      <c r="R190" s="151">
        <f t="shared" si="22"/>
        <v>0</v>
      </c>
      <c r="S190" s="151">
        <v>0</v>
      </c>
      <c r="T190" s="152">
        <f t="shared" si="23"/>
        <v>0</v>
      </c>
      <c r="AR190" s="153" t="s">
        <v>215</v>
      </c>
      <c r="AT190" s="153" t="s">
        <v>135</v>
      </c>
      <c r="AU190" s="153" t="s">
        <v>86</v>
      </c>
      <c r="AY190" s="14" t="s">
        <v>133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4" t="s">
        <v>84</v>
      </c>
      <c r="BK190" s="154">
        <f t="shared" si="29"/>
        <v>0</v>
      </c>
      <c r="BL190" s="14" t="s">
        <v>215</v>
      </c>
      <c r="BM190" s="153" t="s">
        <v>905</v>
      </c>
    </row>
    <row r="191" spans="2:65" s="1" customFormat="1" ht="24" customHeight="1">
      <c r="B191" s="141"/>
      <c r="C191" s="142" t="s">
        <v>220</v>
      </c>
      <c r="D191" s="142" t="s">
        <v>135</v>
      </c>
      <c r="E191" s="143" t="s">
        <v>723</v>
      </c>
      <c r="F191" s="144" t="s">
        <v>724</v>
      </c>
      <c r="G191" s="145" t="s">
        <v>150</v>
      </c>
      <c r="H191" s="146">
        <v>8.0939999999999994</v>
      </c>
      <c r="I191" s="147"/>
      <c r="J191" s="148">
        <f t="shared" si="20"/>
        <v>0</v>
      </c>
      <c r="K191" s="144" t="s">
        <v>1</v>
      </c>
      <c r="L191" s="29"/>
      <c r="M191" s="149" t="s">
        <v>1</v>
      </c>
      <c r="N191" s="150" t="s">
        <v>42</v>
      </c>
      <c r="O191" s="52"/>
      <c r="P191" s="151">
        <f t="shared" si="21"/>
        <v>0</v>
      </c>
      <c r="Q191" s="151">
        <v>2.2563399999999998</v>
      </c>
      <c r="R191" s="151">
        <f t="shared" si="22"/>
        <v>18.262815959999998</v>
      </c>
      <c r="S191" s="151">
        <v>0</v>
      </c>
      <c r="T191" s="152">
        <f t="shared" si="23"/>
        <v>0</v>
      </c>
      <c r="AR191" s="153" t="s">
        <v>215</v>
      </c>
      <c r="AT191" s="153" t="s">
        <v>135</v>
      </c>
      <c r="AU191" s="153" t="s">
        <v>86</v>
      </c>
      <c r="AY191" s="14" t="s">
        <v>133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4" t="s">
        <v>84</v>
      </c>
      <c r="BK191" s="154">
        <f t="shared" si="29"/>
        <v>0</v>
      </c>
      <c r="BL191" s="14" t="s">
        <v>215</v>
      </c>
      <c r="BM191" s="153" t="s">
        <v>906</v>
      </c>
    </row>
    <row r="192" spans="2:65" s="1" customFormat="1" ht="24" customHeight="1">
      <c r="B192" s="141"/>
      <c r="C192" s="164" t="s">
        <v>215</v>
      </c>
      <c r="D192" s="164" t="s">
        <v>412</v>
      </c>
      <c r="E192" s="165" t="s">
        <v>726</v>
      </c>
      <c r="F192" s="166" t="s">
        <v>727</v>
      </c>
      <c r="G192" s="167" t="s">
        <v>150</v>
      </c>
      <c r="H192" s="168">
        <v>8.0939999999999994</v>
      </c>
      <c r="I192" s="169"/>
      <c r="J192" s="170">
        <f t="shared" si="20"/>
        <v>0</v>
      </c>
      <c r="K192" s="166" t="s">
        <v>1</v>
      </c>
      <c r="L192" s="171"/>
      <c r="M192" s="172" t="s">
        <v>1</v>
      </c>
      <c r="N192" s="173" t="s">
        <v>42</v>
      </c>
      <c r="O192" s="52"/>
      <c r="P192" s="151">
        <f t="shared" si="21"/>
        <v>0</v>
      </c>
      <c r="Q192" s="151">
        <v>2.234</v>
      </c>
      <c r="R192" s="151">
        <f t="shared" si="22"/>
        <v>18.081996</v>
      </c>
      <c r="S192" s="151">
        <v>0</v>
      </c>
      <c r="T192" s="152">
        <f t="shared" si="23"/>
        <v>0</v>
      </c>
      <c r="AR192" s="153" t="s">
        <v>573</v>
      </c>
      <c r="AT192" s="153" t="s">
        <v>412</v>
      </c>
      <c r="AU192" s="153" t="s">
        <v>86</v>
      </c>
      <c r="AY192" s="14" t="s">
        <v>133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4" t="s">
        <v>84</v>
      </c>
      <c r="BK192" s="154">
        <f t="shared" si="29"/>
        <v>0</v>
      </c>
      <c r="BL192" s="14" t="s">
        <v>573</v>
      </c>
      <c r="BM192" s="153" t="s">
        <v>907</v>
      </c>
    </row>
    <row r="193" spans="2:65" s="1" customFormat="1" ht="16.5" customHeight="1">
      <c r="B193" s="141"/>
      <c r="C193" s="164" t="s">
        <v>231</v>
      </c>
      <c r="D193" s="164" t="s">
        <v>412</v>
      </c>
      <c r="E193" s="165" t="s">
        <v>908</v>
      </c>
      <c r="F193" s="166" t="s">
        <v>909</v>
      </c>
      <c r="G193" s="167" t="s">
        <v>223</v>
      </c>
      <c r="H193" s="168">
        <v>32</v>
      </c>
      <c r="I193" s="169"/>
      <c r="J193" s="170">
        <f t="shared" si="20"/>
        <v>0</v>
      </c>
      <c r="K193" s="166" t="s">
        <v>1</v>
      </c>
      <c r="L193" s="171"/>
      <c r="M193" s="172" t="s">
        <v>1</v>
      </c>
      <c r="N193" s="173" t="s">
        <v>42</v>
      </c>
      <c r="O193" s="52"/>
      <c r="P193" s="151">
        <f t="shared" si="21"/>
        <v>0</v>
      </c>
      <c r="Q193" s="151">
        <v>3.1E-2</v>
      </c>
      <c r="R193" s="151">
        <f t="shared" si="22"/>
        <v>0.99199999999999999</v>
      </c>
      <c r="S193" s="151">
        <v>0</v>
      </c>
      <c r="T193" s="152">
        <f t="shared" si="23"/>
        <v>0</v>
      </c>
      <c r="AR193" s="153" t="s">
        <v>573</v>
      </c>
      <c r="AT193" s="153" t="s">
        <v>412</v>
      </c>
      <c r="AU193" s="153" t="s">
        <v>86</v>
      </c>
      <c r="AY193" s="14" t="s">
        <v>133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4" t="s">
        <v>84</v>
      </c>
      <c r="BK193" s="154">
        <f t="shared" si="29"/>
        <v>0</v>
      </c>
      <c r="BL193" s="14" t="s">
        <v>573</v>
      </c>
      <c r="BM193" s="153" t="s">
        <v>910</v>
      </c>
    </row>
    <row r="194" spans="2:65" s="1" customFormat="1" ht="24" customHeight="1">
      <c r="B194" s="141"/>
      <c r="C194" s="142" t="s">
        <v>272</v>
      </c>
      <c r="D194" s="142" t="s">
        <v>135</v>
      </c>
      <c r="E194" s="143" t="s">
        <v>732</v>
      </c>
      <c r="F194" s="144" t="s">
        <v>733</v>
      </c>
      <c r="G194" s="145" t="s">
        <v>223</v>
      </c>
      <c r="H194" s="146">
        <v>260</v>
      </c>
      <c r="I194" s="147"/>
      <c r="J194" s="148">
        <f t="shared" si="20"/>
        <v>0</v>
      </c>
      <c r="K194" s="144" t="s">
        <v>1</v>
      </c>
      <c r="L194" s="29"/>
      <c r="M194" s="149" t="s">
        <v>1</v>
      </c>
      <c r="N194" s="150" t="s">
        <v>42</v>
      </c>
      <c r="O194" s="52"/>
      <c r="P194" s="151">
        <f t="shared" si="21"/>
        <v>0</v>
      </c>
      <c r="Q194" s="151">
        <v>0</v>
      </c>
      <c r="R194" s="151">
        <f t="shared" si="22"/>
        <v>0</v>
      </c>
      <c r="S194" s="151">
        <v>0</v>
      </c>
      <c r="T194" s="152">
        <f t="shared" si="23"/>
        <v>0</v>
      </c>
      <c r="AR194" s="153" t="s">
        <v>215</v>
      </c>
      <c r="AT194" s="153" t="s">
        <v>135</v>
      </c>
      <c r="AU194" s="153" t="s">
        <v>86</v>
      </c>
      <c r="AY194" s="14" t="s">
        <v>133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4" t="s">
        <v>84</v>
      </c>
      <c r="BK194" s="154">
        <f t="shared" si="29"/>
        <v>0</v>
      </c>
      <c r="BL194" s="14" t="s">
        <v>215</v>
      </c>
      <c r="BM194" s="153" t="s">
        <v>911</v>
      </c>
    </row>
    <row r="195" spans="2:65" s="1" customFormat="1" ht="24" customHeight="1">
      <c r="B195" s="141"/>
      <c r="C195" s="142" t="s">
        <v>262</v>
      </c>
      <c r="D195" s="142" t="s">
        <v>135</v>
      </c>
      <c r="E195" s="143" t="s">
        <v>738</v>
      </c>
      <c r="F195" s="144" t="s">
        <v>739</v>
      </c>
      <c r="G195" s="145" t="s">
        <v>223</v>
      </c>
      <c r="H195" s="146">
        <v>260</v>
      </c>
      <c r="I195" s="147"/>
      <c r="J195" s="148">
        <f t="shared" si="20"/>
        <v>0</v>
      </c>
      <c r="K195" s="144" t="s">
        <v>1</v>
      </c>
      <c r="L195" s="29"/>
      <c r="M195" s="149" t="s">
        <v>1</v>
      </c>
      <c r="N195" s="150" t="s">
        <v>42</v>
      </c>
      <c r="O195" s="52"/>
      <c r="P195" s="151">
        <f t="shared" si="21"/>
        <v>0</v>
      </c>
      <c r="Q195" s="151">
        <v>0.20300000000000001</v>
      </c>
      <c r="R195" s="151">
        <f t="shared" si="22"/>
        <v>52.78</v>
      </c>
      <c r="S195" s="151">
        <v>0</v>
      </c>
      <c r="T195" s="152">
        <f t="shared" si="23"/>
        <v>0</v>
      </c>
      <c r="AR195" s="153" t="s">
        <v>215</v>
      </c>
      <c r="AT195" s="153" t="s">
        <v>135</v>
      </c>
      <c r="AU195" s="153" t="s">
        <v>86</v>
      </c>
      <c r="AY195" s="14" t="s">
        <v>133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4" t="s">
        <v>84</v>
      </c>
      <c r="BK195" s="154">
        <f t="shared" si="29"/>
        <v>0</v>
      </c>
      <c r="BL195" s="14" t="s">
        <v>215</v>
      </c>
      <c r="BM195" s="153" t="s">
        <v>912</v>
      </c>
    </row>
    <row r="196" spans="2:65" s="1" customFormat="1" ht="16.5" customHeight="1">
      <c r="B196" s="141"/>
      <c r="C196" s="164" t="s">
        <v>331</v>
      </c>
      <c r="D196" s="164" t="s">
        <v>412</v>
      </c>
      <c r="E196" s="165" t="s">
        <v>741</v>
      </c>
      <c r="F196" s="166" t="s">
        <v>742</v>
      </c>
      <c r="G196" s="167" t="s">
        <v>229</v>
      </c>
      <c r="H196" s="168">
        <v>15</v>
      </c>
      <c r="I196" s="169"/>
      <c r="J196" s="170">
        <f t="shared" si="20"/>
        <v>0</v>
      </c>
      <c r="K196" s="166" t="s">
        <v>1</v>
      </c>
      <c r="L196" s="171"/>
      <c r="M196" s="172" t="s">
        <v>1</v>
      </c>
      <c r="N196" s="173" t="s">
        <v>42</v>
      </c>
      <c r="O196" s="52"/>
      <c r="P196" s="151">
        <f t="shared" si="21"/>
        <v>0</v>
      </c>
      <c r="Q196" s="151">
        <v>1</v>
      </c>
      <c r="R196" s="151">
        <f t="shared" si="22"/>
        <v>15</v>
      </c>
      <c r="S196" s="151">
        <v>0</v>
      </c>
      <c r="T196" s="152">
        <f t="shared" si="23"/>
        <v>0</v>
      </c>
      <c r="AR196" s="153" t="s">
        <v>573</v>
      </c>
      <c r="AT196" s="153" t="s">
        <v>412</v>
      </c>
      <c r="AU196" s="153" t="s">
        <v>86</v>
      </c>
      <c r="AY196" s="14" t="s">
        <v>133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4" t="s">
        <v>84</v>
      </c>
      <c r="BK196" s="154">
        <f t="shared" si="29"/>
        <v>0</v>
      </c>
      <c r="BL196" s="14" t="s">
        <v>573</v>
      </c>
      <c r="BM196" s="153" t="s">
        <v>913</v>
      </c>
    </row>
    <row r="197" spans="2:65" s="1" customFormat="1" ht="16.5" customHeight="1">
      <c r="B197" s="141"/>
      <c r="C197" s="142" t="s">
        <v>348</v>
      </c>
      <c r="D197" s="142" t="s">
        <v>135</v>
      </c>
      <c r="E197" s="143" t="s">
        <v>744</v>
      </c>
      <c r="F197" s="144" t="s">
        <v>745</v>
      </c>
      <c r="G197" s="145" t="s">
        <v>223</v>
      </c>
      <c r="H197" s="146">
        <v>260</v>
      </c>
      <c r="I197" s="147"/>
      <c r="J197" s="148">
        <f t="shared" si="20"/>
        <v>0</v>
      </c>
      <c r="K197" s="144" t="s">
        <v>1</v>
      </c>
      <c r="L197" s="29"/>
      <c r="M197" s="149" t="s">
        <v>1</v>
      </c>
      <c r="N197" s="150" t="s">
        <v>42</v>
      </c>
      <c r="O197" s="52"/>
      <c r="P197" s="151">
        <f t="shared" si="21"/>
        <v>0</v>
      </c>
      <c r="Q197" s="151">
        <v>1.2E-4</v>
      </c>
      <c r="R197" s="151">
        <f t="shared" si="22"/>
        <v>3.1200000000000002E-2</v>
      </c>
      <c r="S197" s="151">
        <v>0</v>
      </c>
      <c r="T197" s="152">
        <f t="shared" si="23"/>
        <v>0</v>
      </c>
      <c r="AR197" s="153" t="s">
        <v>215</v>
      </c>
      <c r="AT197" s="153" t="s">
        <v>135</v>
      </c>
      <c r="AU197" s="153" t="s">
        <v>86</v>
      </c>
      <c r="AY197" s="14" t="s">
        <v>133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4" t="s">
        <v>84</v>
      </c>
      <c r="BK197" s="154">
        <f t="shared" si="29"/>
        <v>0</v>
      </c>
      <c r="BL197" s="14" t="s">
        <v>215</v>
      </c>
      <c r="BM197" s="153" t="s">
        <v>914</v>
      </c>
    </row>
    <row r="198" spans="2:65" s="1" customFormat="1" ht="24" customHeight="1">
      <c r="B198" s="141"/>
      <c r="C198" s="164" t="s">
        <v>352</v>
      </c>
      <c r="D198" s="164" t="s">
        <v>412</v>
      </c>
      <c r="E198" s="165" t="s">
        <v>747</v>
      </c>
      <c r="F198" s="166" t="s">
        <v>748</v>
      </c>
      <c r="G198" s="167" t="s">
        <v>223</v>
      </c>
      <c r="H198" s="168">
        <v>260</v>
      </c>
      <c r="I198" s="169"/>
      <c r="J198" s="170">
        <f t="shared" si="20"/>
        <v>0</v>
      </c>
      <c r="K198" s="166" t="s">
        <v>1</v>
      </c>
      <c r="L198" s="171"/>
      <c r="M198" s="172" t="s">
        <v>1</v>
      </c>
      <c r="N198" s="173" t="s">
        <v>42</v>
      </c>
      <c r="O198" s="52"/>
      <c r="P198" s="151">
        <f t="shared" si="21"/>
        <v>0</v>
      </c>
      <c r="Q198" s="151">
        <v>2.0000000000000002E-5</v>
      </c>
      <c r="R198" s="151">
        <f t="shared" si="22"/>
        <v>5.2000000000000006E-3</v>
      </c>
      <c r="S198" s="151">
        <v>0</v>
      </c>
      <c r="T198" s="152">
        <f t="shared" si="23"/>
        <v>0</v>
      </c>
      <c r="AR198" s="153" t="s">
        <v>573</v>
      </c>
      <c r="AT198" s="153" t="s">
        <v>412</v>
      </c>
      <c r="AU198" s="153" t="s">
        <v>86</v>
      </c>
      <c r="AY198" s="14" t="s">
        <v>133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4" t="s">
        <v>84</v>
      </c>
      <c r="BK198" s="154">
        <f t="shared" si="29"/>
        <v>0</v>
      </c>
      <c r="BL198" s="14" t="s">
        <v>573</v>
      </c>
      <c r="BM198" s="153" t="s">
        <v>915</v>
      </c>
    </row>
    <row r="199" spans="2:65" s="1" customFormat="1" ht="24" customHeight="1">
      <c r="B199" s="141"/>
      <c r="C199" s="142" t="s">
        <v>283</v>
      </c>
      <c r="D199" s="142" t="s">
        <v>135</v>
      </c>
      <c r="E199" s="143" t="s">
        <v>750</v>
      </c>
      <c r="F199" s="144" t="s">
        <v>751</v>
      </c>
      <c r="G199" s="145" t="s">
        <v>223</v>
      </c>
      <c r="H199" s="146">
        <v>270</v>
      </c>
      <c r="I199" s="147"/>
      <c r="J199" s="148">
        <f t="shared" si="20"/>
        <v>0</v>
      </c>
      <c r="K199" s="144" t="s">
        <v>1</v>
      </c>
      <c r="L199" s="29"/>
      <c r="M199" s="149" t="s">
        <v>1</v>
      </c>
      <c r="N199" s="150" t="s">
        <v>42</v>
      </c>
      <c r="O199" s="52"/>
      <c r="P199" s="151">
        <f t="shared" si="21"/>
        <v>0</v>
      </c>
      <c r="Q199" s="151">
        <v>0</v>
      </c>
      <c r="R199" s="151">
        <f t="shared" si="22"/>
        <v>0</v>
      </c>
      <c r="S199" s="151">
        <v>0</v>
      </c>
      <c r="T199" s="152">
        <f t="shared" si="23"/>
        <v>0</v>
      </c>
      <c r="AR199" s="153" t="s">
        <v>215</v>
      </c>
      <c r="AT199" s="153" t="s">
        <v>135</v>
      </c>
      <c r="AU199" s="153" t="s">
        <v>86</v>
      </c>
      <c r="AY199" s="14" t="s">
        <v>133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4" t="s">
        <v>84</v>
      </c>
      <c r="BK199" s="154">
        <f t="shared" si="29"/>
        <v>0</v>
      </c>
      <c r="BL199" s="14" t="s">
        <v>215</v>
      </c>
      <c r="BM199" s="153" t="s">
        <v>916</v>
      </c>
    </row>
    <row r="200" spans="2:65" s="1" customFormat="1" ht="24" customHeight="1">
      <c r="B200" s="141"/>
      <c r="C200" s="164" t="s">
        <v>287</v>
      </c>
      <c r="D200" s="164" t="s">
        <v>412</v>
      </c>
      <c r="E200" s="165" t="s">
        <v>753</v>
      </c>
      <c r="F200" s="166" t="s">
        <v>754</v>
      </c>
      <c r="G200" s="167" t="s">
        <v>223</v>
      </c>
      <c r="H200" s="168">
        <v>270</v>
      </c>
      <c r="I200" s="169"/>
      <c r="J200" s="170">
        <f t="shared" si="20"/>
        <v>0</v>
      </c>
      <c r="K200" s="166" t="s">
        <v>1</v>
      </c>
      <c r="L200" s="171"/>
      <c r="M200" s="172" t="s">
        <v>1</v>
      </c>
      <c r="N200" s="173" t="s">
        <v>42</v>
      </c>
      <c r="O200" s="52"/>
      <c r="P200" s="151">
        <f t="shared" si="21"/>
        <v>0</v>
      </c>
      <c r="Q200" s="151">
        <v>5.5000000000000003E-4</v>
      </c>
      <c r="R200" s="151">
        <f t="shared" si="22"/>
        <v>0.14850000000000002</v>
      </c>
      <c r="S200" s="151">
        <v>0</v>
      </c>
      <c r="T200" s="152">
        <f t="shared" si="23"/>
        <v>0</v>
      </c>
      <c r="AR200" s="153" t="s">
        <v>573</v>
      </c>
      <c r="AT200" s="153" t="s">
        <v>412</v>
      </c>
      <c r="AU200" s="153" t="s">
        <v>86</v>
      </c>
      <c r="AY200" s="14" t="s">
        <v>133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4" t="s">
        <v>84</v>
      </c>
      <c r="BK200" s="154">
        <f t="shared" si="29"/>
        <v>0</v>
      </c>
      <c r="BL200" s="14" t="s">
        <v>573</v>
      </c>
      <c r="BM200" s="153" t="s">
        <v>917</v>
      </c>
    </row>
    <row r="201" spans="2:65" s="1" customFormat="1" ht="24" customHeight="1">
      <c r="B201" s="141"/>
      <c r="C201" s="142" t="s">
        <v>335</v>
      </c>
      <c r="D201" s="142" t="s">
        <v>135</v>
      </c>
      <c r="E201" s="143" t="s">
        <v>757</v>
      </c>
      <c r="F201" s="144" t="s">
        <v>758</v>
      </c>
      <c r="G201" s="145" t="s">
        <v>223</v>
      </c>
      <c r="H201" s="146">
        <v>6</v>
      </c>
      <c r="I201" s="147"/>
      <c r="J201" s="148">
        <f t="shared" si="20"/>
        <v>0</v>
      </c>
      <c r="K201" s="144" t="s">
        <v>1</v>
      </c>
      <c r="L201" s="29"/>
      <c r="M201" s="149" t="s">
        <v>1</v>
      </c>
      <c r="N201" s="150" t="s">
        <v>42</v>
      </c>
      <c r="O201" s="52"/>
      <c r="P201" s="151">
        <f t="shared" si="21"/>
        <v>0</v>
      </c>
      <c r="Q201" s="151">
        <v>4.2999999999999997E-2</v>
      </c>
      <c r="R201" s="151">
        <f t="shared" si="22"/>
        <v>0.25800000000000001</v>
      </c>
      <c r="S201" s="151">
        <v>0</v>
      </c>
      <c r="T201" s="152">
        <f t="shared" si="23"/>
        <v>0</v>
      </c>
      <c r="AR201" s="153" t="s">
        <v>215</v>
      </c>
      <c r="AT201" s="153" t="s">
        <v>135</v>
      </c>
      <c r="AU201" s="153" t="s">
        <v>86</v>
      </c>
      <c r="AY201" s="14" t="s">
        <v>133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4" t="s">
        <v>84</v>
      </c>
      <c r="BK201" s="154">
        <f t="shared" si="29"/>
        <v>0</v>
      </c>
      <c r="BL201" s="14" t="s">
        <v>215</v>
      </c>
      <c r="BM201" s="153" t="s">
        <v>918</v>
      </c>
    </row>
    <row r="202" spans="2:65" s="1" customFormat="1" ht="24" customHeight="1">
      <c r="B202" s="141"/>
      <c r="C202" s="164" t="s">
        <v>343</v>
      </c>
      <c r="D202" s="164" t="s">
        <v>412</v>
      </c>
      <c r="E202" s="165" t="s">
        <v>760</v>
      </c>
      <c r="F202" s="166" t="s">
        <v>761</v>
      </c>
      <c r="G202" s="167" t="s">
        <v>144</v>
      </c>
      <c r="H202" s="168">
        <v>6</v>
      </c>
      <c r="I202" s="169"/>
      <c r="J202" s="170">
        <f t="shared" si="20"/>
        <v>0</v>
      </c>
      <c r="K202" s="166" t="s">
        <v>1</v>
      </c>
      <c r="L202" s="171"/>
      <c r="M202" s="172" t="s">
        <v>1</v>
      </c>
      <c r="N202" s="173" t="s">
        <v>42</v>
      </c>
      <c r="O202" s="52"/>
      <c r="P202" s="151">
        <f t="shared" si="21"/>
        <v>0</v>
      </c>
      <c r="Q202" s="151">
        <v>3.1E-2</v>
      </c>
      <c r="R202" s="151">
        <f t="shared" si="22"/>
        <v>0.186</v>
      </c>
      <c r="S202" s="151">
        <v>0</v>
      </c>
      <c r="T202" s="152">
        <f t="shared" si="23"/>
        <v>0</v>
      </c>
      <c r="AR202" s="153" t="s">
        <v>573</v>
      </c>
      <c r="AT202" s="153" t="s">
        <v>412</v>
      </c>
      <c r="AU202" s="153" t="s">
        <v>86</v>
      </c>
      <c r="AY202" s="14" t="s">
        <v>133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4" t="s">
        <v>84</v>
      </c>
      <c r="BK202" s="154">
        <f t="shared" si="29"/>
        <v>0</v>
      </c>
      <c r="BL202" s="14" t="s">
        <v>573</v>
      </c>
      <c r="BM202" s="153" t="s">
        <v>919</v>
      </c>
    </row>
    <row r="203" spans="2:65" s="1" customFormat="1" ht="24" customHeight="1">
      <c r="B203" s="141"/>
      <c r="C203" s="164" t="s">
        <v>756</v>
      </c>
      <c r="D203" s="164" t="s">
        <v>412</v>
      </c>
      <c r="E203" s="165" t="s">
        <v>763</v>
      </c>
      <c r="F203" s="166" t="s">
        <v>764</v>
      </c>
      <c r="G203" s="167" t="s">
        <v>144</v>
      </c>
      <c r="H203" s="168">
        <v>6</v>
      </c>
      <c r="I203" s="169"/>
      <c r="J203" s="170">
        <f t="shared" si="20"/>
        <v>0</v>
      </c>
      <c r="K203" s="166" t="s">
        <v>1</v>
      </c>
      <c r="L203" s="171"/>
      <c r="M203" s="172" t="s">
        <v>1</v>
      </c>
      <c r="N203" s="173" t="s">
        <v>42</v>
      </c>
      <c r="O203" s="52"/>
      <c r="P203" s="151">
        <f t="shared" si="21"/>
        <v>0</v>
      </c>
      <c r="Q203" s="151">
        <v>8.9999999999999993E-3</v>
      </c>
      <c r="R203" s="151">
        <f t="shared" si="22"/>
        <v>5.3999999999999992E-2</v>
      </c>
      <c r="S203" s="151">
        <v>0</v>
      </c>
      <c r="T203" s="152">
        <f t="shared" si="23"/>
        <v>0</v>
      </c>
      <c r="AR203" s="153" t="s">
        <v>573</v>
      </c>
      <c r="AT203" s="153" t="s">
        <v>412</v>
      </c>
      <c r="AU203" s="153" t="s">
        <v>86</v>
      </c>
      <c r="AY203" s="14" t="s">
        <v>133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4" t="s">
        <v>84</v>
      </c>
      <c r="BK203" s="154">
        <f t="shared" si="29"/>
        <v>0</v>
      </c>
      <c r="BL203" s="14" t="s">
        <v>573</v>
      </c>
      <c r="BM203" s="153" t="s">
        <v>920</v>
      </c>
    </row>
    <row r="204" spans="2:65" s="1" customFormat="1" ht="24" customHeight="1">
      <c r="B204" s="141"/>
      <c r="C204" s="142" t="s">
        <v>339</v>
      </c>
      <c r="D204" s="142" t="s">
        <v>135</v>
      </c>
      <c r="E204" s="143" t="s">
        <v>766</v>
      </c>
      <c r="F204" s="144" t="s">
        <v>767</v>
      </c>
      <c r="G204" s="145" t="s">
        <v>223</v>
      </c>
      <c r="H204" s="146">
        <v>280</v>
      </c>
      <c r="I204" s="147"/>
      <c r="J204" s="148">
        <f t="shared" si="20"/>
        <v>0</v>
      </c>
      <c r="K204" s="144" t="s">
        <v>1</v>
      </c>
      <c r="L204" s="29"/>
      <c r="M204" s="149" t="s">
        <v>1</v>
      </c>
      <c r="N204" s="150" t="s">
        <v>42</v>
      </c>
      <c r="O204" s="52"/>
      <c r="P204" s="151">
        <f t="shared" si="21"/>
        <v>0</v>
      </c>
      <c r="Q204" s="151">
        <v>0</v>
      </c>
      <c r="R204" s="151">
        <f t="shared" si="22"/>
        <v>0</v>
      </c>
      <c r="S204" s="151">
        <v>0</v>
      </c>
      <c r="T204" s="152">
        <f t="shared" si="23"/>
        <v>0</v>
      </c>
      <c r="AR204" s="153" t="s">
        <v>215</v>
      </c>
      <c r="AT204" s="153" t="s">
        <v>135</v>
      </c>
      <c r="AU204" s="153" t="s">
        <v>86</v>
      </c>
      <c r="AY204" s="14" t="s">
        <v>133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4" t="s">
        <v>84</v>
      </c>
      <c r="BK204" s="154">
        <f t="shared" si="29"/>
        <v>0</v>
      </c>
      <c r="BL204" s="14" t="s">
        <v>215</v>
      </c>
      <c r="BM204" s="153" t="s">
        <v>921</v>
      </c>
    </row>
    <row r="205" spans="2:65" s="1" customFormat="1" ht="16.5" customHeight="1">
      <c r="B205" s="141"/>
      <c r="C205" s="164" t="s">
        <v>279</v>
      </c>
      <c r="D205" s="164" t="s">
        <v>412</v>
      </c>
      <c r="E205" s="165" t="s">
        <v>770</v>
      </c>
      <c r="F205" s="166" t="s">
        <v>771</v>
      </c>
      <c r="G205" s="167" t="s">
        <v>211</v>
      </c>
      <c r="H205" s="168">
        <v>280</v>
      </c>
      <c r="I205" s="169"/>
      <c r="J205" s="170">
        <f t="shared" si="20"/>
        <v>0</v>
      </c>
      <c r="K205" s="166" t="s">
        <v>1</v>
      </c>
      <c r="L205" s="171"/>
      <c r="M205" s="172" t="s">
        <v>1</v>
      </c>
      <c r="N205" s="173" t="s">
        <v>42</v>
      </c>
      <c r="O205" s="52"/>
      <c r="P205" s="151">
        <f t="shared" si="21"/>
        <v>0</v>
      </c>
      <c r="Q205" s="151">
        <v>1E-3</v>
      </c>
      <c r="R205" s="151">
        <f t="shared" si="22"/>
        <v>0.28000000000000003</v>
      </c>
      <c r="S205" s="151">
        <v>0</v>
      </c>
      <c r="T205" s="152">
        <f t="shared" si="23"/>
        <v>0</v>
      </c>
      <c r="AR205" s="153" t="s">
        <v>772</v>
      </c>
      <c r="AT205" s="153" t="s">
        <v>412</v>
      </c>
      <c r="AU205" s="153" t="s">
        <v>86</v>
      </c>
      <c r="AY205" s="14" t="s">
        <v>133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4" t="s">
        <v>84</v>
      </c>
      <c r="BK205" s="154">
        <f t="shared" si="29"/>
        <v>0</v>
      </c>
      <c r="BL205" s="14" t="s">
        <v>215</v>
      </c>
      <c r="BM205" s="153" t="s">
        <v>922</v>
      </c>
    </row>
    <row r="206" spans="2:65" s="1" customFormat="1" ht="24" customHeight="1">
      <c r="B206" s="141"/>
      <c r="C206" s="142" t="s">
        <v>291</v>
      </c>
      <c r="D206" s="142" t="s">
        <v>135</v>
      </c>
      <c r="E206" s="143" t="s">
        <v>923</v>
      </c>
      <c r="F206" s="144" t="s">
        <v>924</v>
      </c>
      <c r="G206" s="145" t="s">
        <v>223</v>
      </c>
      <c r="H206" s="146">
        <v>30</v>
      </c>
      <c r="I206" s="147"/>
      <c r="J206" s="148">
        <f t="shared" si="20"/>
        <v>0</v>
      </c>
      <c r="K206" s="144" t="s">
        <v>1</v>
      </c>
      <c r="L206" s="29"/>
      <c r="M206" s="149" t="s">
        <v>1</v>
      </c>
      <c r="N206" s="150" t="s">
        <v>42</v>
      </c>
      <c r="O206" s="52"/>
      <c r="P206" s="151">
        <f t="shared" si="21"/>
        <v>0</v>
      </c>
      <c r="Q206" s="151">
        <v>0</v>
      </c>
      <c r="R206" s="151">
        <f t="shared" si="22"/>
        <v>0</v>
      </c>
      <c r="S206" s="151">
        <v>0</v>
      </c>
      <c r="T206" s="152">
        <f t="shared" si="23"/>
        <v>0</v>
      </c>
      <c r="AR206" s="153" t="s">
        <v>215</v>
      </c>
      <c r="AT206" s="153" t="s">
        <v>135</v>
      </c>
      <c r="AU206" s="153" t="s">
        <v>86</v>
      </c>
      <c r="AY206" s="14" t="s">
        <v>133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4" t="s">
        <v>84</v>
      </c>
      <c r="BK206" s="154">
        <f t="shared" si="29"/>
        <v>0</v>
      </c>
      <c r="BL206" s="14" t="s">
        <v>215</v>
      </c>
      <c r="BM206" s="153" t="s">
        <v>925</v>
      </c>
    </row>
    <row r="207" spans="2:65" s="1" customFormat="1" ht="16.5" customHeight="1">
      <c r="B207" s="141"/>
      <c r="C207" s="164" t="s">
        <v>769</v>
      </c>
      <c r="D207" s="164" t="s">
        <v>412</v>
      </c>
      <c r="E207" s="165" t="s">
        <v>926</v>
      </c>
      <c r="F207" s="166" t="s">
        <v>927</v>
      </c>
      <c r="G207" s="167" t="s">
        <v>211</v>
      </c>
      <c r="H207" s="168">
        <v>30</v>
      </c>
      <c r="I207" s="169"/>
      <c r="J207" s="170">
        <f t="shared" si="20"/>
        <v>0</v>
      </c>
      <c r="K207" s="166" t="s">
        <v>1</v>
      </c>
      <c r="L207" s="171"/>
      <c r="M207" s="172" t="s">
        <v>1</v>
      </c>
      <c r="N207" s="173" t="s">
        <v>42</v>
      </c>
      <c r="O207" s="52"/>
      <c r="P207" s="151">
        <f t="shared" si="21"/>
        <v>0</v>
      </c>
      <c r="Q207" s="151">
        <v>1E-3</v>
      </c>
      <c r="R207" s="151">
        <f t="shared" si="22"/>
        <v>0.03</v>
      </c>
      <c r="S207" s="151">
        <v>0</v>
      </c>
      <c r="T207" s="152">
        <f t="shared" si="23"/>
        <v>0</v>
      </c>
      <c r="AR207" s="153" t="s">
        <v>772</v>
      </c>
      <c r="AT207" s="153" t="s">
        <v>412</v>
      </c>
      <c r="AU207" s="153" t="s">
        <v>86</v>
      </c>
      <c r="AY207" s="14" t="s">
        <v>133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4" t="s">
        <v>84</v>
      </c>
      <c r="BK207" s="154">
        <f t="shared" si="29"/>
        <v>0</v>
      </c>
      <c r="BL207" s="14" t="s">
        <v>215</v>
      </c>
      <c r="BM207" s="153" t="s">
        <v>928</v>
      </c>
    </row>
    <row r="208" spans="2:65" s="1" customFormat="1" ht="16.5" customHeight="1">
      <c r="B208" s="141"/>
      <c r="C208" s="142" t="s">
        <v>134</v>
      </c>
      <c r="D208" s="142" t="s">
        <v>135</v>
      </c>
      <c r="E208" s="143" t="s">
        <v>929</v>
      </c>
      <c r="F208" s="144" t="s">
        <v>930</v>
      </c>
      <c r="G208" s="145" t="s">
        <v>144</v>
      </c>
      <c r="H208" s="146">
        <v>15</v>
      </c>
      <c r="I208" s="147"/>
      <c r="J208" s="148">
        <f t="shared" si="20"/>
        <v>0</v>
      </c>
      <c r="K208" s="144" t="s">
        <v>1</v>
      </c>
      <c r="L208" s="29"/>
      <c r="M208" s="149" t="s">
        <v>1</v>
      </c>
      <c r="N208" s="150" t="s">
        <v>42</v>
      </c>
      <c r="O208" s="52"/>
      <c r="P208" s="151">
        <f t="shared" si="21"/>
        <v>0</v>
      </c>
      <c r="Q208" s="151">
        <v>0</v>
      </c>
      <c r="R208" s="151">
        <f t="shared" si="22"/>
        <v>0</v>
      </c>
      <c r="S208" s="151">
        <v>0</v>
      </c>
      <c r="T208" s="152">
        <f t="shared" si="23"/>
        <v>0</v>
      </c>
      <c r="AR208" s="153" t="s">
        <v>168</v>
      </c>
      <c r="AT208" s="153" t="s">
        <v>135</v>
      </c>
      <c r="AU208" s="153" t="s">
        <v>86</v>
      </c>
      <c r="AY208" s="14" t="s">
        <v>133</v>
      </c>
      <c r="BE208" s="154">
        <f t="shared" si="24"/>
        <v>0</v>
      </c>
      <c r="BF208" s="154">
        <f t="shared" si="25"/>
        <v>0</v>
      </c>
      <c r="BG208" s="154">
        <f t="shared" si="26"/>
        <v>0</v>
      </c>
      <c r="BH208" s="154">
        <f t="shared" si="27"/>
        <v>0</v>
      </c>
      <c r="BI208" s="154">
        <f t="shared" si="28"/>
        <v>0</v>
      </c>
      <c r="BJ208" s="14" t="s">
        <v>84</v>
      </c>
      <c r="BK208" s="154">
        <f t="shared" si="29"/>
        <v>0</v>
      </c>
      <c r="BL208" s="14" t="s">
        <v>168</v>
      </c>
      <c r="BM208" s="153" t="s">
        <v>931</v>
      </c>
    </row>
    <row r="209" spans="2:65" s="1" customFormat="1" ht="16.5" customHeight="1">
      <c r="B209" s="141"/>
      <c r="C209" s="164" t="s">
        <v>252</v>
      </c>
      <c r="D209" s="164" t="s">
        <v>412</v>
      </c>
      <c r="E209" s="165" t="s">
        <v>932</v>
      </c>
      <c r="F209" s="166" t="s">
        <v>933</v>
      </c>
      <c r="G209" s="167" t="s">
        <v>144</v>
      </c>
      <c r="H209" s="168">
        <v>15</v>
      </c>
      <c r="I209" s="169"/>
      <c r="J209" s="170">
        <f t="shared" si="20"/>
        <v>0</v>
      </c>
      <c r="K209" s="166" t="s">
        <v>1</v>
      </c>
      <c r="L209" s="171"/>
      <c r="M209" s="172" t="s">
        <v>1</v>
      </c>
      <c r="N209" s="173" t="s">
        <v>42</v>
      </c>
      <c r="O209" s="52"/>
      <c r="P209" s="151">
        <f t="shared" si="21"/>
        <v>0</v>
      </c>
      <c r="Q209" s="151">
        <v>4.1000000000000003E-3</v>
      </c>
      <c r="R209" s="151">
        <f t="shared" si="22"/>
        <v>6.1500000000000006E-2</v>
      </c>
      <c r="S209" s="151">
        <v>0</v>
      </c>
      <c r="T209" s="152">
        <f t="shared" si="23"/>
        <v>0</v>
      </c>
      <c r="AR209" s="153" t="s">
        <v>300</v>
      </c>
      <c r="AT209" s="153" t="s">
        <v>412</v>
      </c>
      <c r="AU209" s="153" t="s">
        <v>86</v>
      </c>
      <c r="AY209" s="14" t="s">
        <v>133</v>
      </c>
      <c r="BE209" s="154">
        <f t="shared" si="24"/>
        <v>0</v>
      </c>
      <c r="BF209" s="154">
        <f t="shared" si="25"/>
        <v>0</v>
      </c>
      <c r="BG209" s="154">
        <f t="shared" si="26"/>
        <v>0</v>
      </c>
      <c r="BH209" s="154">
        <f t="shared" si="27"/>
        <v>0</v>
      </c>
      <c r="BI209" s="154">
        <f t="shared" si="28"/>
        <v>0</v>
      </c>
      <c r="BJ209" s="14" t="s">
        <v>84</v>
      </c>
      <c r="BK209" s="154">
        <f t="shared" si="29"/>
        <v>0</v>
      </c>
      <c r="BL209" s="14" t="s">
        <v>168</v>
      </c>
      <c r="BM209" s="153" t="s">
        <v>934</v>
      </c>
    </row>
    <row r="210" spans="2:65" s="1" customFormat="1" ht="16.5" customHeight="1">
      <c r="B210" s="141"/>
      <c r="C210" s="142" t="s">
        <v>257</v>
      </c>
      <c r="D210" s="142" t="s">
        <v>135</v>
      </c>
      <c r="E210" s="143" t="s">
        <v>774</v>
      </c>
      <c r="F210" s="144" t="s">
        <v>775</v>
      </c>
      <c r="G210" s="145" t="s">
        <v>150</v>
      </c>
      <c r="H210" s="146">
        <v>45.5</v>
      </c>
      <c r="I210" s="147"/>
      <c r="J210" s="148">
        <f t="shared" si="20"/>
        <v>0</v>
      </c>
      <c r="K210" s="144" t="s">
        <v>1</v>
      </c>
      <c r="L210" s="29"/>
      <c r="M210" s="149" t="s">
        <v>1</v>
      </c>
      <c r="N210" s="150" t="s">
        <v>42</v>
      </c>
      <c r="O210" s="52"/>
      <c r="P210" s="151">
        <f t="shared" si="21"/>
        <v>0</v>
      </c>
      <c r="Q210" s="151">
        <v>0</v>
      </c>
      <c r="R210" s="151">
        <f t="shared" si="22"/>
        <v>0</v>
      </c>
      <c r="S210" s="151">
        <v>0</v>
      </c>
      <c r="T210" s="152">
        <f t="shared" si="23"/>
        <v>0</v>
      </c>
      <c r="AR210" s="153" t="s">
        <v>215</v>
      </c>
      <c r="AT210" s="153" t="s">
        <v>135</v>
      </c>
      <c r="AU210" s="153" t="s">
        <v>86</v>
      </c>
      <c r="AY210" s="14" t="s">
        <v>133</v>
      </c>
      <c r="BE210" s="154">
        <f t="shared" si="24"/>
        <v>0</v>
      </c>
      <c r="BF210" s="154">
        <f t="shared" si="25"/>
        <v>0</v>
      </c>
      <c r="BG210" s="154">
        <f t="shared" si="26"/>
        <v>0</v>
      </c>
      <c r="BH210" s="154">
        <f t="shared" si="27"/>
        <v>0</v>
      </c>
      <c r="BI210" s="154">
        <f t="shared" si="28"/>
        <v>0</v>
      </c>
      <c r="BJ210" s="14" t="s">
        <v>84</v>
      </c>
      <c r="BK210" s="154">
        <f t="shared" si="29"/>
        <v>0</v>
      </c>
      <c r="BL210" s="14" t="s">
        <v>215</v>
      </c>
      <c r="BM210" s="153" t="s">
        <v>935</v>
      </c>
    </row>
    <row r="211" spans="2:65" s="1" customFormat="1" ht="16.5" customHeight="1">
      <c r="B211" s="141"/>
      <c r="C211" s="142" t="s">
        <v>361</v>
      </c>
      <c r="D211" s="142" t="s">
        <v>135</v>
      </c>
      <c r="E211" s="143" t="s">
        <v>777</v>
      </c>
      <c r="F211" s="144" t="s">
        <v>778</v>
      </c>
      <c r="G211" s="145" t="s">
        <v>176</v>
      </c>
      <c r="H211" s="146">
        <v>90</v>
      </c>
      <c r="I211" s="147"/>
      <c r="J211" s="148">
        <f t="shared" si="20"/>
        <v>0</v>
      </c>
      <c r="K211" s="144" t="s">
        <v>1</v>
      </c>
      <c r="L211" s="29"/>
      <c r="M211" s="149" t="s">
        <v>1</v>
      </c>
      <c r="N211" s="150" t="s">
        <v>42</v>
      </c>
      <c r="O211" s="52"/>
      <c r="P211" s="151">
        <f t="shared" si="21"/>
        <v>0</v>
      </c>
      <c r="Q211" s="151">
        <v>0</v>
      </c>
      <c r="R211" s="151">
        <f t="shared" si="22"/>
        <v>0</v>
      </c>
      <c r="S211" s="151">
        <v>0</v>
      </c>
      <c r="T211" s="152">
        <f t="shared" si="23"/>
        <v>0</v>
      </c>
      <c r="AR211" s="153" t="s">
        <v>215</v>
      </c>
      <c r="AT211" s="153" t="s">
        <v>135</v>
      </c>
      <c r="AU211" s="153" t="s">
        <v>86</v>
      </c>
      <c r="AY211" s="14" t="s">
        <v>133</v>
      </c>
      <c r="BE211" s="154">
        <f t="shared" si="24"/>
        <v>0</v>
      </c>
      <c r="BF211" s="154">
        <f t="shared" si="25"/>
        <v>0</v>
      </c>
      <c r="BG211" s="154">
        <f t="shared" si="26"/>
        <v>0</v>
      </c>
      <c r="BH211" s="154">
        <f t="shared" si="27"/>
        <v>0</v>
      </c>
      <c r="BI211" s="154">
        <f t="shared" si="28"/>
        <v>0</v>
      </c>
      <c r="BJ211" s="14" t="s">
        <v>84</v>
      </c>
      <c r="BK211" s="154">
        <f t="shared" si="29"/>
        <v>0</v>
      </c>
      <c r="BL211" s="14" t="s">
        <v>215</v>
      </c>
      <c r="BM211" s="153" t="s">
        <v>936</v>
      </c>
    </row>
    <row r="212" spans="2:65" s="1" customFormat="1" ht="24" customHeight="1">
      <c r="B212" s="141"/>
      <c r="C212" s="142" t="s">
        <v>365</v>
      </c>
      <c r="D212" s="142" t="s">
        <v>135</v>
      </c>
      <c r="E212" s="143" t="s">
        <v>780</v>
      </c>
      <c r="F212" s="144" t="s">
        <v>781</v>
      </c>
      <c r="G212" s="145" t="s">
        <v>150</v>
      </c>
      <c r="H212" s="146">
        <v>40</v>
      </c>
      <c r="I212" s="147"/>
      <c r="J212" s="148">
        <f t="shared" si="20"/>
        <v>0</v>
      </c>
      <c r="K212" s="144" t="s">
        <v>1</v>
      </c>
      <c r="L212" s="29"/>
      <c r="M212" s="149" t="s">
        <v>1</v>
      </c>
      <c r="N212" s="150" t="s">
        <v>42</v>
      </c>
      <c r="O212" s="52"/>
      <c r="P212" s="151">
        <f t="shared" si="21"/>
        <v>0</v>
      </c>
      <c r="Q212" s="151">
        <v>0</v>
      </c>
      <c r="R212" s="151">
        <f t="shared" si="22"/>
        <v>0</v>
      </c>
      <c r="S212" s="151">
        <v>0</v>
      </c>
      <c r="T212" s="152">
        <f t="shared" si="23"/>
        <v>0</v>
      </c>
      <c r="AR212" s="153" t="s">
        <v>215</v>
      </c>
      <c r="AT212" s="153" t="s">
        <v>135</v>
      </c>
      <c r="AU212" s="153" t="s">
        <v>86</v>
      </c>
      <c r="AY212" s="14" t="s">
        <v>133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4" t="s">
        <v>84</v>
      </c>
      <c r="BK212" s="154">
        <f t="shared" si="29"/>
        <v>0</v>
      </c>
      <c r="BL212" s="14" t="s">
        <v>215</v>
      </c>
      <c r="BM212" s="153" t="s">
        <v>937</v>
      </c>
    </row>
    <row r="213" spans="2:65" s="1" customFormat="1" ht="24" customHeight="1">
      <c r="B213" s="141"/>
      <c r="C213" s="142" t="s">
        <v>369</v>
      </c>
      <c r="D213" s="142" t="s">
        <v>135</v>
      </c>
      <c r="E213" s="143" t="s">
        <v>783</v>
      </c>
      <c r="F213" s="144" t="s">
        <v>784</v>
      </c>
      <c r="G213" s="145" t="s">
        <v>150</v>
      </c>
      <c r="H213" s="146">
        <v>800</v>
      </c>
      <c r="I213" s="147"/>
      <c r="J213" s="148">
        <f t="shared" si="20"/>
        <v>0</v>
      </c>
      <c r="K213" s="144" t="s">
        <v>1</v>
      </c>
      <c r="L213" s="29"/>
      <c r="M213" s="149" t="s">
        <v>1</v>
      </c>
      <c r="N213" s="150" t="s">
        <v>42</v>
      </c>
      <c r="O213" s="52"/>
      <c r="P213" s="151">
        <f t="shared" si="21"/>
        <v>0</v>
      </c>
      <c r="Q213" s="151">
        <v>0</v>
      </c>
      <c r="R213" s="151">
        <f t="shared" si="22"/>
        <v>0</v>
      </c>
      <c r="S213" s="151">
        <v>0</v>
      </c>
      <c r="T213" s="152">
        <f t="shared" si="23"/>
        <v>0</v>
      </c>
      <c r="AR213" s="153" t="s">
        <v>215</v>
      </c>
      <c r="AT213" s="153" t="s">
        <v>135</v>
      </c>
      <c r="AU213" s="153" t="s">
        <v>86</v>
      </c>
      <c r="AY213" s="14" t="s">
        <v>133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4" t="s">
        <v>84</v>
      </c>
      <c r="BK213" s="154">
        <f t="shared" si="29"/>
        <v>0</v>
      </c>
      <c r="BL213" s="14" t="s">
        <v>215</v>
      </c>
      <c r="BM213" s="153" t="s">
        <v>938</v>
      </c>
    </row>
    <row r="214" spans="2:65" s="1" customFormat="1" ht="24" customHeight="1">
      <c r="B214" s="141"/>
      <c r="C214" s="142" t="s">
        <v>373</v>
      </c>
      <c r="D214" s="142" t="s">
        <v>135</v>
      </c>
      <c r="E214" s="143" t="s">
        <v>786</v>
      </c>
      <c r="F214" s="144" t="s">
        <v>787</v>
      </c>
      <c r="G214" s="145" t="s">
        <v>150</v>
      </c>
      <c r="H214" s="146">
        <v>15</v>
      </c>
      <c r="I214" s="147"/>
      <c r="J214" s="148">
        <f t="shared" si="20"/>
        <v>0</v>
      </c>
      <c r="K214" s="144" t="s">
        <v>1</v>
      </c>
      <c r="L214" s="29"/>
      <c r="M214" s="149" t="s">
        <v>1</v>
      </c>
      <c r="N214" s="150" t="s">
        <v>42</v>
      </c>
      <c r="O214" s="52"/>
      <c r="P214" s="151">
        <f t="shared" si="21"/>
        <v>0</v>
      </c>
      <c r="Q214" s="151">
        <v>0</v>
      </c>
      <c r="R214" s="151">
        <f t="shared" si="22"/>
        <v>0</v>
      </c>
      <c r="S214" s="151">
        <v>0</v>
      </c>
      <c r="T214" s="152">
        <f t="shared" si="23"/>
        <v>0</v>
      </c>
      <c r="AR214" s="153" t="s">
        <v>215</v>
      </c>
      <c r="AT214" s="153" t="s">
        <v>135</v>
      </c>
      <c r="AU214" s="153" t="s">
        <v>86</v>
      </c>
      <c r="AY214" s="14" t="s">
        <v>133</v>
      </c>
      <c r="BE214" s="154">
        <f t="shared" si="24"/>
        <v>0</v>
      </c>
      <c r="BF214" s="154">
        <f t="shared" si="25"/>
        <v>0</v>
      </c>
      <c r="BG214" s="154">
        <f t="shared" si="26"/>
        <v>0</v>
      </c>
      <c r="BH214" s="154">
        <f t="shared" si="27"/>
        <v>0</v>
      </c>
      <c r="BI214" s="154">
        <f t="shared" si="28"/>
        <v>0</v>
      </c>
      <c r="BJ214" s="14" t="s">
        <v>84</v>
      </c>
      <c r="BK214" s="154">
        <f t="shared" si="29"/>
        <v>0</v>
      </c>
      <c r="BL214" s="14" t="s">
        <v>215</v>
      </c>
      <c r="BM214" s="153" t="s">
        <v>939</v>
      </c>
    </row>
    <row r="215" spans="2:65" s="1" customFormat="1" ht="16.5" customHeight="1">
      <c r="B215" s="141"/>
      <c r="C215" s="142" t="s">
        <v>382</v>
      </c>
      <c r="D215" s="142" t="s">
        <v>135</v>
      </c>
      <c r="E215" s="143" t="s">
        <v>789</v>
      </c>
      <c r="F215" s="144" t="s">
        <v>790</v>
      </c>
      <c r="G215" s="145" t="s">
        <v>144</v>
      </c>
      <c r="H215" s="146">
        <v>1</v>
      </c>
      <c r="I215" s="147"/>
      <c r="J215" s="148">
        <f t="shared" si="20"/>
        <v>0</v>
      </c>
      <c r="K215" s="144" t="s">
        <v>1</v>
      </c>
      <c r="L215" s="29"/>
      <c r="M215" s="177" t="s">
        <v>1</v>
      </c>
      <c r="N215" s="178" t="s">
        <v>42</v>
      </c>
      <c r="O215" s="179"/>
      <c r="P215" s="180">
        <f t="shared" si="21"/>
        <v>0</v>
      </c>
      <c r="Q215" s="180">
        <v>0</v>
      </c>
      <c r="R215" s="180">
        <f t="shared" si="22"/>
        <v>0</v>
      </c>
      <c r="S215" s="180">
        <v>0</v>
      </c>
      <c r="T215" s="181">
        <f t="shared" si="23"/>
        <v>0</v>
      </c>
      <c r="AR215" s="153" t="s">
        <v>215</v>
      </c>
      <c r="AT215" s="153" t="s">
        <v>135</v>
      </c>
      <c r="AU215" s="153" t="s">
        <v>86</v>
      </c>
      <c r="AY215" s="14" t="s">
        <v>133</v>
      </c>
      <c r="BE215" s="154">
        <f t="shared" si="24"/>
        <v>0</v>
      </c>
      <c r="BF215" s="154">
        <f t="shared" si="25"/>
        <v>0</v>
      </c>
      <c r="BG215" s="154">
        <f t="shared" si="26"/>
        <v>0</v>
      </c>
      <c r="BH215" s="154">
        <f t="shared" si="27"/>
        <v>0</v>
      </c>
      <c r="BI215" s="154">
        <f t="shared" si="28"/>
        <v>0</v>
      </c>
      <c r="BJ215" s="14" t="s">
        <v>84</v>
      </c>
      <c r="BK215" s="154">
        <f t="shared" si="29"/>
        <v>0</v>
      </c>
      <c r="BL215" s="14" t="s">
        <v>215</v>
      </c>
      <c r="BM215" s="153" t="s">
        <v>940</v>
      </c>
    </row>
    <row r="216" spans="2:65" s="1" customFormat="1" ht="6.95" customHeight="1">
      <c r="B216" s="41"/>
      <c r="C216" s="42"/>
      <c r="D216" s="42"/>
      <c r="E216" s="42"/>
      <c r="F216" s="42"/>
      <c r="G216" s="42"/>
      <c r="H216" s="42"/>
      <c r="I216" s="109"/>
      <c r="J216" s="42"/>
      <c r="K216" s="42"/>
      <c r="L216" s="29"/>
    </row>
  </sheetData>
  <autoFilter ref="C121:K21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SO01 -  Cyklostezka</vt:lpstr>
      <vt:lpstr>SO02 - Cyklotrasa</vt:lpstr>
      <vt:lpstr>VRN - Vedlejší náklady</vt:lpstr>
      <vt:lpstr>SO03A - Veřejné osvětlení...</vt:lpstr>
      <vt:lpstr>SO03B - Veřejné osvětlení...</vt:lpstr>
      <vt:lpstr>'Rekapitulace stavby'!Názvy_tisku</vt:lpstr>
      <vt:lpstr>'SO01 -  Cyklostezka'!Názvy_tisku</vt:lpstr>
      <vt:lpstr>'SO02 - Cyklotrasa'!Názvy_tisku</vt:lpstr>
      <vt:lpstr>'SO03A - Veřejné osvětlení...'!Názvy_tisku</vt:lpstr>
      <vt:lpstr>'SO03B - Veřejné osvětlení...'!Názvy_tisku</vt:lpstr>
      <vt:lpstr>'VRN - Vedlejší náklady'!Názvy_tisku</vt:lpstr>
      <vt:lpstr>'Rekapitulace stavby'!Oblast_tisku</vt:lpstr>
      <vt:lpstr>'SO01 -  Cyklostezka'!Oblast_tisku</vt:lpstr>
      <vt:lpstr>'SO02 - Cyklotrasa'!Oblast_tisku</vt:lpstr>
      <vt:lpstr>'SO03A - Veřejné osvětlení...'!Oblast_tisku</vt:lpstr>
      <vt:lpstr>'SO03B - Veřejné osvětlení...'!Oblast_tisku</vt:lpstr>
      <vt:lpstr>'VRN - Vedlejší náklady'!Oblast_tisku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KRUPICKA\Jan Krupička</dc:creator>
  <cp:lastModifiedBy>Kotásková Lucie</cp:lastModifiedBy>
  <dcterms:created xsi:type="dcterms:W3CDTF">2019-05-22T09:47:29Z</dcterms:created>
  <dcterms:modified xsi:type="dcterms:W3CDTF">2019-05-22T15:14:30Z</dcterms:modified>
</cp:coreProperties>
</file>