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555" windowWidth="27495" windowHeight="14250" activeTab="0"/>
  </bookViews>
  <sheets>
    <sheet name="Rekapitulace stavby" sheetId="1" r:id="rId1"/>
    <sheet name="RS-018-008 - Změna užíván..." sheetId="2" r:id="rId2"/>
  </sheets>
  <definedNames>
    <definedName name="_xlnm.Print_Area" localSheetId="0">'Rekapitulace stavby'!$C$4:$AP$70,'Rekapitulace stavby'!$C$76:$AP$96</definedName>
    <definedName name="_xlnm.Print_Area" localSheetId="1">'RS-018-008 - Změna užíván...'!$C$4:$Q$70,'RS-018-008 - Změna užíván...'!$C$76:$Q$119,'RS-018-008 - Změna užíván...'!$C$125:$Q$276</definedName>
    <definedName name="_xlnm.Print_Titles" localSheetId="0">'Rekapitulace stavby'!$85:$85</definedName>
    <definedName name="_xlnm.Print_Titles" localSheetId="1">'RS-018-008 - Změna užíván...'!$134:$134</definedName>
  </definedNames>
  <calcPr calcId="145621"/>
</workbook>
</file>

<file path=xl/sharedStrings.xml><?xml version="1.0" encoding="utf-8"?>
<sst xmlns="http://schemas.openxmlformats.org/spreadsheetml/2006/main" count="2085" uniqueCount="622">
  <si>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</si>
  <si>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</si>
  <si>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</si>
  <si>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</si>
  <si>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</si>
  <si>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</si>
  <si>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</si>
  <si>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</si>
  <si>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</si>
  <si>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</si>
  <si>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</si>
  <si>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</si>
  <si>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</si>
  <si>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</si>
  <si>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</si>
  <si>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</si>
  <si>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</si>
  <si>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</si>
  <si>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RS-018-008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</si>
  <si>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</si>
  <si>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</si>
  <si>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Změna užívání prostoru učebny na prostor spisovny ( archivu) v objektu č.p. 386, ul. Budovatelská, Studénka</t>
  </si>
  <si>
    <t>0,1</t>
  </si>
  <si>
    <t>JKSO:</t>
  </si>
  <si>
    <t>CC-CZ:</t>
  </si>
  <si>
    <t>Místo:</t>
  </si>
  <si>
    <t>Studénka</t>
  </si>
  <si>
    <t>Datum:</t>
  </si>
  <si>
    <t>12. 12. 2018</t>
  </si>
  <si>
    <t>10</t>
  </si>
  <si>
    <t>100</t>
  </si>
  <si>
    <t>Objednatel:</t>
  </si>
  <si>
    <t>IČ:</t>
  </si>
  <si>
    <t>00298441</t>
  </si>
  <si>
    <t>Město Studénka</t>
  </si>
  <si>
    <t>DIČ:</t>
  </si>
  <si>
    <t>CZ00298441</t>
  </si>
  <si>
    <t>Zhotovitel:</t>
  </si>
  <si>
    <t>Vyplň údaj</t>
  </si>
  <si>
    <t>Projektant:</t>
  </si>
  <si>
    <t>73118214</t>
  </si>
  <si>
    <t>Renata Škopová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</si>
  <si>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</si>
  <si>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</si>
  <si>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</si>
  <si>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</si>
  <si>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</si>
  <si>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</si>
  <si>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</si>
  <si>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</si>
  <si>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</si>
  <si>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</si>
  <si>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</si>
  <si>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</si>
  <si>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</si>
  <si>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</si>
  <si>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</si>
  <si>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</si>
  <si>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</si>
  <si>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</si>
  <si>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</si>
  <si>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</si>
  <si>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</si>
  <si>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</si>
  <si>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</si>
  <si>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</si>
  <si>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</si>
  <si>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</si>
  <si>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</si>
  <si>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</si>
  <si>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</si>
  <si>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</si>
  <si>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</si>
  <si>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</si>
  <si>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</si>
  <si>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</si>
  <si>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</si>
  <si>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</si>
  <si>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</si>
  <si>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</si>
  <si>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</si>
  <si>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</si>
  <si>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</si>
  <si>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</si>
  <si>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</si>
  <si>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</si>
  <si>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{99c7325f-e839-4f5e-b4ce-78cf92c9d107}</t>
  </si>
  <si>
    <t>{00000000-0000-0000-0000-000000000000}</t>
  </si>
  <si>
    <t>/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</si>
  <si>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</si>
  <si>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</si>
  <si>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</si>
  <si>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</si>
  <si>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</si>
  <si>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</si>
  <si>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</si>
  <si>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</si>
  <si>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</si>
  <si>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</si>
  <si>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</si>
  <si>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</si>
  <si>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</si>
  <si>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</si>
  <si>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</si>
  <si>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</si>
  <si>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</si>
  <si>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</si>
  <si>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</si>
  <si>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</si>
  <si>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</si>
  <si>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</si>
  <si>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</si>
  <si>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</si>
  <si>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</si>
  <si>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</si>
  <si>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</si>
  <si>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</si>
  <si>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</si>
  <si>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</si>
  <si>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722 - Zdravotechnika - vnitřní vodovod</t>
  </si>
  <si>
    <t xml:space="preserve">    725 - Zdravotechnika - zařizovací předměty</t>
  </si>
  <si>
    <t xml:space="preserve">    736 - Ústřední vytápění</t>
  </si>
  <si>
    <t xml:space="preserve">    741 - Elektroinstalace - silnoproud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</si>
  <si>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</si>
  <si>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</si>
  <si>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</si>
  <si>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</si>
  <si>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</si>
  <si>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</si>
  <si>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</si>
  <si>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</si>
  <si>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</si>
  <si>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VRN9 - Ostatní náklady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</si>
  <si>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</si>
  <si>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</si>
  <si>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</si>
  <si>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</si>
  <si>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</si>
  <si>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</si>
  <si>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</si>
  <si>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</si>
  <si>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</si>
  <si>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</si>
  <si>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</si>
  <si>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</si>
  <si>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</si>
  <si>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</si>
  <si>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</si>
  <si>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</si>
  <si>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</si>
  <si>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</si>
  <si>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</si>
  <si>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</si>
  <si>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</si>
  <si>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</si>
  <si>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</si>
  <si>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</si>
  <si>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</si>
  <si>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</si>
  <si>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311272031</t>
  </si>
  <si>
    <t>Zdivo z pórobetonových tvárnic hladkých přes P2 do P4 přes 450 do 600 kg/m3 na tenkovrstvou maltu tl 200 mm</t>
  </si>
  <si>
    <t>m2</t>
  </si>
  <si>
    <t>4</t>
  </si>
  <si>
    <t>358370988</t>
  </si>
  <si>
    <t>317121151</t>
  </si>
  <si>
    <t>Montáž ŽB překladů prefabrikovaných do rýh světlosti otvoru do 1050 mm</t>
  </si>
  <si>
    <t>kus</t>
  </si>
  <si>
    <t>-1641866931</t>
  </si>
  <si>
    <t>3</t>
  </si>
  <si>
    <t>M</t>
  </si>
  <si>
    <t>59321070</t>
  </si>
  <si>
    <t>překlad železobetonový RZP 119x14x14 cm</t>
  </si>
  <si>
    <t>8</t>
  </si>
  <si>
    <t>427150189</t>
  </si>
  <si>
    <t>340271021</t>
  </si>
  <si>
    <t>Zazdívka otvorů v příčkách nebo stěnách plochy do 1 m2  tvárnicemi pórobetonovými tl 100 mm</t>
  </si>
  <si>
    <t>459099479</t>
  </si>
  <si>
    <t>5</t>
  </si>
  <si>
    <t>340271045</t>
  </si>
  <si>
    <t>Zazdívka otvorů v příčkách nebo stěnách plochy do 4 m2  tvárnicemi pórobetonovými tl 150 mm</t>
  </si>
  <si>
    <t>1195999218</t>
  </si>
  <si>
    <t>6</t>
  </si>
  <si>
    <t>612315302</t>
  </si>
  <si>
    <t>Vápenná štuková omítka ostění nebo nadpraží</t>
  </si>
  <si>
    <t>1693134396</t>
  </si>
  <si>
    <t>7</t>
  </si>
  <si>
    <t>612321141</t>
  </si>
  <si>
    <t>Vápenocementová omítka štuková dvouvrstvá vnitřních stěn nanášená ručně</t>
  </si>
  <si>
    <t>-1345088337</t>
  </si>
  <si>
    <t>612321191</t>
  </si>
  <si>
    <t>Příplatek k vápenocementové omítce vnitřních stěn za každých dalších 5 mm tloušťky ručně</t>
  </si>
  <si>
    <t>-459129605</t>
  </si>
  <si>
    <t>9</t>
  </si>
  <si>
    <t>612325221</t>
  </si>
  <si>
    <t>Vápenocementová štuková omítka malých ploch do 0,09 m2 na stěnách</t>
  </si>
  <si>
    <t>727072132</t>
  </si>
  <si>
    <t>612325222</t>
  </si>
  <si>
    <t>Vápenocementová štuková omítka malých ploch do 0,25 m2 na stěnách</t>
  </si>
  <si>
    <t>-1381813039</t>
  </si>
  <si>
    <t>11</t>
  </si>
  <si>
    <t>612325223</t>
  </si>
  <si>
    <t>Vápenocementová štuková omítka malých ploch do 1,0 m2 na stěnách</t>
  </si>
  <si>
    <t>-1975095733</t>
  </si>
  <si>
    <t>12</t>
  </si>
  <si>
    <t>612325225</t>
  </si>
  <si>
    <t>Vápenocementová štuková omítka malých ploch do 4,0 m2 na stěnách</t>
  </si>
  <si>
    <t>-339720619</t>
  </si>
  <si>
    <t>13</t>
  </si>
  <si>
    <t>619995001</t>
  </si>
  <si>
    <t>Začištění omítek kolem oken, dveří, podlah nebo obkladů</t>
  </si>
  <si>
    <t>m</t>
  </si>
  <si>
    <t>1358225820</t>
  </si>
  <si>
    <t>14</t>
  </si>
  <si>
    <t>629991011</t>
  </si>
  <si>
    <t>Zakrytí výplní otvorů a svislých ploch fólií přilepenou lepící páskou</t>
  </si>
  <si>
    <t>1810629662</t>
  </si>
  <si>
    <t>632451456</t>
  </si>
  <si>
    <t>Potěr pískocementový tl do 50 mm tř. C 25 běžný</t>
  </si>
  <si>
    <t>-1042080074</t>
  </si>
  <si>
    <t>16</t>
  </si>
  <si>
    <t>6-001</t>
  </si>
  <si>
    <t>Spojovací můstek pod potěr na stávající betonový podklad</t>
  </si>
  <si>
    <t>-1987776207</t>
  </si>
  <si>
    <t>17</t>
  </si>
  <si>
    <t>634111113</t>
  </si>
  <si>
    <t>Obvodová dilatace pružnou těsnicí páskou v 80 mm mezi stěnou a mazaninou</t>
  </si>
  <si>
    <t>276501096</t>
  </si>
  <si>
    <t>18</t>
  </si>
  <si>
    <t>642944121</t>
  </si>
  <si>
    <t>Osazování ocelových zárubní dodatečné pl do 2,5 m2</t>
  </si>
  <si>
    <t>-345823415</t>
  </si>
  <si>
    <t>19</t>
  </si>
  <si>
    <t>55331117</t>
  </si>
  <si>
    <t>zárubeň ocelová pro běžné zdění hranatý profil 110 800 L/P</t>
  </si>
  <si>
    <t>-1522162201</t>
  </si>
  <si>
    <t>20</t>
  </si>
  <si>
    <t>55331115</t>
  </si>
  <si>
    <t>zárubeň ocelová pro běžné zdění hranatý profil 110 700 L/P</t>
  </si>
  <si>
    <t>737971929</t>
  </si>
  <si>
    <t>642945111</t>
  </si>
  <si>
    <t>Osazování protipožárních nebo protiplynových zárubní dveří jednokřídlových do 2,5 m2</t>
  </si>
  <si>
    <t>182133645</t>
  </si>
  <si>
    <t>22</t>
  </si>
  <si>
    <t>55331203</t>
  </si>
  <si>
    <t>zárubeň ocelová pro běžné zdění hranatý profil s drážkou 110 900 L/P</t>
  </si>
  <si>
    <t>-1779700754</t>
  </si>
  <si>
    <t>23</t>
  </si>
  <si>
    <t>644941111</t>
  </si>
  <si>
    <t>Osazování ventilačních mřížek velikosti do 150 x 200 mm</t>
  </si>
  <si>
    <t>1778673764</t>
  </si>
  <si>
    <t>24</t>
  </si>
  <si>
    <t>56245613</t>
  </si>
  <si>
    <t>mřížka větrací hranatá plast 150x150 se žaluzií</t>
  </si>
  <si>
    <t>-752440221</t>
  </si>
  <si>
    <t>25</t>
  </si>
  <si>
    <t>952901111</t>
  </si>
  <si>
    <t>Vyčištění budov bytové a občanské výstavby při výšce podlaží do 4 m</t>
  </si>
  <si>
    <t>24988057</t>
  </si>
  <si>
    <t>26</t>
  </si>
  <si>
    <t>952902121</t>
  </si>
  <si>
    <t>Čištění budov zametení drsných podlah</t>
  </si>
  <si>
    <t>151447296</t>
  </si>
  <si>
    <t>27</t>
  </si>
  <si>
    <t>952902611</t>
  </si>
  <si>
    <t>Čištění budov vysátí prachu z ostatních ploch</t>
  </si>
  <si>
    <t>-1476219642</t>
  </si>
  <si>
    <t>28</t>
  </si>
  <si>
    <t>965045113</t>
  </si>
  <si>
    <t>Bourání potěrů cementových nebo pískocementových tl do 50 mm pl přes 4 m2</t>
  </si>
  <si>
    <t>-561923056</t>
  </si>
  <si>
    <t>29</t>
  </si>
  <si>
    <t>965081323</t>
  </si>
  <si>
    <t>Bourání podlah z dlaždic betonových, teracových nebo čedičových tl do 25 mm plochy přes 1 m2</t>
  </si>
  <si>
    <t>2067066189</t>
  </si>
  <si>
    <t>30</t>
  </si>
  <si>
    <t>967031132</t>
  </si>
  <si>
    <t>Přisekání rovných ostění v cihelném zdivu na MV nebo MVC</t>
  </si>
  <si>
    <t>2059460183</t>
  </si>
  <si>
    <t>31</t>
  </si>
  <si>
    <t>968062244</t>
  </si>
  <si>
    <t>Vybourání dřevěných rámů oken jednoduchých včetně křídel pl do 1 m2</t>
  </si>
  <si>
    <t>-989014781</t>
  </si>
  <si>
    <t>32</t>
  </si>
  <si>
    <t>968062356</t>
  </si>
  <si>
    <t>Vybourání dřevěných rámů oken dvojitých včetně křídel pl do 4 m2</t>
  </si>
  <si>
    <t>1815683168</t>
  </si>
  <si>
    <t>33</t>
  </si>
  <si>
    <t>968062456</t>
  </si>
  <si>
    <t>Vybourání dřevěných dveřních zárubní pl přes 2 m2</t>
  </si>
  <si>
    <t>-1333083515</t>
  </si>
  <si>
    <t>34</t>
  </si>
  <si>
    <t>968072455</t>
  </si>
  <si>
    <t>Vybourání kovových dveřních zárubní pl do 2 m2</t>
  </si>
  <si>
    <t>621926513</t>
  </si>
  <si>
    <t>35</t>
  </si>
  <si>
    <t>971033541</t>
  </si>
  <si>
    <t>Vybourání otvorů ve zdivu cihelném pl do 1 m2 na MVC nebo MV tl do 300 mm</t>
  </si>
  <si>
    <t>m3</t>
  </si>
  <si>
    <t>890219390</t>
  </si>
  <si>
    <t>36</t>
  </si>
  <si>
    <t>974031664</t>
  </si>
  <si>
    <t>Vysekání rýh ve zdivu cihelném pro vtahování nosníků hl do 150 mm v do 150 mm</t>
  </si>
  <si>
    <t>1098908168</t>
  </si>
  <si>
    <t>37</t>
  </si>
  <si>
    <t>977151119</t>
  </si>
  <si>
    <t>Jádrové vrty diamantovými korunkami do D 110 mm do stavebních materiálů</t>
  </si>
  <si>
    <t>1456331588</t>
  </si>
  <si>
    <t>38</t>
  </si>
  <si>
    <t>978059541</t>
  </si>
  <si>
    <t>Odsekání a odebrání obkladů stěn z vnitřních obkládaček plochy přes 1 m2</t>
  </si>
  <si>
    <t>2116150591</t>
  </si>
  <si>
    <t>39</t>
  </si>
  <si>
    <t>HZS1292</t>
  </si>
  <si>
    <t>Hodinová zúčtovací sazba stavební dělník - ostatní demontáže</t>
  </si>
  <si>
    <t>hod</t>
  </si>
  <si>
    <t>-1725607513</t>
  </si>
  <si>
    <t>40</t>
  </si>
  <si>
    <t>997013211</t>
  </si>
  <si>
    <t>Vnitrostaveništní doprava suti a vybouraných hmot pro budovy v do 6 m ručně</t>
  </si>
  <si>
    <t>t</t>
  </si>
  <si>
    <t>1787170177</t>
  </si>
  <si>
    <t>41</t>
  </si>
  <si>
    <t>997013501</t>
  </si>
  <si>
    <t>Odvoz suti a vybouraných hmot na skládku nebo meziskládku do 1 km se složením</t>
  </si>
  <si>
    <t>1797752417</t>
  </si>
  <si>
    <t>42</t>
  </si>
  <si>
    <t>997013509</t>
  </si>
  <si>
    <t>Příplatek k odvozu suti a vybouraných hmot na skládku ZKD 1 km přes 1 km</t>
  </si>
  <si>
    <t>-1500101517</t>
  </si>
  <si>
    <t>43</t>
  </si>
  <si>
    <t>997013831</t>
  </si>
  <si>
    <t>Poplatek za uložení na skládce (skládkovné) stavebního odpadu směsného kód odpadu 170 904</t>
  </si>
  <si>
    <t>-1037231834</t>
  </si>
  <si>
    <t>44</t>
  </si>
  <si>
    <t>998018001</t>
  </si>
  <si>
    <t>Přesun hmot ruční pro budovy v do 6 m</t>
  </si>
  <si>
    <t>-705487146</t>
  </si>
  <si>
    <t>45</t>
  </si>
  <si>
    <t>722130901</t>
  </si>
  <si>
    <t>Potrubí pozinkované závitové zazátkování vývodu</t>
  </si>
  <si>
    <t>-171093491</t>
  </si>
  <si>
    <t>46</t>
  </si>
  <si>
    <t>722190901</t>
  </si>
  <si>
    <t>Uzavření nebo otevření vodovodního potrubí při opravách</t>
  </si>
  <si>
    <t>-1080251705</t>
  </si>
  <si>
    <t>47</t>
  </si>
  <si>
    <t>725111910</t>
  </si>
  <si>
    <t>Odmontování splachovací trubky</t>
  </si>
  <si>
    <t>630508433</t>
  </si>
  <si>
    <t>48</t>
  </si>
  <si>
    <t>725111911</t>
  </si>
  <si>
    <t>Odmontování klozetové nádrže</t>
  </si>
  <si>
    <t>824255448</t>
  </si>
  <si>
    <t>49</t>
  </si>
  <si>
    <t>725210821</t>
  </si>
  <si>
    <t>Demontáž umyvadel bez výtokových armatur</t>
  </si>
  <si>
    <t>soubor</t>
  </si>
  <si>
    <t>423771400</t>
  </si>
  <si>
    <t>50</t>
  </si>
  <si>
    <t>725211601</t>
  </si>
  <si>
    <t>Umyvadlo keramické připevněné na stěnu šrouby bílé bez krytu na sifon 500 mm</t>
  </si>
  <si>
    <t>1786859470</t>
  </si>
  <si>
    <t>51</t>
  </si>
  <si>
    <t>64211034.1</t>
  </si>
  <si>
    <t xml:space="preserve">kryt sifonu keramický bílý </t>
  </si>
  <si>
    <t>1360886134</t>
  </si>
  <si>
    <t>52</t>
  </si>
  <si>
    <t>725320828</t>
  </si>
  <si>
    <t>Demontáž dřez dvojitý velkokuchyně bez výtokových armatur</t>
  </si>
  <si>
    <t>-1698001501</t>
  </si>
  <si>
    <t>53</t>
  </si>
  <si>
    <t>725330820</t>
  </si>
  <si>
    <t>Demontáž výlevka diturvitová</t>
  </si>
  <si>
    <t>147402260</t>
  </si>
  <si>
    <t>54</t>
  </si>
  <si>
    <t>725514802</t>
  </si>
  <si>
    <t>Demontáž ohřívač průtokový plynový do 16 litrů za minutu</t>
  </si>
  <si>
    <t>1436429250</t>
  </si>
  <si>
    <t>55</t>
  </si>
  <si>
    <t>725531101</t>
  </si>
  <si>
    <t>Elektrický ohřívač zásobníkový přepadový beztlakový 5 l / 2 kW</t>
  </si>
  <si>
    <t>1293943614</t>
  </si>
  <si>
    <t>56</t>
  </si>
  <si>
    <t>725820801</t>
  </si>
  <si>
    <t>Demontáž baterie nástěnné do G 3 / 4</t>
  </si>
  <si>
    <t>1868893553</t>
  </si>
  <si>
    <t>57</t>
  </si>
  <si>
    <t>725820802</t>
  </si>
  <si>
    <t>Demontáž baterie stojánkové do jednoho otvoru</t>
  </si>
  <si>
    <t>-358943760</t>
  </si>
  <si>
    <t>58</t>
  </si>
  <si>
    <t>725822611</t>
  </si>
  <si>
    <t>Baterie umyvadlová stojánková páková bez výpusti</t>
  </si>
  <si>
    <t>1272765722</t>
  </si>
  <si>
    <t>59</t>
  </si>
  <si>
    <t>998725201</t>
  </si>
  <si>
    <t>Přesun hmot procentní pro zařizovací předměty v objektech v do 6 m</t>
  </si>
  <si>
    <t>%</t>
  </si>
  <si>
    <t>1492372051</t>
  </si>
  <si>
    <t>60</t>
  </si>
  <si>
    <t>736-001</t>
  </si>
  <si>
    <t>ÚT - úpravy stávajících rozvodů</t>
  </si>
  <si>
    <t>Kč</t>
  </si>
  <si>
    <t>-1901507288</t>
  </si>
  <si>
    <t>61</t>
  </si>
  <si>
    <t>741-001</t>
  </si>
  <si>
    <t>Elektroinstalace vč.akumulačních topidel</t>
  </si>
  <si>
    <t>953443350</t>
  </si>
  <si>
    <t>62</t>
  </si>
  <si>
    <t>764002851</t>
  </si>
  <si>
    <t>Demontáž oplechování parapetů do suti</t>
  </si>
  <si>
    <t>125858968</t>
  </si>
  <si>
    <t>63</t>
  </si>
  <si>
    <t>764216603</t>
  </si>
  <si>
    <t>Oplechování rovných parapetů mechanicky kotvené z Pz s povrchovou úpravou rš 250 mm</t>
  </si>
  <si>
    <t>1337230712</t>
  </si>
  <si>
    <t>64</t>
  </si>
  <si>
    <t>998764201</t>
  </si>
  <si>
    <t>Přesun hmot procentní pro konstrukce klempířské v objektech v do 6 m</t>
  </si>
  <si>
    <t>-2123219093</t>
  </si>
  <si>
    <t>65</t>
  </si>
  <si>
    <t>766411811</t>
  </si>
  <si>
    <t>Demontáž truhlářského obložení stěn z panelů plochy do 1,5 m2</t>
  </si>
  <si>
    <t>1128870245</t>
  </si>
  <si>
    <t>66</t>
  </si>
  <si>
    <t>766441821</t>
  </si>
  <si>
    <t>Demontáž parapetních desek dřevěných nebo plastových šířky do 30 cm délky přes 1,0 m</t>
  </si>
  <si>
    <t>-54049203</t>
  </si>
  <si>
    <t>67</t>
  </si>
  <si>
    <t>766622132</t>
  </si>
  <si>
    <t>Montáž plastových oken plochy přes 1 m2 otevíravých výšky do 2,5 m s rámem do zdiva</t>
  </si>
  <si>
    <t>-1015368191</t>
  </si>
  <si>
    <t>68</t>
  </si>
  <si>
    <t>61144246.01</t>
  </si>
  <si>
    <t>okno plastové tříkřídlové otvíravé a sklápěcí 154x164 cm</t>
  </si>
  <si>
    <t>1814812014</t>
  </si>
  <si>
    <t>69</t>
  </si>
  <si>
    <t>766660001</t>
  </si>
  <si>
    <t>Montáž dveřních křídel otvíravých 1křídlových š do 0,8 m do ocelové zárubně</t>
  </si>
  <si>
    <t>-1719153837</t>
  </si>
  <si>
    <t>70</t>
  </si>
  <si>
    <t>61162857</t>
  </si>
  <si>
    <t>dveře vnitřní foliované plné 1křídlové 80x197 cm</t>
  </si>
  <si>
    <t>-2045311902</t>
  </si>
  <si>
    <t>71</t>
  </si>
  <si>
    <t>61162854</t>
  </si>
  <si>
    <t>dveře vnitřní foliované plné 1křídlové 70x197 cm</t>
  </si>
  <si>
    <t>-899591158</t>
  </si>
  <si>
    <t>72</t>
  </si>
  <si>
    <t>54914622.01</t>
  </si>
  <si>
    <t xml:space="preserve">kování vrchní dveřní klika včetně štítu a montážního materiálu </t>
  </si>
  <si>
    <t>104271225</t>
  </si>
  <si>
    <t>73</t>
  </si>
  <si>
    <t>766660022</t>
  </si>
  <si>
    <t>Montáž dveřních křídel otvíravých 1křídlových š přes 0,8 m požárních do ocelové zárubně</t>
  </si>
  <si>
    <t>1555680231</t>
  </si>
  <si>
    <t>74</t>
  </si>
  <si>
    <t>61165193</t>
  </si>
  <si>
    <t>dveře vnitřní protipožární foliované 1křídlé 90x197 cm</t>
  </si>
  <si>
    <t>1308942446</t>
  </si>
  <si>
    <t>75</t>
  </si>
  <si>
    <t>54914102</t>
  </si>
  <si>
    <t xml:space="preserve">kování dveřní bezpečnostní, knoflík-klika R </t>
  </si>
  <si>
    <t>1588031783</t>
  </si>
  <si>
    <t>76</t>
  </si>
  <si>
    <t>54964110</t>
  </si>
  <si>
    <t>vložka zámková cylindrická oboustranná</t>
  </si>
  <si>
    <t>-28024928</t>
  </si>
  <si>
    <t>77</t>
  </si>
  <si>
    <t>766662811</t>
  </si>
  <si>
    <t>Demontáž truhlářských prahů dveří jednokřídlových</t>
  </si>
  <si>
    <t>733516255</t>
  </si>
  <si>
    <t>78</t>
  </si>
  <si>
    <t>766694112</t>
  </si>
  <si>
    <t>Montáž parapetních desek dřevěných nebo plastových šířky do 30 cm délky do 1,6 m</t>
  </si>
  <si>
    <t>211382530</t>
  </si>
  <si>
    <t>79</t>
  </si>
  <si>
    <t>60794103</t>
  </si>
  <si>
    <t>deska parapetní dřevotřísková vnitřní 0,3 x 1 m</t>
  </si>
  <si>
    <t>-1240749680</t>
  </si>
  <si>
    <t>80</t>
  </si>
  <si>
    <t>998766201</t>
  </si>
  <si>
    <t>Přesun hmot procentní pro konstrukce truhlářské v objektech v do 6 m</t>
  </si>
  <si>
    <t>996985637</t>
  </si>
  <si>
    <t>81</t>
  </si>
  <si>
    <t>767661811</t>
  </si>
  <si>
    <t>Demontáž mříží pevných nebo otevíravých</t>
  </si>
  <si>
    <t>-998282600</t>
  </si>
  <si>
    <t>82</t>
  </si>
  <si>
    <t>767662110</t>
  </si>
  <si>
    <t>Montáž mříží pevných šroubovaných</t>
  </si>
  <si>
    <t>-2063371683</t>
  </si>
  <si>
    <t>83</t>
  </si>
  <si>
    <t>775411820</t>
  </si>
  <si>
    <t>Demontáž soklíků nebo lišt dřevěných připevňovaných vruty</t>
  </si>
  <si>
    <t>-1618276611</t>
  </si>
  <si>
    <t>84</t>
  </si>
  <si>
    <t>776111311</t>
  </si>
  <si>
    <t>Vysátí podkladu povlakových podlah</t>
  </si>
  <si>
    <t>-1294281178</t>
  </si>
  <si>
    <t>85</t>
  </si>
  <si>
    <t>776121311</t>
  </si>
  <si>
    <t>Vodou ředitelná penetrace savého podkladu povlakových podlah ředěná v poměru 1:1</t>
  </si>
  <si>
    <t>-404223095</t>
  </si>
  <si>
    <t>86</t>
  </si>
  <si>
    <t>776141112</t>
  </si>
  <si>
    <t>Vyrovnání podkladu povlakových podlah stěrkou pevnosti 20 MPa tl 5 mm</t>
  </si>
  <si>
    <t>1659340423</t>
  </si>
  <si>
    <t>87</t>
  </si>
  <si>
    <t>776201812</t>
  </si>
  <si>
    <t>Demontáž lepených povlakových podlah s podložkou ručně</t>
  </si>
  <si>
    <t>-1976688188</t>
  </si>
  <si>
    <t>88</t>
  </si>
  <si>
    <t>776221111</t>
  </si>
  <si>
    <t>Lepení pásů z PVC standardním lepidlem</t>
  </si>
  <si>
    <t>1840489623</t>
  </si>
  <si>
    <t>89</t>
  </si>
  <si>
    <t>28412245</t>
  </si>
  <si>
    <t>krytina podlahová heterogenní šíře 1500 tl. 2 mm</t>
  </si>
  <si>
    <t>-470348219</t>
  </si>
  <si>
    <t>90</t>
  </si>
  <si>
    <t>776223112</t>
  </si>
  <si>
    <t>Spoj povlakových podlahovin z PVC svařováním za studena</t>
  </si>
  <si>
    <t>-561687449</t>
  </si>
  <si>
    <t>91</t>
  </si>
  <si>
    <t>776411111</t>
  </si>
  <si>
    <t>Montáž obvodových soklíků výšky do 80 mm</t>
  </si>
  <si>
    <t>1123841966</t>
  </si>
  <si>
    <t>92</t>
  </si>
  <si>
    <t>28411003</t>
  </si>
  <si>
    <t>lišta soklová PVC 30 x 30 mm</t>
  </si>
  <si>
    <t>1275240647</t>
  </si>
  <si>
    <t>93</t>
  </si>
  <si>
    <t>776421312</t>
  </si>
  <si>
    <t>Montáž přechodových šroubovaných lišt</t>
  </si>
  <si>
    <t>1528015515</t>
  </si>
  <si>
    <t>94</t>
  </si>
  <si>
    <t>55343110</t>
  </si>
  <si>
    <t>profil přechodový Al narážecí 30 mm stříbro</t>
  </si>
  <si>
    <t>1562010534</t>
  </si>
  <si>
    <t>95</t>
  </si>
  <si>
    <t>998776201</t>
  </si>
  <si>
    <t>Přesun hmot procentní pro podlahy povlakové v objektech v do 6 m</t>
  </si>
  <si>
    <t>-188679243</t>
  </si>
  <si>
    <t>96</t>
  </si>
  <si>
    <t>781414112</t>
  </si>
  <si>
    <t>Montáž obkladaček vnitřních pórovinových pravoúhlých do 25 ks/m2 lepených flexibilním lepidlem</t>
  </si>
  <si>
    <t>-381503428</t>
  </si>
  <si>
    <t>97</t>
  </si>
  <si>
    <t>59761039.1</t>
  </si>
  <si>
    <t>obkládačky keramické koupelnové přes 22 do 25 ks/m2</t>
  </si>
  <si>
    <t>2112098647</t>
  </si>
  <si>
    <t>98</t>
  </si>
  <si>
    <t>781419191</t>
  </si>
  <si>
    <t>Příplatek k montáži obkladů vnitřních pórovinových za plochu do 10 m2</t>
  </si>
  <si>
    <t>-271525113</t>
  </si>
  <si>
    <t>99</t>
  </si>
  <si>
    <t>781494511</t>
  </si>
  <si>
    <t>Plastové profily ukončovací lepené flexibilním lepidlem</t>
  </si>
  <si>
    <t>-1204470215</t>
  </si>
  <si>
    <t>781495111</t>
  </si>
  <si>
    <t>Penetrace podkladu vnitřních obkladů</t>
  </si>
  <si>
    <t>-507360395</t>
  </si>
  <si>
    <t>101</t>
  </si>
  <si>
    <t>781495141</t>
  </si>
  <si>
    <t>Průnik obkladem kruhový do DN 30 bez izolace</t>
  </si>
  <si>
    <t>-1749088747</t>
  </si>
  <si>
    <t>102</t>
  </si>
  <si>
    <t>781495142</t>
  </si>
  <si>
    <t>Průnik obkladem kruhový do DN 90 bez izolace</t>
  </si>
  <si>
    <t>-27239568</t>
  </si>
  <si>
    <t>103</t>
  </si>
  <si>
    <t>998781201</t>
  </si>
  <si>
    <t>Přesun hmot procentní pro obklady keramické v objektech v do 6 m</t>
  </si>
  <si>
    <t>163585230</t>
  </si>
  <si>
    <t>104</t>
  </si>
  <si>
    <t>783301313</t>
  </si>
  <si>
    <t>Odmaštění zámečnických konstrukcí ředidlovým odmašťovačem</t>
  </si>
  <si>
    <t>1902370053</t>
  </si>
  <si>
    <t>105</t>
  </si>
  <si>
    <t>783315101</t>
  </si>
  <si>
    <t>Mezinátěr jednonásobný syntetický standardní zámečnických konstrukcí</t>
  </si>
  <si>
    <t>-916417477</t>
  </si>
  <si>
    <t>106</t>
  </si>
  <si>
    <t>783317101</t>
  </si>
  <si>
    <t>Krycí jednonásobný syntetický standardní nátěr zámečnických konstrukcí</t>
  </si>
  <si>
    <t>-582130744</t>
  </si>
  <si>
    <t>107</t>
  </si>
  <si>
    <t>784121001</t>
  </si>
  <si>
    <t>Oškrabání malby v mísnostech výšky do 3,80 m</t>
  </si>
  <si>
    <t>-1032180565</t>
  </si>
  <si>
    <t>108</t>
  </si>
  <si>
    <t>784161001</t>
  </si>
  <si>
    <t>Tmelení spar a rohů šířky do 3 mm akrylátovým tmelem v místnostech výšky do 3,80 m</t>
  </si>
  <si>
    <t>594151715</t>
  </si>
  <si>
    <t>109</t>
  </si>
  <si>
    <t>784161501</t>
  </si>
  <si>
    <t>Celoplošné vyhlazení podkladu disperzní stěrkou v místnostech výšky do 3,80 m</t>
  </si>
  <si>
    <t>-1902725425</t>
  </si>
  <si>
    <t>110</t>
  </si>
  <si>
    <t>784171101</t>
  </si>
  <si>
    <t>Zakrytí vnitřních podlah včetně pozdějšího odkrytí</t>
  </si>
  <si>
    <t>-1024135714</t>
  </si>
  <si>
    <t>111</t>
  </si>
  <si>
    <t>58124844</t>
  </si>
  <si>
    <t>fólie pro malířské potřeby zakrývací,  25µ,  4 x 5 m</t>
  </si>
  <si>
    <t>-1582079348</t>
  </si>
  <si>
    <t>112</t>
  </si>
  <si>
    <t>784181101</t>
  </si>
  <si>
    <t>Základní akrylátová jednonásobná penetrace podkladu v místnostech výšky do 3,80m</t>
  </si>
  <si>
    <t>-2033250469</t>
  </si>
  <si>
    <t>113</t>
  </si>
  <si>
    <t>784221101</t>
  </si>
  <si>
    <t>Dvojnásobné bílé malby  ze směsí za sucha dobře otěruvzdorných v místnostech do 3,80 m</t>
  </si>
  <si>
    <t>1661997531</t>
  </si>
  <si>
    <t>114</t>
  </si>
  <si>
    <t>090001000</t>
  </si>
  <si>
    <t>Ostatní náklady - zařízení staveniště, mimostavenišťní doprava, provoz investora, atd</t>
  </si>
  <si>
    <t>1024</t>
  </si>
  <si>
    <t>1364456612</t>
  </si>
  <si>
    <t>VP - Vícepráce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</si>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</sst>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5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5" fillId="0" borderId="0" xfId="0" applyFont="1" applyAlignment="1">
      <alignment horizontal="left" vertical="center"/>
    </xf>
    <xf numFmtId="0" fontId="0" fillId="0" borderId="0" xfId="0" applyBorder="1"/>
    <xf numFmtId="0" fontId="1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8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1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1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4" fontId="23" fillId="0" borderId="13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4" fontId="28" fillId="0" borderId="16" xfId="0" applyNumberFormat="1" applyFont="1" applyBorder="1" applyAlignment="1">
      <alignment vertical="center"/>
    </xf>
    <xf numFmtId="166" fontId="28" fillId="0" borderId="16" xfId="0" applyNumberFormat="1" applyFont="1" applyBorder="1" applyAlignment="1">
      <alignment vertical="center"/>
    </xf>
    <xf numFmtId="4" fontId="28" fillId="0" borderId="17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21" fillId="3" borderId="10" xfId="0" applyNumberFormat="1" applyFont="1" applyFill="1" applyBorder="1" applyAlignment="1" applyProtection="1">
      <alignment horizontal="center" vertical="center"/>
      <protection locked="0"/>
    </xf>
    <xf numFmtId="0" fontId="21" fillId="3" borderId="11" xfId="0" applyFont="1" applyFill="1" applyBorder="1" applyAlignment="1" applyProtection="1">
      <alignment horizontal="center" vertical="center"/>
      <protection locked="0"/>
    </xf>
    <xf numFmtId="4" fontId="21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1" fillId="3" borderId="13" xfId="0" applyNumberFormat="1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4" fontId="21" fillId="0" borderId="14" xfId="0" applyNumberFormat="1" applyFont="1" applyBorder="1" applyAlignment="1">
      <alignment vertical="center"/>
    </xf>
    <xf numFmtId="164" fontId="21" fillId="3" borderId="15" xfId="0" applyNumberFormat="1" applyFont="1" applyFill="1" applyBorder="1" applyAlignment="1" applyProtection="1">
      <alignment horizontal="center" vertical="center"/>
      <protection locked="0"/>
    </xf>
    <xf numFmtId="0" fontId="21" fillId="3" borderId="16" xfId="0" applyFont="1" applyFill="1" applyBorder="1" applyAlignment="1" applyProtection="1">
      <alignment horizontal="center" vertical="center"/>
      <protection locked="0"/>
    </xf>
    <xf numFmtId="4" fontId="21" fillId="0" borderId="17" xfId="0" applyNumberFormat="1" applyFont="1" applyBorder="1" applyAlignment="1">
      <alignment vertical="center"/>
    </xf>
    <xf numFmtId="0" fontId="24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0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6" fillId="0" borderId="24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1" fillId="0" borderId="11" xfId="0" applyNumberFormat="1" applyFont="1" applyBorder="1" applyAlignment="1">
      <alignment/>
    </xf>
    <xf numFmtId="166" fontId="31" fillId="0" borderId="12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0" fontId="33" fillId="0" borderId="24" xfId="0" applyFont="1" applyBorder="1" applyAlignment="1" applyProtection="1">
      <alignment horizontal="center" vertical="center"/>
      <protection locked="0"/>
    </xf>
    <xf numFmtId="49" fontId="33" fillId="0" borderId="24" xfId="0" applyNumberFormat="1" applyFont="1" applyBorder="1" applyAlignment="1" applyProtection="1">
      <alignment horizontal="left" vertical="center" wrapText="1"/>
      <protection locked="0"/>
    </xf>
    <xf numFmtId="0" fontId="33" fillId="0" borderId="24" xfId="0" applyFont="1" applyBorder="1" applyAlignment="1" applyProtection="1">
      <alignment horizontal="center" vertical="center" wrapText="1"/>
      <protection locked="0"/>
    </xf>
    <xf numFmtId="167" fontId="33" fillId="0" borderId="24" xfId="0" applyNumberFormat="1" applyFont="1" applyBorder="1" applyAlignment="1" applyProtection="1">
      <alignment vertical="center"/>
      <protection locked="0"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  <xf numFmtId="0" fontId="0" fillId="3" borderId="24" xfId="0" applyFont="1" applyFill="1" applyBorder="1" applyAlignment="1" applyProtection="1">
      <alignment horizontal="center" vertical="center"/>
      <protection locked="0"/>
    </xf>
    <xf numFmtId="49" fontId="0" fillId="3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4" xfId="0" applyFont="1" applyFill="1" applyBorder="1" applyAlignment="1" applyProtection="1">
      <alignment horizontal="center" vertical="center" wrapText="1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 vertical="center"/>
    </xf>
    <xf numFmtId="0" fontId="0" fillId="0" borderId="0" xfId="0" applyBorder="1"/>
    <xf numFmtId="4" fontId="19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3" fillId="6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left" vertical="center"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4" fontId="24" fillId="5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25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25" xfId="0" applyFont="1" applyFill="1" applyBorder="1" applyAlignment="1">
      <alignment horizontal="left" vertical="center"/>
    </xf>
    <xf numFmtId="4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4" fontId="24" fillId="0" borderId="0" xfId="0" applyNumberFormat="1" applyFont="1" applyBorder="1" applyAlignment="1">
      <alignment horizontal="right" vertical="center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33" fillId="0" borderId="24" xfId="0" applyFont="1" applyBorder="1" applyAlignment="1" applyProtection="1">
      <alignment horizontal="left" vertical="center" wrapText="1"/>
      <protection locked="0"/>
    </xf>
    <xf numFmtId="0" fontId="0" fillId="3" borderId="24" xfId="0" applyFont="1" applyFill="1" applyBorder="1" applyAlignment="1" applyProtection="1">
      <alignment horizontal="left" vertical="center" wrapText="1"/>
      <protection locked="0"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0" borderId="24" xfId="0" applyNumberFormat="1" applyFont="1" applyBorder="1" applyAlignment="1">
      <alignment vertical="center"/>
    </xf>
    <xf numFmtId="4" fontId="0" fillId="0" borderId="24" xfId="0" applyNumberFormat="1" applyFont="1" applyBorder="1" applyAlignment="1" applyProtection="1">
      <alignment vertical="center"/>
      <protection locked="0"/>
    </xf>
    <xf numFmtId="4" fontId="33" fillId="0" borderId="24" xfId="0" applyNumberFormat="1" applyFont="1" applyBorder="1" applyAlignment="1" applyProtection="1">
      <alignment vertical="center"/>
      <protection locked="0"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 vertical="center"/>
    </xf>
    <xf numFmtId="4" fontId="33" fillId="3" borderId="24" xfId="0" applyNumberFormat="1" applyFont="1" applyFill="1" applyBorder="1" applyAlignment="1" applyProtection="1">
      <alignment vertical="center"/>
      <protection locked="0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>
      <alignment horizontal="left" vertical="center"/>
    </xf>
    <xf numFmtId="0" fontId="12" fillId="2" borderId="0" xfId="20" applyFont="1" applyFill="1" applyAlignment="1" applyProtection="1">
      <alignment horizontal="center" vertical="center"/>
      <protection/>
    </xf>
    <xf numFmtId="4" fontId="19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5" borderId="9" xfId="0" applyNumberFormat="1" applyFont="1" applyFill="1" applyBorder="1" applyAlignment="1">
      <alignment vertical="center"/>
    </xf>
    <xf numFmtId="4" fontId="4" fillId="5" borderId="25" xfId="0" applyNumberFormat="1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30" fillId="0" borderId="0" xfId="0" applyNumberFormat="1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  <xf numFmtId="0" fontId="3" fillId="5" borderId="2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4" fontId="2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3:72" ht="36.95" customHeight="1">
      <c r="C2" s="184" t="s">
        <v>7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R2" s="188" t="s">
        <v>8</v>
      </c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S2" s="18" t="s">
        <v>9</v>
      </c>
      <c r="BT2" s="18" t="s">
        <v>10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11</v>
      </c>
      <c r="BT3" s="18" t="s">
        <v>12</v>
      </c>
    </row>
    <row r="4" spans="2:71" ht="36.95" customHeight="1">
      <c r="B4" s="22"/>
      <c r="C4" s="186" t="s">
        <v>13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23"/>
      <c r="AS4" s="17" t="s">
        <v>14</v>
      </c>
      <c r="BE4" s="24" t="s">
        <v>15</v>
      </c>
      <c r="BS4" s="18" t="s">
        <v>16</v>
      </c>
    </row>
    <row r="5" spans="2:71" ht="14.45" customHeight="1">
      <c r="B5" s="22"/>
      <c r="C5" s="25"/>
      <c r="D5" s="26" t="s">
        <v>17</v>
      </c>
      <c r="E5" s="25"/>
      <c r="F5" s="25"/>
      <c r="G5" s="25"/>
      <c r="H5" s="25"/>
      <c r="I5" s="25"/>
      <c r="J5" s="25"/>
      <c r="K5" s="190" t="s">
        <v>18</v>
      </c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25"/>
      <c r="AQ5" s="23"/>
      <c r="BE5" s="174" t="s">
        <v>19</v>
      </c>
      <c r="BS5" s="18" t="s">
        <v>9</v>
      </c>
    </row>
    <row r="6" spans="2:71" ht="36.95" customHeight="1">
      <c r="B6" s="22"/>
      <c r="C6" s="25"/>
      <c r="D6" s="28" t="s">
        <v>20</v>
      </c>
      <c r="E6" s="25"/>
      <c r="F6" s="25"/>
      <c r="G6" s="25"/>
      <c r="H6" s="25"/>
      <c r="I6" s="25"/>
      <c r="J6" s="25"/>
      <c r="K6" s="195" t="s">
        <v>21</v>
      </c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25"/>
      <c r="AQ6" s="23"/>
      <c r="BE6" s="175"/>
      <c r="BS6" s="18" t="s">
        <v>22</v>
      </c>
    </row>
    <row r="7" spans="2:71" ht="14.45" customHeight="1">
      <c r="B7" s="22"/>
      <c r="C7" s="25"/>
      <c r="D7" s="29" t="s">
        <v>23</v>
      </c>
      <c r="E7" s="25"/>
      <c r="F7" s="25"/>
      <c r="G7" s="25"/>
      <c r="H7" s="25"/>
      <c r="I7" s="25"/>
      <c r="J7" s="25"/>
      <c r="K7" s="27" t="s">
        <v>5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24</v>
      </c>
      <c r="AL7" s="25"/>
      <c r="AM7" s="25"/>
      <c r="AN7" s="27" t="s">
        <v>5</v>
      </c>
      <c r="AO7" s="25"/>
      <c r="AP7" s="25"/>
      <c r="AQ7" s="23"/>
      <c r="BE7" s="175"/>
      <c r="BS7" s="18" t="s">
        <v>11</v>
      </c>
    </row>
    <row r="8" spans="2:71" ht="14.45" customHeight="1">
      <c r="B8" s="22"/>
      <c r="C8" s="25"/>
      <c r="D8" s="29" t="s">
        <v>25</v>
      </c>
      <c r="E8" s="25"/>
      <c r="F8" s="25"/>
      <c r="G8" s="25"/>
      <c r="H8" s="25"/>
      <c r="I8" s="25"/>
      <c r="J8" s="25"/>
      <c r="K8" s="27" t="s">
        <v>26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27</v>
      </c>
      <c r="AL8" s="25"/>
      <c r="AM8" s="25"/>
      <c r="AN8" s="30" t="s">
        <v>28</v>
      </c>
      <c r="AO8" s="25"/>
      <c r="AP8" s="25"/>
      <c r="AQ8" s="23"/>
      <c r="BE8" s="175"/>
      <c r="BS8" s="18" t="s">
        <v>29</v>
      </c>
    </row>
    <row r="9" spans="2:71" ht="14.45" customHeight="1">
      <c r="B9" s="22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3"/>
      <c r="BE9" s="175"/>
      <c r="BS9" s="18" t="s">
        <v>30</v>
      </c>
    </row>
    <row r="10" spans="2:71" ht="14.45" customHeight="1">
      <c r="B10" s="22"/>
      <c r="C10" s="25"/>
      <c r="D10" s="29" t="s">
        <v>31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32</v>
      </c>
      <c r="AL10" s="25"/>
      <c r="AM10" s="25"/>
      <c r="AN10" s="27" t="s">
        <v>33</v>
      </c>
      <c r="AO10" s="25"/>
      <c r="AP10" s="25"/>
      <c r="AQ10" s="23"/>
      <c r="BE10" s="175"/>
      <c r="BS10" s="18" t="s">
        <v>22</v>
      </c>
    </row>
    <row r="11" spans="2:71" ht="18.4" customHeight="1">
      <c r="B11" s="22"/>
      <c r="C11" s="25"/>
      <c r="D11" s="25"/>
      <c r="E11" s="27" t="s">
        <v>34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35</v>
      </c>
      <c r="AL11" s="25"/>
      <c r="AM11" s="25"/>
      <c r="AN11" s="27" t="s">
        <v>36</v>
      </c>
      <c r="AO11" s="25"/>
      <c r="AP11" s="25"/>
      <c r="AQ11" s="23"/>
      <c r="BE11" s="175"/>
      <c r="BS11" s="18" t="s">
        <v>22</v>
      </c>
    </row>
    <row r="12" spans="2:71" ht="6.95" customHeight="1">
      <c r="B12" s="22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3"/>
      <c r="BE12" s="175"/>
      <c r="BS12" s="18" t="s">
        <v>22</v>
      </c>
    </row>
    <row r="13" spans="2:71" ht="14.45" customHeight="1">
      <c r="B13" s="22"/>
      <c r="C13" s="25"/>
      <c r="D13" s="29" t="s">
        <v>37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32</v>
      </c>
      <c r="AL13" s="25"/>
      <c r="AM13" s="25"/>
      <c r="AN13" s="31" t="s">
        <v>38</v>
      </c>
      <c r="AO13" s="25"/>
      <c r="AP13" s="25"/>
      <c r="AQ13" s="23"/>
      <c r="BE13" s="175"/>
      <c r="BS13" s="18" t="s">
        <v>22</v>
      </c>
    </row>
    <row r="14" spans="2:71" ht="13.5">
      <c r="B14" s="22"/>
      <c r="C14" s="25"/>
      <c r="D14" s="25"/>
      <c r="E14" s="176" t="s">
        <v>38</v>
      </c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29" t="s">
        <v>35</v>
      </c>
      <c r="AL14" s="25"/>
      <c r="AM14" s="25"/>
      <c r="AN14" s="31" t="s">
        <v>38</v>
      </c>
      <c r="AO14" s="25"/>
      <c r="AP14" s="25"/>
      <c r="AQ14" s="23"/>
      <c r="BE14" s="175"/>
      <c r="BS14" s="18" t="s">
        <v>22</v>
      </c>
    </row>
    <row r="15" spans="2:71" ht="6.95" customHeight="1">
      <c r="B15" s="22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3"/>
      <c r="BE15" s="175"/>
      <c r="BS15" s="18" t="s">
        <v>6</v>
      </c>
    </row>
    <row r="16" spans="2:71" ht="14.45" customHeight="1">
      <c r="B16" s="22"/>
      <c r="C16" s="25"/>
      <c r="D16" s="29" t="s">
        <v>39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32</v>
      </c>
      <c r="AL16" s="25"/>
      <c r="AM16" s="25"/>
      <c r="AN16" s="27" t="s">
        <v>40</v>
      </c>
      <c r="AO16" s="25"/>
      <c r="AP16" s="25"/>
      <c r="AQ16" s="23"/>
      <c r="BE16" s="175"/>
      <c r="BS16" s="18" t="s">
        <v>6</v>
      </c>
    </row>
    <row r="17" spans="2:71" ht="18.4" customHeight="1">
      <c r="B17" s="22"/>
      <c r="C17" s="25"/>
      <c r="D17" s="25"/>
      <c r="E17" s="27" t="s">
        <v>41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35</v>
      </c>
      <c r="AL17" s="25"/>
      <c r="AM17" s="25"/>
      <c r="AN17" s="27" t="s">
        <v>5</v>
      </c>
      <c r="AO17" s="25"/>
      <c r="AP17" s="25"/>
      <c r="AQ17" s="23"/>
      <c r="BE17" s="175"/>
      <c r="BS17" s="18" t="s">
        <v>42</v>
      </c>
    </row>
    <row r="18" spans="2:71" ht="6.95" customHeight="1">
      <c r="B18" s="22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3"/>
      <c r="BE18" s="175"/>
      <c r="BS18" s="18" t="s">
        <v>11</v>
      </c>
    </row>
    <row r="19" spans="2:71" ht="14.45" customHeight="1">
      <c r="B19" s="22"/>
      <c r="C19" s="25"/>
      <c r="D19" s="29" t="s">
        <v>43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32</v>
      </c>
      <c r="AL19" s="25"/>
      <c r="AM19" s="25"/>
      <c r="AN19" s="27" t="s">
        <v>5</v>
      </c>
      <c r="AO19" s="25"/>
      <c r="AP19" s="25"/>
      <c r="AQ19" s="23"/>
      <c r="BE19" s="175"/>
      <c r="BS19" s="18" t="s">
        <v>11</v>
      </c>
    </row>
    <row r="20" spans="2:57" ht="18.4" customHeight="1">
      <c r="B20" s="22"/>
      <c r="C20" s="25"/>
      <c r="D20" s="25"/>
      <c r="E20" s="27" t="s">
        <v>41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35</v>
      </c>
      <c r="AL20" s="25"/>
      <c r="AM20" s="25"/>
      <c r="AN20" s="27" t="s">
        <v>5</v>
      </c>
      <c r="AO20" s="25"/>
      <c r="AP20" s="25"/>
      <c r="AQ20" s="23"/>
      <c r="BE20" s="175"/>
    </row>
    <row r="21" spans="2:57" ht="6.95" customHeight="1">
      <c r="B21" s="22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3"/>
      <c r="BE21" s="175"/>
    </row>
    <row r="22" spans="2:57" ht="13.5">
      <c r="B22" s="22"/>
      <c r="C22" s="25"/>
      <c r="D22" s="29" t="s">
        <v>44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3"/>
      <c r="BE22" s="175"/>
    </row>
    <row r="23" spans="2:57" ht="16.5" customHeight="1">
      <c r="B23" s="22"/>
      <c r="C23" s="25"/>
      <c r="D23" s="25"/>
      <c r="E23" s="178" t="s">
        <v>5</v>
      </c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25"/>
      <c r="AP23" s="25"/>
      <c r="AQ23" s="23"/>
      <c r="BE23" s="175"/>
    </row>
    <row r="24" spans="2:57" ht="6.95" customHeight="1">
      <c r="B24" s="22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3"/>
      <c r="BE24" s="175"/>
    </row>
    <row r="25" spans="2:57" ht="6.95" customHeight="1">
      <c r="B25" s="22"/>
      <c r="C25" s="25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5"/>
      <c r="AQ25" s="23"/>
      <c r="BE25" s="175"/>
    </row>
    <row r="26" spans="2:57" ht="14.45" customHeight="1">
      <c r="B26" s="22"/>
      <c r="C26" s="25"/>
      <c r="D26" s="33" t="s">
        <v>45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79">
        <f>ROUND(AG87,0)</f>
        <v>0</v>
      </c>
      <c r="AL26" s="180"/>
      <c r="AM26" s="180"/>
      <c r="AN26" s="180"/>
      <c r="AO26" s="180"/>
      <c r="AP26" s="25"/>
      <c r="AQ26" s="23"/>
      <c r="BE26" s="175"/>
    </row>
    <row r="27" spans="2:57" ht="14.45" customHeight="1">
      <c r="B27" s="22"/>
      <c r="C27" s="25"/>
      <c r="D27" s="33" t="s">
        <v>46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79">
        <f>ROUND(AG90,0)</f>
        <v>0</v>
      </c>
      <c r="AL27" s="179"/>
      <c r="AM27" s="179"/>
      <c r="AN27" s="179"/>
      <c r="AO27" s="179"/>
      <c r="AP27" s="25"/>
      <c r="AQ27" s="23"/>
      <c r="BE27" s="175"/>
    </row>
    <row r="28" spans="2:57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  <c r="BE28" s="175"/>
    </row>
    <row r="29" spans="2:57" s="1" customFormat="1" ht="25.9" customHeight="1">
      <c r="B29" s="34"/>
      <c r="C29" s="35"/>
      <c r="D29" s="37" t="s">
        <v>47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81">
        <f>ROUND(AK26+AK27,0)</f>
        <v>0</v>
      </c>
      <c r="AL29" s="182"/>
      <c r="AM29" s="182"/>
      <c r="AN29" s="182"/>
      <c r="AO29" s="182"/>
      <c r="AP29" s="35"/>
      <c r="AQ29" s="36"/>
      <c r="BE29" s="175"/>
    </row>
    <row r="30" spans="2:57" s="1" customFormat="1" ht="6.9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BE30" s="175"/>
    </row>
    <row r="31" spans="2:57" s="2" customFormat="1" ht="14.45" customHeight="1">
      <c r="B31" s="39"/>
      <c r="C31" s="40"/>
      <c r="D31" s="41" t="s">
        <v>48</v>
      </c>
      <c r="E31" s="40"/>
      <c r="F31" s="41" t="s">
        <v>49</v>
      </c>
      <c r="G31" s="40"/>
      <c r="H31" s="40"/>
      <c r="I31" s="40"/>
      <c r="J31" s="40"/>
      <c r="K31" s="40"/>
      <c r="L31" s="172">
        <v>0.21</v>
      </c>
      <c r="M31" s="173"/>
      <c r="N31" s="173"/>
      <c r="O31" s="173"/>
      <c r="P31" s="40"/>
      <c r="Q31" s="40"/>
      <c r="R31" s="40"/>
      <c r="S31" s="40"/>
      <c r="T31" s="43" t="s">
        <v>50</v>
      </c>
      <c r="U31" s="40"/>
      <c r="V31" s="40"/>
      <c r="W31" s="183">
        <f>ROUND(AZ87+SUM(CD91:CD95),0)</f>
        <v>0</v>
      </c>
      <c r="X31" s="173"/>
      <c r="Y31" s="173"/>
      <c r="Z31" s="173"/>
      <c r="AA31" s="173"/>
      <c r="AB31" s="173"/>
      <c r="AC31" s="173"/>
      <c r="AD31" s="173"/>
      <c r="AE31" s="173"/>
      <c r="AF31" s="40"/>
      <c r="AG31" s="40"/>
      <c r="AH31" s="40"/>
      <c r="AI31" s="40"/>
      <c r="AJ31" s="40"/>
      <c r="AK31" s="183">
        <f>ROUND(AV87+SUM(BY91:BY95),0)</f>
        <v>0</v>
      </c>
      <c r="AL31" s="173"/>
      <c r="AM31" s="173"/>
      <c r="AN31" s="173"/>
      <c r="AO31" s="173"/>
      <c r="AP31" s="40"/>
      <c r="AQ31" s="44"/>
      <c r="BE31" s="175"/>
    </row>
    <row r="32" spans="2:57" s="2" customFormat="1" ht="14.45" customHeight="1">
      <c r="B32" s="39"/>
      <c r="C32" s="40"/>
      <c r="D32" s="40"/>
      <c r="E32" s="40"/>
      <c r="F32" s="41" t="s">
        <v>51</v>
      </c>
      <c r="G32" s="40"/>
      <c r="H32" s="40"/>
      <c r="I32" s="40"/>
      <c r="J32" s="40"/>
      <c r="K32" s="40"/>
      <c r="L32" s="172">
        <v>0.15</v>
      </c>
      <c r="M32" s="173"/>
      <c r="N32" s="173"/>
      <c r="O32" s="173"/>
      <c r="P32" s="40"/>
      <c r="Q32" s="40"/>
      <c r="R32" s="40"/>
      <c r="S32" s="40"/>
      <c r="T32" s="43" t="s">
        <v>50</v>
      </c>
      <c r="U32" s="40"/>
      <c r="V32" s="40"/>
      <c r="W32" s="183">
        <f>ROUND(BA87+SUM(CE91:CE95),0)</f>
        <v>0</v>
      </c>
      <c r="X32" s="173"/>
      <c r="Y32" s="173"/>
      <c r="Z32" s="173"/>
      <c r="AA32" s="173"/>
      <c r="AB32" s="173"/>
      <c r="AC32" s="173"/>
      <c r="AD32" s="173"/>
      <c r="AE32" s="173"/>
      <c r="AF32" s="40"/>
      <c r="AG32" s="40"/>
      <c r="AH32" s="40"/>
      <c r="AI32" s="40"/>
      <c r="AJ32" s="40"/>
      <c r="AK32" s="183">
        <f>ROUND(AW87+SUM(BZ91:BZ95),0)</f>
        <v>0</v>
      </c>
      <c r="AL32" s="173"/>
      <c r="AM32" s="173"/>
      <c r="AN32" s="173"/>
      <c r="AO32" s="173"/>
      <c r="AP32" s="40"/>
      <c r="AQ32" s="44"/>
      <c r="BE32" s="175"/>
    </row>
    <row r="33" spans="2:57" s="2" customFormat="1" ht="14.45" customHeight="1" hidden="1">
      <c r="B33" s="39"/>
      <c r="C33" s="40"/>
      <c r="D33" s="40"/>
      <c r="E33" s="40"/>
      <c r="F33" s="41" t="s">
        <v>52</v>
      </c>
      <c r="G33" s="40"/>
      <c r="H33" s="40"/>
      <c r="I33" s="40"/>
      <c r="J33" s="40"/>
      <c r="K33" s="40"/>
      <c r="L33" s="172">
        <v>0.21</v>
      </c>
      <c r="M33" s="173"/>
      <c r="N33" s="173"/>
      <c r="O33" s="173"/>
      <c r="P33" s="40"/>
      <c r="Q33" s="40"/>
      <c r="R33" s="40"/>
      <c r="S33" s="40"/>
      <c r="T33" s="43" t="s">
        <v>50</v>
      </c>
      <c r="U33" s="40"/>
      <c r="V33" s="40"/>
      <c r="W33" s="183">
        <f>ROUND(BB87+SUM(CF91:CF95),0)</f>
        <v>0</v>
      </c>
      <c r="X33" s="173"/>
      <c r="Y33" s="173"/>
      <c r="Z33" s="173"/>
      <c r="AA33" s="173"/>
      <c r="AB33" s="173"/>
      <c r="AC33" s="173"/>
      <c r="AD33" s="173"/>
      <c r="AE33" s="173"/>
      <c r="AF33" s="40"/>
      <c r="AG33" s="40"/>
      <c r="AH33" s="40"/>
      <c r="AI33" s="40"/>
      <c r="AJ33" s="40"/>
      <c r="AK33" s="183">
        <v>0</v>
      </c>
      <c r="AL33" s="173"/>
      <c r="AM33" s="173"/>
      <c r="AN33" s="173"/>
      <c r="AO33" s="173"/>
      <c r="AP33" s="40"/>
      <c r="AQ33" s="44"/>
      <c r="BE33" s="175"/>
    </row>
    <row r="34" spans="2:57" s="2" customFormat="1" ht="14.45" customHeight="1" hidden="1">
      <c r="B34" s="39"/>
      <c r="C34" s="40"/>
      <c r="D34" s="40"/>
      <c r="E34" s="40"/>
      <c r="F34" s="41" t="s">
        <v>53</v>
      </c>
      <c r="G34" s="40"/>
      <c r="H34" s="40"/>
      <c r="I34" s="40"/>
      <c r="J34" s="40"/>
      <c r="K34" s="40"/>
      <c r="L34" s="172">
        <v>0.15</v>
      </c>
      <c r="M34" s="173"/>
      <c r="N34" s="173"/>
      <c r="O34" s="173"/>
      <c r="P34" s="40"/>
      <c r="Q34" s="40"/>
      <c r="R34" s="40"/>
      <c r="S34" s="40"/>
      <c r="T34" s="43" t="s">
        <v>50</v>
      </c>
      <c r="U34" s="40"/>
      <c r="V34" s="40"/>
      <c r="W34" s="183">
        <f>ROUND(BC87+SUM(CG91:CG95),0)</f>
        <v>0</v>
      </c>
      <c r="X34" s="173"/>
      <c r="Y34" s="173"/>
      <c r="Z34" s="173"/>
      <c r="AA34" s="173"/>
      <c r="AB34" s="173"/>
      <c r="AC34" s="173"/>
      <c r="AD34" s="173"/>
      <c r="AE34" s="173"/>
      <c r="AF34" s="40"/>
      <c r="AG34" s="40"/>
      <c r="AH34" s="40"/>
      <c r="AI34" s="40"/>
      <c r="AJ34" s="40"/>
      <c r="AK34" s="183">
        <v>0</v>
      </c>
      <c r="AL34" s="173"/>
      <c r="AM34" s="173"/>
      <c r="AN34" s="173"/>
      <c r="AO34" s="173"/>
      <c r="AP34" s="40"/>
      <c r="AQ34" s="44"/>
      <c r="BE34" s="175"/>
    </row>
    <row r="35" spans="2:43" s="2" customFormat="1" ht="14.45" customHeight="1" hidden="1">
      <c r="B35" s="39"/>
      <c r="C35" s="40"/>
      <c r="D35" s="40"/>
      <c r="E35" s="40"/>
      <c r="F35" s="41" t="s">
        <v>54</v>
      </c>
      <c r="G35" s="40"/>
      <c r="H35" s="40"/>
      <c r="I35" s="40"/>
      <c r="J35" s="40"/>
      <c r="K35" s="40"/>
      <c r="L35" s="172">
        <v>0</v>
      </c>
      <c r="M35" s="173"/>
      <c r="N35" s="173"/>
      <c r="O35" s="173"/>
      <c r="P35" s="40"/>
      <c r="Q35" s="40"/>
      <c r="R35" s="40"/>
      <c r="S35" s="40"/>
      <c r="T35" s="43" t="s">
        <v>50</v>
      </c>
      <c r="U35" s="40"/>
      <c r="V35" s="40"/>
      <c r="W35" s="183">
        <f>ROUND(BD87+SUM(CH91:CH95),0)</f>
        <v>0</v>
      </c>
      <c r="X35" s="173"/>
      <c r="Y35" s="173"/>
      <c r="Z35" s="173"/>
      <c r="AA35" s="173"/>
      <c r="AB35" s="173"/>
      <c r="AC35" s="173"/>
      <c r="AD35" s="173"/>
      <c r="AE35" s="173"/>
      <c r="AF35" s="40"/>
      <c r="AG35" s="40"/>
      <c r="AH35" s="40"/>
      <c r="AI35" s="40"/>
      <c r="AJ35" s="40"/>
      <c r="AK35" s="183">
        <v>0</v>
      </c>
      <c r="AL35" s="173"/>
      <c r="AM35" s="173"/>
      <c r="AN35" s="173"/>
      <c r="AO35" s="173"/>
      <c r="AP35" s="40"/>
      <c r="AQ35" s="44"/>
    </row>
    <row r="36" spans="2:43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43" s="1" customFormat="1" ht="25.9" customHeight="1">
      <c r="B37" s="34"/>
      <c r="C37" s="45"/>
      <c r="D37" s="46" t="s">
        <v>55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56</v>
      </c>
      <c r="U37" s="47"/>
      <c r="V37" s="47"/>
      <c r="W37" s="47"/>
      <c r="X37" s="196" t="s">
        <v>57</v>
      </c>
      <c r="Y37" s="197"/>
      <c r="Z37" s="197"/>
      <c r="AA37" s="197"/>
      <c r="AB37" s="197"/>
      <c r="AC37" s="47"/>
      <c r="AD37" s="47"/>
      <c r="AE37" s="47"/>
      <c r="AF37" s="47"/>
      <c r="AG37" s="47"/>
      <c r="AH37" s="47"/>
      <c r="AI37" s="47"/>
      <c r="AJ37" s="47"/>
      <c r="AK37" s="198">
        <f>SUM(AK29:AK35)</f>
        <v>0</v>
      </c>
      <c r="AL37" s="197"/>
      <c r="AM37" s="197"/>
      <c r="AN37" s="197"/>
      <c r="AO37" s="199"/>
      <c r="AP37" s="45"/>
      <c r="AQ37" s="36"/>
    </row>
    <row r="38" spans="2:43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43" ht="13.5">
      <c r="B39" s="22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3"/>
    </row>
    <row r="40" spans="2:43" ht="13.5">
      <c r="B40" s="2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3"/>
    </row>
    <row r="41" spans="2:43" ht="13.5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3"/>
    </row>
    <row r="42" spans="2:43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3"/>
    </row>
    <row r="43" spans="2:43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3"/>
    </row>
    <row r="44" spans="2:43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3"/>
    </row>
    <row r="45" spans="2:43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3"/>
    </row>
    <row r="46" spans="2:43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3"/>
    </row>
    <row r="47" spans="2:43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3"/>
    </row>
    <row r="48" spans="2:43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3"/>
    </row>
    <row r="49" spans="2:43" s="1" customFormat="1" ht="13.5">
      <c r="B49" s="34"/>
      <c r="C49" s="35"/>
      <c r="D49" s="49" t="s">
        <v>58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59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 ht="13.5">
      <c r="B50" s="22"/>
      <c r="C50" s="25"/>
      <c r="D50" s="5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3"/>
      <c r="AA50" s="25"/>
      <c r="AB50" s="25"/>
      <c r="AC50" s="52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3"/>
      <c r="AP50" s="25"/>
      <c r="AQ50" s="23"/>
    </row>
    <row r="51" spans="2:43" ht="13.5">
      <c r="B51" s="22"/>
      <c r="C51" s="25"/>
      <c r="D51" s="52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3"/>
      <c r="AA51" s="25"/>
      <c r="AB51" s="25"/>
      <c r="AC51" s="52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3"/>
      <c r="AP51" s="25"/>
      <c r="AQ51" s="23"/>
    </row>
    <row r="52" spans="2:43" ht="13.5">
      <c r="B52" s="22"/>
      <c r="C52" s="25"/>
      <c r="D52" s="52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3"/>
      <c r="AA52" s="25"/>
      <c r="AB52" s="25"/>
      <c r="AC52" s="52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3"/>
      <c r="AP52" s="25"/>
      <c r="AQ52" s="23"/>
    </row>
    <row r="53" spans="2:43" ht="13.5">
      <c r="B53" s="22"/>
      <c r="C53" s="25"/>
      <c r="D53" s="5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3"/>
      <c r="AA53" s="25"/>
      <c r="AB53" s="25"/>
      <c r="AC53" s="52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3"/>
      <c r="AP53" s="25"/>
      <c r="AQ53" s="23"/>
    </row>
    <row r="54" spans="2:43" ht="13.5">
      <c r="B54" s="22"/>
      <c r="C54" s="25"/>
      <c r="D54" s="52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3"/>
      <c r="AA54" s="25"/>
      <c r="AB54" s="25"/>
      <c r="AC54" s="52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3"/>
      <c r="AP54" s="25"/>
      <c r="AQ54" s="23"/>
    </row>
    <row r="55" spans="2:43" ht="13.5">
      <c r="B55" s="22"/>
      <c r="C55" s="25"/>
      <c r="D55" s="52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3"/>
      <c r="AA55" s="25"/>
      <c r="AB55" s="25"/>
      <c r="AC55" s="52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3"/>
      <c r="AP55" s="25"/>
      <c r="AQ55" s="23"/>
    </row>
    <row r="56" spans="2:43" ht="13.5">
      <c r="B56" s="22"/>
      <c r="C56" s="25"/>
      <c r="D56" s="52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3"/>
      <c r="AA56" s="25"/>
      <c r="AB56" s="25"/>
      <c r="AC56" s="52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3"/>
      <c r="AP56" s="25"/>
      <c r="AQ56" s="23"/>
    </row>
    <row r="57" spans="2:43" ht="13.5">
      <c r="B57" s="22"/>
      <c r="C57" s="25"/>
      <c r="D57" s="52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3"/>
      <c r="AA57" s="25"/>
      <c r="AB57" s="25"/>
      <c r="AC57" s="52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3"/>
      <c r="AP57" s="25"/>
      <c r="AQ57" s="23"/>
    </row>
    <row r="58" spans="2:43" s="1" customFormat="1" ht="13.5">
      <c r="B58" s="34"/>
      <c r="C58" s="35"/>
      <c r="D58" s="54" t="s">
        <v>60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61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60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61</v>
      </c>
      <c r="AN58" s="55"/>
      <c r="AO58" s="57"/>
      <c r="AP58" s="35"/>
      <c r="AQ58" s="36"/>
    </row>
    <row r="59" spans="2:43" ht="13.5">
      <c r="B59" s="22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3"/>
    </row>
    <row r="60" spans="2:43" s="1" customFormat="1" ht="13.5">
      <c r="B60" s="34"/>
      <c r="C60" s="35"/>
      <c r="D60" s="49" t="s">
        <v>62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63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 ht="13.5">
      <c r="B61" s="22"/>
      <c r="C61" s="25"/>
      <c r="D61" s="52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3"/>
      <c r="AA61" s="25"/>
      <c r="AB61" s="25"/>
      <c r="AC61" s="52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3"/>
      <c r="AP61" s="25"/>
      <c r="AQ61" s="23"/>
    </row>
    <row r="62" spans="2:43" ht="13.5">
      <c r="B62" s="22"/>
      <c r="C62" s="25"/>
      <c r="D62" s="52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3"/>
      <c r="AA62" s="25"/>
      <c r="AB62" s="25"/>
      <c r="AC62" s="52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3"/>
      <c r="AP62" s="25"/>
      <c r="AQ62" s="23"/>
    </row>
    <row r="63" spans="2:43" ht="13.5">
      <c r="B63" s="22"/>
      <c r="C63" s="25"/>
      <c r="D63" s="52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3"/>
      <c r="AA63" s="25"/>
      <c r="AB63" s="25"/>
      <c r="AC63" s="52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3"/>
      <c r="AP63" s="25"/>
      <c r="AQ63" s="23"/>
    </row>
    <row r="64" spans="2:43" ht="13.5">
      <c r="B64" s="22"/>
      <c r="C64" s="25"/>
      <c r="D64" s="52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3"/>
      <c r="AA64" s="25"/>
      <c r="AB64" s="25"/>
      <c r="AC64" s="52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3"/>
      <c r="AP64" s="25"/>
      <c r="AQ64" s="23"/>
    </row>
    <row r="65" spans="2:43" ht="13.5">
      <c r="B65" s="22"/>
      <c r="C65" s="25"/>
      <c r="D65" s="52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3"/>
      <c r="AA65" s="25"/>
      <c r="AB65" s="25"/>
      <c r="AC65" s="52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3"/>
      <c r="AP65" s="25"/>
      <c r="AQ65" s="23"/>
    </row>
    <row r="66" spans="2:43" ht="13.5">
      <c r="B66" s="22"/>
      <c r="C66" s="25"/>
      <c r="D66" s="52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3"/>
      <c r="AA66" s="25"/>
      <c r="AB66" s="25"/>
      <c r="AC66" s="52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3"/>
      <c r="AP66" s="25"/>
      <c r="AQ66" s="23"/>
    </row>
    <row r="67" spans="2:43" ht="13.5">
      <c r="B67" s="22"/>
      <c r="C67" s="25"/>
      <c r="D67" s="52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3"/>
      <c r="AA67" s="25"/>
      <c r="AB67" s="25"/>
      <c r="AC67" s="52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3"/>
      <c r="AP67" s="25"/>
      <c r="AQ67" s="23"/>
    </row>
    <row r="68" spans="2:43" ht="13.5">
      <c r="B68" s="22"/>
      <c r="C68" s="25"/>
      <c r="D68" s="52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3"/>
      <c r="AA68" s="25"/>
      <c r="AB68" s="25"/>
      <c r="AC68" s="52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3"/>
      <c r="AP68" s="25"/>
      <c r="AQ68" s="23"/>
    </row>
    <row r="69" spans="2:43" s="1" customFormat="1" ht="13.5">
      <c r="B69" s="34"/>
      <c r="C69" s="35"/>
      <c r="D69" s="54" t="s">
        <v>60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61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60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61</v>
      </c>
      <c r="AN69" s="55"/>
      <c r="AO69" s="57"/>
      <c r="AP69" s="35"/>
      <c r="AQ69" s="36"/>
    </row>
    <row r="70" spans="2:43" s="1" customFormat="1" ht="6.9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5" customHeight="1">
      <c r="B76" s="34"/>
      <c r="C76" s="186" t="s">
        <v>64</v>
      </c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7"/>
      <c r="AL76" s="187"/>
      <c r="AM76" s="187"/>
      <c r="AN76" s="187"/>
      <c r="AO76" s="187"/>
      <c r="AP76" s="187"/>
      <c r="AQ76" s="36"/>
    </row>
    <row r="77" spans="2:43" s="3" customFormat="1" ht="14.45" customHeight="1">
      <c r="B77" s="64"/>
      <c r="C77" s="29" t="s">
        <v>17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RS-018-008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5" customHeight="1">
      <c r="B78" s="67"/>
      <c r="C78" s="68" t="s">
        <v>20</v>
      </c>
      <c r="D78" s="69"/>
      <c r="E78" s="69"/>
      <c r="F78" s="69"/>
      <c r="G78" s="69"/>
      <c r="H78" s="69"/>
      <c r="I78" s="69"/>
      <c r="J78" s="69"/>
      <c r="K78" s="69"/>
      <c r="L78" s="200" t="str">
        <f>K6</f>
        <v>Změna užívání prostoru učebny na prostor spisovny ( archivu) v objektu č.p. 386, ul. Budovatelská, Studénka</v>
      </c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69"/>
      <c r="AQ78" s="70"/>
    </row>
    <row r="79" spans="2:43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3.5">
      <c r="B80" s="34"/>
      <c r="C80" s="29" t="s">
        <v>25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>Studénka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29" t="s">
        <v>27</v>
      </c>
      <c r="AJ80" s="35"/>
      <c r="AK80" s="35"/>
      <c r="AL80" s="35"/>
      <c r="AM80" s="72" t="str">
        <f>IF(AN8="","",AN8)</f>
        <v>12. 12. 2018</v>
      </c>
      <c r="AN80" s="35"/>
      <c r="AO80" s="35"/>
      <c r="AP80" s="35"/>
      <c r="AQ80" s="36"/>
    </row>
    <row r="81" spans="2:43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2:56" s="1" customFormat="1" ht="13.5">
      <c r="B82" s="34"/>
      <c r="C82" s="29" t="s">
        <v>31</v>
      </c>
      <c r="D82" s="35"/>
      <c r="E82" s="35"/>
      <c r="F82" s="35"/>
      <c r="G82" s="35"/>
      <c r="H82" s="35"/>
      <c r="I82" s="35"/>
      <c r="J82" s="35"/>
      <c r="K82" s="35"/>
      <c r="L82" s="65" t="str">
        <f>IF(E11="","",E11)</f>
        <v>Město Studénka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29" t="s">
        <v>39</v>
      </c>
      <c r="AJ82" s="35"/>
      <c r="AK82" s="35"/>
      <c r="AL82" s="35"/>
      <c r="AM82" s="208" t="str">
        <f>IF(E17="","",E17)</f>
        <v>Renata Škopová</v>
      </c>
      <c r="AN82" s="208"/>
      <c r="AO82" s="208"/>
      <c r="AP82" s="208"/>
      <c r="AQ82" s="36"/>
      <c r="AS82" s="209" t="s">
        <v>65</v>
      </c>
      <c r="AT82" s="210"/>
      <c r="AU82" s="50"/>
      <c r="AV82" s="50"/>
      <c r="AW82" s="50"/>
      <c r="AX82" s="50"/>
      <c r="AY82" s="50"/>
      <c r="AZ82" s="50"/>
      <c r="BA82" s="50"/>
      <c r="BB82" s="50"/>
      <c r="BC82" s="50"/>
      <c r="BD82" s="51"/>
    </row>
    <row r="83" spans="2:56" s="1" customFormat="1" ht="13.5">
      <c r="B83" s="34"/>
      <c r="C83" s="29" t="s">
        <v>37</v>
      </c>
      <c r="D83" s="35"/>
      <c r="E83" s="35"/>
      <c r="F83" s="35"/>
      <c r="G83" s="35"/>
      <c r="H83" s="35"/>
      <c r="I83" s="35"/>
      <c r="J83" s="35"/>
      <c r="K83" s="35"/>
      <c r="L83" s="65" t="str">
        <f>IF(E14="Vyplň údaj","",E14)</f>
        <v/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29" t="s">
        <v>43</v>
      </c>
      <c r="AJ83" s="35"/>
      <c r="AK83" s="35"/>
      <c r="AL83" s="35"/>
      <c r="AM83" s="208" t="str">
        <f>IF(E20="","",E20)</f>
        <v>Renata Škopová</v>
      </c>
      <c r="AN83" s="208"/>
      <c r="AO83" s="208"/>
      <c r="AP83" s="208"/>
      <c r="AQ83" s="36"/>
      <c r="AS83" s="211"/>
      <c r="AT83" s="212"/>
      <c r="AU83" s="35"/>
      <c r="AV83" s="35"/>
      <c r="AW83" s="35"/>
      <c r="AX83" s="35"/>
      <c r="AY83" s="35"/>
      <c r="AZ83" s="35"/>
      <c r="BA83" s="35"/>
      <c r="BB83" s="35"/>
      <c r="BC83" s="35"/>
      <c r="BD83" s="73"/>
    </row>
    <row r="84" spans="2:56" s="1" customFormat="1" ht="10.9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211"/>
      <c r="AT84" s="212"/>
      <c r="AU84" s="35"/>
      <c r="AV84" s="35"/>
      <c r="AW84" s="35"/>
      <c r="AX84" s="35"/>
      <c r="AY84" s="35"/>
      <c r="AZ84" s="35"/>
      <c r="BA84" s="35"/>
      <c r="BB84" s="35"/>
      <c r="BC84" s="35"/>
      <c r="BD84" s="73"/>
    </row>
    <row r="85" spans="2:56" s="1" customFormat="1" ht="29.25" customHeight="1">
      <c r="B85" s="34"/>
      <c r="C85" s="202" t="s">
        <v>66</v>
      </c>
      <c r="D85" s="203"/>
      <c r="E85" s="203"/>
      <c r="F85" s="203"/>
      <c r="G85" s="203"/>
      <c r="H85" s="74"/>
      <c r="I85" s="204" t="s">
        <v>67</v>
      </c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4" t="s">
        <v>68</v>
      </c>
      <c r="AH85" s="203"/>
      <c r="AI85" s="203"/>
      <c r="AJ85" s="203"/>
      <c r="AK85" s="203"/>
      <c r="AL85" s="203"/>
      <c r="AM85" s="203"/>
      <c r="AN85" s="204" t="s">
        <v>69</v>
      </c>
      <c r="AO85" s="203"/>
      <c r="AP85" s="213"/>
      <c r="AQ85" s="36"/>
      <c r="AS85" s="75" t="s">
        <v>70</v>
      </c>
      <c r="AT85" s="76" t="s">
        <v>71</v>
      </c>
      <c r="AU85" s="76" t="s">
        <v>72</v>
      </c>
      <c r="AV85" s="76" t="s">
        <v>73</v>
      </c>
      <c r="AW85" s="76" t="s">
        <v>74</v>
      </c>
      <c r="AX85" s="76" t="s">
        <v>75</v>
      </c>
      <c r="AY85" s="76" t="s">
        <v>76</v>
      </c>
      <c r="AZ85" s="76" t="s">
        <v>77</v>
      </c>
      <c r="BA85" s="76" t="s">
        <v>78</v>
      </c>
      <c r="BB85" s="76" t="s">
        <v>79</v>
      </c>
      <c r="BC85" s="76" t="s">
        <v>80</v>
      </c>
      <c r="BD85" s="77" t="s">
        <v>81</v>
      </c>
    </row>
    <row r="86" spans="2:56" s="1" customFormat="1" ht="10.9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78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2:76" s="4" customFormat="1" ht="32.45" customHeight="1">
      <c r="B87" s="67"/>
      <c r="C87" s="79" t="s">
        <v>82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216">
        <f>ROUND(AG88,0)</f>
        <v>0</v>
      </c>
      <c r="AH87" s="216"/>
      <c r="AI87" s="216"/>
      <c r="AJ87" s="216"/>
      <c r="AK87" s="216"/>
      <c r="AL87" s="216"/>
      <c r="AM87" s="216"/>
      <c r="AN87" s="193">
        <f>SUM(AG87,AT87)</f>
        <v>0</v>
      </c>
      <c r="AO87" s="193"/>
      <c r="AP87" s="193"/>
      <c r="AQ87" s="70"/>
      <c r="AS87" s="81">
        <f>ROUND(AS88,0)</f>
        <v>0</v>
      </c>
      <c r="AT87" s="82">
        <f>ROUND(SUM(AV87:AW87),0)</f>
        <v>0</v>
      </c>
      <c r="AU87" s="83">
        <f>ROUND(AU88,5)</f>
        <v>0</v>
      </c>
      <c r="AV87" s="82">
        <f>ROUND(AZ87*L31,0)</f>
        <v>0</v>
      </c>
      <c r="AW87" s="82">
        <f>ROUND(BA87*L32,0)</f>
        <v>0</v>
      </c>
      <c r="AX87" s="82">
        <f>ROUND(BB87*L31,0)</f>
        <v>0</v>
      </c>
      <c r="AY87" s="82">
        <f>ROUND(BC87*L32,0)</f>
        <v>0</v>
      </c>
      <c r="AZ87" s="82">
        <f>ROUND(AZ88,0)</f>
        <v>0</v>
      </c>
      <c r="BA87" s="82">
        <f>ROUND(BA88,0)</f>
        <v>0</v>
      </c>
      <c r="BB87" s="82">
        <f>ROUND(BB88,0)</f>
        <v>0</v>
      </c>
      <c r="BC87" s="82">
        <f>ROUND(BC88,0)</f>
        <v>0</v>
      </c>
      <c r="BD87" s="84">
        <f>ROUND(BD88,0)</f>
        <v>0</v>
      </c>
      <c r="BS87" s="85" t="s">
        <v>83</v>
      </c>
      <c r="BT87" s="85" t="s">
        <v>84</v>
      </c>
      <c r="BV87" s="85" t="s">
        <v>85</v>
      </c>
      <c r="BW87" s="85" t="s">
        <v>86</v>
      </c>
      <c r="BX87" s="85" t="s">
        <v>87</v>
      </c>
    </row>
    <row r="88" spans="1:76" s="5" customFormat="1" ht="63" customHeight="1">
      <c r="A88" s="86" t="s">
        <v>88</v>
      </c>
      <c r="B88" s="87"/>
      <c r="C88" s="88"/>
      <c r="D88" s="205" t="s">
        <v>18</v>
      </c>
      <c r="E88" s="205"/>
      <c r="F88" s="205"/>
      <c r="G88" s="205"/>
      <c r="H88" s="205"/>
      <c r="I88" s="89"/>
      <c r="J88" s="205" t="s">
        <v>21</v>
      </c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205"/>
      <c r="Y88" s="205"/>
      <c r="Z88" s="205"/>
      <c r="AA88" s="205"/>
      <c r="AB88" s="205"/>
      <c r="AC88" s="205"/>
      <c r="AD88" s="205"/>
      <c r="AE88" s="205"/>
      <c r="AF88" s="205"/>
      <c r="AG88" s="214">
        <f>'RS-018-008 - Změna užíván...'!M29</f>
        <v>0</v>
      </c>
      <c r="AH88" s="215"/>
      <c r="AI88" s="215"/>
      <c r="AJ88" s="215"/>
      <c r="AK88" s="215"/>
      <c r="AL88" s="215"/>
      <c r="AM88" s="215"/>
      <c r="AN88" s="214">
        <f>SUM(AG88,AT88)</f>
        <v>0</v>
      </c>
      <c r="AO88" s="215"/>
      <c r="AP88" s="215"/>
      <c r="AQ88" s="90"/>
      <c r="AS88" s="91">
        <f>'RS-018-008 - Změna užíván...'!M27</f>
        <v>0</v>
      </c>
      <c r="AT88" s="92">
        <f>ROUND(SUM(AV88:AW88),0)</f>
        <v>0</v>
      </c>
      <c r="AU88" s="93">
        <f>'RS-018-008 - Změna užíván...'!W135</f>
        <v>0</v>
      </c>
      <c r="AV88" s="92">
        <f>'RS-018-008 - Změna užíván...'!M31</f>
        <v>0</v>
      </c>
      <c r="AW88" s="92">
        <f>'RS-018-008 - Změna užíván...'!M32</f>
        <v>0</v>
      </c>
      <c r="AX88" s="92">
        <f>'RS-018-008 - Změna užíván...'!M33</f>
        <v>0</v>
      </c>
      <c r="AY88" s="92">
        <f>'RS-018-008 - Změna užíván...'!M34</f>
        <v>0</v>
      </c>
      <c r="AZ88" s="92">
        <f>'RS-018-008 - Změna užíván...'!H31</f>
        <v>0</v>
      </c>
      <c r="BA88" s="92">
        <f>'RS-018-008 - Změna užíván...'!H32</f>
        <v>0</v>
      </c>
      <c r="BB88" s="92">
        <f>'RS-018-008 - Změna užíván...'!H33</f>
        <v>0</v>
      </c>
      <c r="BC88" s="92">
        <f>'RS-018-008 - Změna užíván...'!H34</f>
        <v>0</v>
      </c>
      <c r="BD88" s="94">
        <f>'RS-018-008 - Změna užíván...'!H35</f>
        <v>0</v>
      </c>
      <c r="BT88" s="95" t="s">
        <v>11</v>
      </c>
      <c r="BU88" s="95" t="s">
        <v>89</v>
      </c>
      <c r="BV88" s="95" t="s">
        <v>85</v>
      </c>
      <c r="BW88" s="95" t="s">
        <v>86</v>
      </c>
      <c r="BX88" s="95" t="s">
        <v>87</v>
      </c>
    </row>
    <row r="89" spans="2:43" ht="13.5">
      <c r="B89" s="22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3"/>
    </row>
    <row r="90" spans="2:48" s="1" customFormat="1" ht="30" customHeight="1">
      <c r="B90" s="34"/>
      <c r="C90" s="79" t="s">
        <v>90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193">
        <f>ROUND(SUM(AG91:AG94),0)</f>
        <v>0</v>
      </c>
      <c r="AH90" s="193"/>
      <c r="AI90" s="193"/>
      <c r="AJ90" s="193"/>
      <c r="AK90" s="193"/>
      <c r="AL90" s="193"/>
      <c r="AM90" s="193"/>
      <c r="AN90" s="193">
        <f>ROUND(SUM(AN91:AN94),0)</f>
        <v>0</v>
      </c>
      <c r="AO90" s="193"/>
      <c r="AP90" s="193"/>
      <c r="AQ90" s="36"/>
      <c r="AS90" s="75" t="s">
        <v>91</v>
      </c>
      <c r="AT90" s="76" t="s">
        <v>92</v>
      </c>
      <c r="AU90" s="76" t="s">
        <v>48</v>
      </c>
      <c r="AV90" s="77" t="s">
        <v>71</v>
      </c>
    </row>
    <row r="91" spans="2:89" s="1" customFormat="1" ht="19.9" customHeight="1">
      <c r="B91" s="34"/>
      <c r="C91" s="35"/>
      <c r="D91" s="96" t="s">
        <v>93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191">
        <f>ROUND(AG87*AS91,0)</f>
        <v>0</v>
      </c>
      <c r="AH91" s="192"/>
      <c r="AI91" s="192"/>
      <c r="AJ91" s="192"/>
      <c r="AK91" s="192"/>
      <c r="AL91" s="192"/>
      <c r="AM91" s="192"/>
      <c r="AN91" s="192">
        <f>ROUND(AG91+AV91,0)</f>
        <v>0</v>
      </c>
      <c r="AO91" s="192"/>
      <c r="AP91" s="192"/>
      <c r="AQ91" s="36"/>
      <c r="AS91" s="97">
        <v>0</v>
      </c>
      <c r="AT91" s="98" t="s">
        <v>94</v>
      </c>
      <c r="AU91" s="98" t="s">
        <v>49</v>
      </c>
      <c r="AV91" s="99">
        <f>ROUND(IF(AU91="základní",AG91*L31,IF(AU91="snížená",AG91*L32,0)),0)</f>
        <v>0</v>
      </c>
      <c r="BV91" s="18" t="s">
        <v>95</v>
      </c>
      <c r="BY91" s="100">
        <f>IF(AU91="základní",AV91,0)</f>
        <v>0</v>
      </c>
      <c r="BZ91" s="100">
        <f>IF(AU91="snížená",AV91,0)</f>
        <v>0</v>
      </c>
      <c r="CA91" s="100">
        <v>0</v>
      </c>
      <c r="CB91" s="100">
        <v>0</v>
      </c>
      <c r="CC91" s="100">
        <v>0</v>
      </c>
      <c r="CD91" s="100">
        <f>IF(AU91="základní",AG91,0)</f>
        <v>0</v>
      </c>
      <c r="CE91" s="100">
        <f>IF(AU91="snížená",AG91,0)</f>
        <v>0</v>
      </c>
      <c r="CF91" s="100">
        <f>IF(AU91="zákl. přenesená",AG91,0)</f>
        <v>0</v>
      </c>
      <c r="CG91" s="100">
        <f>IF(AU91="sníž. přenesená",AG91,0)</f>
        <v>0</v>
      </c>
      <c r="CH91" s="100">
        <f>IF(AU91="nulová",AG91,0)</f>
        <v>0</v>
      </c>
      <c r="CI91" s="18">
        <f>IF(AU91="základní",1,IF(AU91="snížená",2,IF(AU91="zákl. přenesená",4,IF(AU91="sníž. přenesená",5,3))))</f>
        <v>1</v>
      </c>
      <c r="CJ91" s="18">
        <f>IF(AT91="stavební čast",1,IF(8891="investiční čast",2,3))</f>
        <v>1</v>
      </c>
      <c r="CK91" s="18" t="str">
        <f>IF(D91="Vyplň vlastní","","x")</f>
        <v>x</v>
      </c>
    </row>
    <row r="92" spans="2:89" s="1" customFormat="1" ht="19.9" customHeight="1">
      <c r="B92" s="34"/>
      <c r="C92" s="35"/>
      <c r="D92" s="206" t="s">
        <v>96</v>
      </c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35"/>
      <c r="AD92" s="35"/>
      <c r="AE92" s="35"/>
      <c r="AF92" s="35"/>
      <c r="AG92" s="191">
        <f>AG87*AS92</f>
        <v>0</v>
      </c>
      <c r="AH92" s="192"/>
      <c r="AI92" s="192"/>
      <c r="AJ92" s="192"/>
      <c r="AK92" s="192"/>
      <c r="AL92" s="192"/>
      <c r="AM92" s="192"/>
      <c r="AN92" s="192">
        <f>AG92+AV92</f>
        <v>0</v>
      </c>
      <c r="AO92" s="192"/>
      <c r="AP92" s="192"/>
      <c r="AQ92" s="36"/>
      <c r="AS92" s="101">
        <v>0</v>
      </c>
      <c r="AT92" s="102" t="s">
        <v>94</v>
      </c>
      <c r="AU92" s="102" t="s">
        <v>49</v>
      </c>
      <c r="AV92" s="103">
        <f>ROUND(IF(AU92="nulová",0,IF(OR(AU92="základní",AU92="zákl. přenesená"),AG92*L31,AG92*L32)),0)</f>
        <v>0</v>
      </c>
      <c r="BV92" s="18" t="s">
        <v>97</v>
      </c>
      <c r="BY92" s="100">
        <f>IF(AU92="základní",AV92,0)</f>
        <v>0</v>
      </c>
      <c r="BZ92" s="100">
        <f>IF(AU92="snížená",AV92,0)</f>
        <v>0</v>
      </c>
      <c r="CA92" s="100">
        <f>IF(AU92="zákl. přenesená",AV92,0)</f>
        <v>0</v>
      </c>
      <c r="CB92" s="100">
        <f>IF(AU92="sníž. přenesená",AV92,0)</f>
        <v>0</v>
      </c>
      <c r="CC92" s="100">
        <f>IF(AU92="nulová",AV92,0)</f>
        <v>0</v>
      </c>
      <c r="CD92" s="100">
        <f>IF(AU92="základní",AG92,0)</f>
        <v>0</v>
      </c>
      <c r="CE92" s="100">
        <f>IF(AU92="snížená",AG92,0)</f>
        <v>0</v>
      </c>
      <c r="CF92" s="100">
        <f>IF(AU92="zákl. přenesená",AG92,0)</f>
        <v>0</v>
      </c>
      <c r="CG92" s="100">
        <f>IF(AU92="sníž. přenesená",AG92,0)</f>
        <v>0</v>
      </c>
      <c r="CH92" s="100">
        <f>IF(AU92="nulová",AG92,0)</f>
        <v>0</v>
      </c>
      <c r="CI92" s="18">
        <f>IF(AU92="základní",1,IF(AU92="snížená",2,IF(AU92="zákl. přenesená",4,IF(AU92="sníž. přenesená",5,3))))</f>
        <v>1</v>
      </c>
      <c r="CJ92" s="18">
        <f>IF(AT92="stavební čast",1,IF(8892="investiční čast",2,3))</f>
        <v>1</v>
      </c>
      <c r="CK92" s="18" t="str">
        <f>IF(D92="Vyplň vlastní","","x")</f>
        <v/>
      </c>
    </row>
    <row r="93" spans="2:89" s="1" customFormat="1" ht="19.9" customHeight="1">
      <c r="B93" s="34"/>
      <c r="C93" s="35"/>
      <c r="D93" s="206" t="s">
        <v>96</v>
      </c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35"/>
      <c r="AD93" s="35"/>
      <c r="AE93" s="35"/>
      <c r="AF93" s="35"/>
      <c r="AG93" s="191">
        <f>AG87*AS93</f>
        <v>0</v>
      </c>
      <c r="AH93" s="192"/>
      <c r="AI93" s="192"/>
      <c r="AJ93" s="192"/>
      <c r="AK93" s="192"/>
      <c r="AL93" s="192"/>
      <c r="AM93" s="192"/>
      <c r="AN93" s="192">
        <f>AG93+AV93</f>
        <v>0</v>
      </c>
      <c r="AO93" s="192"/>
      <c r="AP93" s="192"/>
      <c r="AQ93" s="36"/>
      <c r="AS93" s="101">
        <v>0</v>
      </c>
      <c r="AT93" s="102" t="s">
        <v>94</v>
      </c>
      <c r="AU93" s="102" t="s">
        <v>49</v>
      </c>
      <c r="AV93" s="103">
        <f>ROUND(IF(AU93="nulová",0,IF(OR(AU93="základní",AU93="zákl. přenesená"),AG93*L31,AG93*L32)),0)</f>
        <v>0</v>
      </c>
      <c r="BV93" s="18" t="s">
        <v>97</v>
      </c>
      <c r="BY93" s="100">
        <f>IF(AU93="základní",AV93,0)</f>
        <v>0</v>
      </c>
      <c r="BZ93" s="100">
        <f>IF(AU93="snížená",AV93,0)</f>
        <v>0</v>
      </c>
      <c r="CA93" s="100">
        <f>IF(AU93="zákl. přenesená",AV93,0)</f>
        <v>0</v>
      </c>
      <c r="CB93" s="100">
        <f>IF(AU93="sníž. přenesená",AV93,0)</f>
        <v>0</v>
      </c>
      <c r="CC93" s="100">
        <f>IF(AU93="nulová",AV93,0)</f>
        <v>0</v>
      </c>
      <c r="CD93" s="100">
        <f>IF(AU93="základní",AG93,0)</f>
        <v>0</v>
      </c>
      <c r="CE93" s="100">
        <f>IF(AU93="snížená",AG93,0)</f>
        <v>0</v>
      </c>
      <c r="CF93" s="100">
        <f>IF(AU93="zákl. přenesená",AG93,0)</f>
        <v>0</v>
      </c>
      <c r="CG93" s="100">
        <f>IF(AU93="sníž. přenesená",AG93,0)</f>
        <v>0</v>
      </c>
      <c r="CH93" s="100">
        <f>IF(AU93="nulová",AG93,0)</f>
        <v>0</v>
      </c>
      <c r="CI93" s="18">
        <f>IF(AU93="základní",1,IF(AU93="snížená",2,IF(AU93="zákl. přenesená",4,IF(AU93="sníž. přenesená",5,3))))</f>
        <v>1</v>
      </c>
      <c r="CJ93" s="18">
        <f>IF(AT93="stavební čast",1,IF(8893="investiční čast",2,3))</f>
        <v>1</v>
      </c>
      <c r="CK93" s="18" t="str">
        <f>IF(D93="Vyplň vlastní","","x")</f>
        <v/>
      </c>
    </row>
    <row r="94" spans="2:89" s="1" customFormat="1" ht="19.9" customHeight="1">
      <c r="B94" s="34"/>
      <c r="C94" s="35"/>
      <c r="D94" s="206" t="s">
        <v>96</v>
      </c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35"/>
      <c r="AD94" s="35"/>
      <c r="AE94" s="35"/>
      <c r="AF94" s="35"/>
      <c r="AG94" s="191">
        <f>AG87*AS94</f>
        <v>0</v>
      </c>
      <c r="AH94" s="192"/>
      <c r="AI94" s="192"/>
      <c r="AJ94" s="192"/>
      <c r="AK94" s="192"/>
      <c r="AL94" s="192"/>
      <c r="AM94" s="192"/>
      <c r="AN94" s="192">
        <f>AG94+AV94</f>
        <v>0</v>
      </c>
      <c r="AO94" s="192"/>
      <c r="AP94" s="192"/>
      <c r="AQ94" s="36"/>
      <c r="AS94" s="104">
        <v>0</v>
      </c>
      <c r="AT94" s="105" t="s">
        <v>94</v>
      </c>
      <c r="AU94" s="105" t="s">
        <v>49</v>
      </c>
      <c r="AV94" s="106">
        <f>ROUND(IF(AU94="nulová",0,IF(OR(AU94="základní",AU94="zákl. přenesená"),AG94*L31,AG94*L32)),0)</f>
        <v>0</v>
      </c>
      <c r="BV94" s="18" t="s">
        <v>97</v>
      </c>
      <c r="BY94" s="100">
        <f>IF(AU94="základní",AV94,0)</f>
        <v>0</v>
      </c>
      <c r="BZ94" s="100">
        <f>IF(AU94="snížená",AV94,0)</f>
        <v>0</v>
      </c>
      <c r="CA94" s="100">
        <f>IF(AU94="zákl. přenesená",AV94,0)</f>
        <v>0</v>
      </c>
      <c r="CB94" s="100">
        <f>IF(AU94="sníž. přenesená",AV94,0)</f>
        <v>0</v>
      </c>
      <c r="CC94" s="100">
        <f>IF(AU94="nulová",AV94,0)</f>
        <v>0</v>
      </c>
      <c r="CD94" s="100">
        <f>IF(AU94="základní",AG94,0)</f>
        <v>0</v>
      </c>
      <c r="CE94" s="100">
        <f>IF(AU94="snížená",AG94,0)</f>
        <v>0</v>
      </c>
      <c r="CF94" s="100">
        <f>IF(AU94="zákl. přenesená",AG94,0)</f>
        <v>0</v>
      </c>
      <c r="CG94" s="100">
        <f>IF(AU94="sníž. přenesená",AG94,0)</f>
        <v>0</v>
      </c>
      <c r="CH94" s="100">
        <f>IF(AU94="nulová",AG94,0)</f>
        <v>0</v>
      </c>
      <c r="CI94" s="18">
        <f>IF(AU94="základní",1,IF(AU94="snížená",2,IF(AU94="zákl. přenesená",4,IF(AU94="sníž. přenesená",5,3))))</f>
        <v>1</v>
      </c>
      <c r="CJ94" s="18">
        <f>IF(AT94="stavební čast",1,IF(8894="investiční čast",2,3))</f>
        <v>1</v>
      </c>
      <c r="CK94" s="18" t="str">
        <f>IF(D94="Vyplň vlastní","","x")</f>
        <v/>
      </c>
    </row>
    <row r="95" spans="2:43" s="1" customFormat="1" ht="10.9" customHeigh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6"/>
    </row>
    <row r="96" spans="2:43" s="1" customFormat="1" ht="30" customHeight="1">
      <c r="B96" s="34"/>
      <c r="C96" s="107" t="s">
        <v>98</v>
      </c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94">
        <f>ROUND(AG87+AG90,0)</f>
        <v>0</v>
      </c>
      <c r="AH96" s="194"/>
      <c r="AI96" s="194"/>
      <c r="AJ96" s="194"/>
      <c r="AK96" s="194"/>
      <c r="AL96" s="194"/>
      <c r="AM96" s="194"/>
      <c r="AN96" s="194">
        <f>AN87+AN90</f>
        <v>0</v>
      </c>
      <c r="AO96" s="194"/>
      <c r="AP96" s="194"/>
      <c r="AQ96" s="36"/>
    </row>
    <row r="97" spans="2:43" s="1" customFormat="1" ht="6.95" customHeight="1"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60"/>
    </row>
  </sheetData>
  <mergeCells count="58">
    <mergeCell ref="AN88:AP88"/>
    <mergeCell ref="AG88:AM88"/>
    <mergeCell ref="AG87:AM87"/>
    <mergeCell ref="AN87:AP87"/>
    <mergeCell ref="AM82:AP82"/>
    <mergeCell ref="AS82:AT84"/>
    <mergeCell ref="AM83:AP83"/>
    <mergeCell ref="AG85:AM85"/>
    <mergeCell ref="AN85:AP85"/>
    <mergeCell ref="D88:H88"/>
    <mergeCell ref="J88:AF88"/>
    <mergeCell ref="D92:AB92"/>
    <mergeCell ref="D93:AB93"/>
    <mergeCell ref="D94:AB94"/>
    <mergeCell ref="AG90:AM90"/>
    <mergeCell ref="AN90:AP90"/>
    <mergeCell ref="AG96:AM96"/>
    <mergeCell ref="AN96:AP96"/>
    <mergeCell ref="K6:AO6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C85:G85"/>
    <mergeCell ref="I85:AF85"/>
    <mergeCell ref="AG94:AM94"/>
    <mergeCell ref="AG91:AM91"/>
    <mergeCell ref="AN91:AP91"/>
    <mergeCell ref="AG92:AM92"/>
    <mergeCell ref="AN92:AP92"/>
    <mergeCell ref="AG93:AM93"/>
    <mergeCell ref="AN93:AP93"/>
    <mergeCell ref="AN94:AP94"/>
    <mergeCell ref="C2:AP2"/>
    <mergeCell ref="C4:AP4"/>
    <mergeCell ref="AR2:BE2"/>
    <mergeCell ref="K5:AO5"/>
    <mergeCell ref="AK33:AO33"/>
    <mergeCell ref="L34:O34"/>
    <mergeCell ref="L33:O33"/>
    <mergeCell ref="BE5:BE34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W33:AE33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RS-018-008 - Změna užíván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7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9"/>
      <c r="B1" s="11"/>
      <c r="C1" s="11"/>
      <c r="D1" s="12" t="s">
        <v>1</v>
      </c>
      <c r="E1" s="11"/>
      <c r="F1" s="13" t="s">
        <v>99</v>
      </c>
      <c r="G1" s="13"/>
      <c r="H1" s="238" t="s">
        <v>100</v>
      </c>
      <c r="I1" s="238"/>
      <c r="J1" s="238"/>
      <c r="K1" s="238"/>
      <c r="L1" s="13" t="s">
        <v>101</v>
      </c>
      <c r="M1" s="11"/>
      <c r="N1" s="11"/>
      <c r="O1" s="12" t="s">
        <v>102</v>
      </c>
      <c r="P1" s="11"/>
      <c r="Q1" s="11"/>
      <c r="R1" s="11"/>
      <c r="S1" s="13" t="s">
        <v>103</v>
      </c>
      <c r="T1" s="13"/>
      <c r="U1" s="109"/>
      <c r="V1" s="10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84" t="s">
        <v>7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S2" s="188" t="s">
        <v>8</v>
      </c>
      <c r="T2" s="189"/>
      <c r="U2" s="189"/>
      <c r="V2" s="189"/>
      <c r="W2" s="189"/>
      <c r="X2" s="189"/>
      <c r="Y2" s="189"/>
      <c r="Z2" s="189"/>
      <c r="AA2" s="189"/>
      <c r="AB2" s="189"/>
      <c r="AC2" s="189"/>
      <c r="AT2" s="18" t="s">
        <v>86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104</v>
      </c>
    </row>
    <row r="4" spans="2:46" ht="36.95" customHeight="1">
      <c r="B4" s="22"/>
      <c r="C4" s="186" t="s">
        <v>105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23"/>
      <c r="T4" s="17" t="s">
        <v>14</v>
      </c>
      <c r="AT4" s="18" t="s">
        <v>6</v>
      </c>
    </row>
    <row r="5" spans="2:18" ht="6.9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2:18" s="1" customFormat="1" ht="32.85" customHeight="1">
      <c r="B6" s="34"/>
      <c r="C6" s="35"/>
      <c r="D6" s="28" t="s">
        <v>20</v>
      </c>
      <c r="E6" s="35"/>
      <c r="F6" s="195" t="s">
        <v>21</v>
      </c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35"/>
      <c r="R6" s="36"/>
    </row>
    <row r="7" spans="2:18" s="1" customFormat="1" ht="14.45" customHeight="1">
      <c r="B7" s="34"/>
      <c r="C7" s="35"/>
      <c r="D7" s="29" t="s">
        <v>23</v>
      </c>
      <c r="E7" s="35"/>
      <c r="F7" s="27" t="s">
        <v>5</v>
      </c>
      <c r="G7" s="35"/>
      <c r="H7" s="35"/>
      <c r="I7" s="35"/>
      <c r="J7" s="35"/>
      <c r="K7" s="35"/>
      <c r="L7" s="35"/>
      <c r="M7" s="29" t="s">
        <v>24</v>
      </c>
      <c r="N7" s="35"/>
      <c r="O7" s="27" t="s">
        <v>5</v>
      </c>
      <c r="P7" s="35"/>
      <c r="Q7" s="35"/>
      <c r="R7" s="36"/>
    </row>
    <row r="8" spans="2:18" s="1" customFormat="1" ht="14.45" customHeight="1">
      <c r="B8" s="34"/>
      <c r="C8" s="35"/>
      <c r="D8" s="29" t="s">
        <v>25</v>
      </c>
      <c r="E8" s="35"/>
      <c r="F8" s="27" t="s">
        <v>26</v>
      </c>
      <c r="G8" s="35"/>
      <c r="H8" s="35"/>
      <c r="I8" s="35"/>
      <c r="J8" s="35"/>
      <c r="K8" s="35"/>
      <c r="L8" s="35"/>
      <c r="M8" s="29" t="s">
        <v>27</v>
      </c>
      <c r="N8" s="35"/>
      <c r="O8" s="234" t="str">
        <f>'Rekapitulace stavby'!AN8</f>
        <v>12. 12. 2018</v>
      </c>
      <c r="P8" s="235"/>
      <c r="Q8" s="35"/>
      <c r="R8" s="36"/>
    </row>
    <row r="9" spans="2:18" s="1" customFormat="1" ht="10.9" customHeight="1"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6"/>
    </row>
    <row r="10" spans="2:18" s="1" customFormat="1" ht="14.45" customHeight="1">
      <c r="B10" s="34"/>
      <c r="C10" s="35"/>
      <c r="D10" s="29" t="s">
        <v>31</v>
      </c>
      <c r="E10" s="35"/>
      <c r="F10" s="35"/>
      <c r="G10" s="35"/>
      <c r="H10" s="35"/>
      <c r="I10" s="35"/>
      <c r="J10" s="35"/>
      <c r="K10" s="35"/>
      <c r="L10" s="35"/>
      <c r="M10" s="29" t="s">
        <v>32</v>
      </c>
      <c r="N10" s="35"/>
      <c r="O10" s="190" t="s">
        <v>33</v>
      </c>
      <c r="P10" s="190"/>
      <c r="Q10" s="35"/>
      <c r="R10" s="36"/>
    </row>
    <row r="11" spans="2:18" s="1" customFormat="1" ht="18" customHeight="1">
      <c r="B11" s="34"/>
      <c r="C11" s="35"/>
      <c r="D11" s="35"/>
      <c r="E11" s="27" t="s">
        <v>34</v>
      </c>
      <c r="F11" s="35"/>
      <c r="G11" s="35"/>
      <c r="H11" s="35"/>
      <c r="I11" s="35"/>
      <c r="J11" s="35"/>
      <c r="K11" s="35"/>
      <c r="L11" s="35"/>
      <c r="M11" s="29" t="s">
        <v>35</v>
      </c>
      <c r="N11" s="35"/>
      <c r="O11" s="190" t="s">
        <v>36</v>
      </c>
      <c r="P11" s="190"/>
      <c r="Q11" s="35"/>
      <c r="R11" s="36"/>
    </row>
    <row r="12" spans="2:18" s="1" customFormat="1" ht="6.95" customHeight="1"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/>
    </row>
    <row r="13" spans="2:18" s="1" customFormat="1" ht="14.45" customHeight="1">
      <c r="B13" s="34"/>
      <c r="C13" s="35"/>
      <c r="D13" s="29" t="s">
        <v>37</v>
      </c>
      <c r="E13" s="35"/>
      <c r="F13" s="35"/>
      <c r="G13" s="35"/>
      <c r="H13" s="35"/>
      <c r="I13" s="35"/>
      <c r="J13" s="35"/>
      <c r="K13" s="35"/>
      <c r="L13" s="35"/>
      <c r="M13" s="29" t="s">
        <v>32</v>
      </c>
      <c r="N13" s="35"/>
      <c r="O13" s="236" t="str">
        <f>IF('Rekapitulace stavby'!AN13="","",'Rekapitulace stavby'!AN13)</f>
        <v>Vyplň údaj</v>
      </c>
      <c r="P13" s="190"/>
      <c r="Q13" s="35"/>
      <c r="R13" s="36"/>
    </row>
    <row r="14" spans="2:18" s="1" customFormat="1" ht="18" customHeight="1">
      <c r="B14" s="34"/>
      <c r="C14" s="35"/>
      <c r="D14" s="35"/>
      <c r="E14" s="236" t="str">
        <f>IF('Rekapitulace stavby'!E14="","",'Rekapitulace stavby'!E14)</f>
        <v>Vyplň údaj</v>
      </c>
      <c r="F14" s="237"/>
      <c r="G14" s="237"/>
      <c r="H14" s="237"/>
      <c r="I14" s="237"/>
      <c r="J14" s="237"/>
      <c r="K14" s="237"/>
      <c r="L14" s="237"/>
      <c r="M14" s="29" t="s">
        <v>35</v>
      </c>
      <c r="N14" s="35"/>
      <c r="O14" s="236" t="str">
        <f>IF('Rekapitulace stavby'!AN14="","",'Rekapitulace stavby'!AN14)</f>
        <v>Vyplň údaj</v>
      </c>
      <c r="P14" s="190"/>
      <c r="Q14" s="35"/>
      <c r="R14" s="36"/>
    </row>
    <row r="15" spans="2:18" s="1" customFormat="1" ht="6.95" customHeight="1"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6"/>
    </row>
    <row r="16" spans="2:18" s="1" customFormat="1" ht="14.45" customHeight="1">
      <c r="B16" s="34"/>
      <c r="C16" s="35"/>
      <c r="D16" s="29" t="s">
        <v>39</v>
      </c>
      <c r="E16" s="35"/>
      <c r="F16" s="35"/>
      <c r="G16" s="35"/>
      <c r="H16" s="35"/>
      <c r="I16" s="35"/>
      <c r="J16" s="35"/>
      <c r="K16" s="35"/>
      <c r="L16" s="35"/>
      <c r="M16" s="29" t="s">
        <v>32</v>
      </c>
      <c r="N16" s="35"/>
      <c r="O16" s="190" t="s">
        <v>40</v>
      </c>
      <c r="P16" s="190"/>
      <c r="Q16" s="35"/>
      <c r="R16" s="36"/>
    </row>
    <row r="17" spans="2:18" s="1" customFormat="1" ht="18" customHeight="1">
      <c r="B17" s="34"/>
      <c r="C17" s="35"/>
      <c r="D17" s="35"/>
      <c r="E17" s="27" t="s">
        <v>41</v>
      </c>
      <c r="F17" s="35"/>
      <c r="G17" s="35"/>
      <c r="H17" s="35"/>
      <c r="I17" s="35"/>
      <c r="J17" s="35"/>
      <c r="K17" s="35"/>
      <c r="L17" s="35"/>
      <c r="M17" s="29" t="s">
        <v>35</v>
      </c>
      <c r="N17" s="35"/>
      <c r="O17" s="190" t="s">
        <v>5</v>
      </c>
      <c r="P17" s="190"/>
      <c r="Q17" s="35"/>
      <c r="R17" s="36"/>
    </row>
    <row r="18" spans="2:18" s="1" customFormat="1" ht="6.95" customHeight="1"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6"/>
    </row>
    <row r="19" spans="2:18" s="1" customFormat="1" ht="14.45" customHeight="1">
      <c r="B19" s="34"/>
      <c r="C19" s="35"/>
      <c r="D19" s="29" t="s">
        <v>43</v>
      </c>
      <c r="E19" s="35"/>
      <c r="F19" s="35"/>
      <c r="G19" s="35"/>
      <c r="H19" s="35"/>
      <c r="I19" s="35"/>
      <c r="J19" s="35"/>
      <c r="K19" s="35"/>
      <c r="L19" s="35"/>
      <c r="M19" s="29" t="s">
        <v>32</v>
      </c>
      <c r="N19" s="35"/>
      <c r="O19" s="190" t="s">
        <v>5</v>
      </c>
      <c r="P19" s="190"/>
      <c r="Q19" s="35"/>
      <c r="R19" s="36"/>
    </row>
    <row r="20" spans="2:18" s="1" customFormat="1" ht="18" customHeight="1">
      <c r="B20" s="34"/>
      <c r="C20" s="35"/>
      <c r="D20" s="35"/>
      <c r="E20" s="27" t="s">
        <v>41</v>
      </c>
      <c r="F20" s="35"/>
      <c r="G20" s="35"/>
      <c r="H20" s="35"/>
      <c r="I20" s="35"/>
      <c r="J20" s="35"/>
      <c r="K20" s="35"/>
      <c r="L20" s="35"/>
      <c r="M20" s="29" t="s">
        <v>35</v>
      </c>
      <c r="N20" s="35"/>
      <c r="O20" s="190" t="s">
        <v>5</v>
      </c>
      <c r="P20" s="190"/>
      <c r="Q20" s="35"/>
      <c r="R20" s="36"/>
    </row>
    <row r="21" spans="2:18" s="1" customFormat="1" ht="6.95" customHeight="1"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/>
    </row>
    <row r="22" spans="2:18" s="1" customFormat="1" ht="14.45" customHeight="1">
      <c r="B22" s="34"/>
      <c r="C22" s="35"/>
      <c r="D22" s="29" t="s">
        <v>44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6.5" customHeight="1">
      <c r="B23" s="34"/>
      <c r="C23" s="35"/>
      <c r="D23" s="35"/>
      <c r="E23" s="178" t="s">
        <v>5</v>
      </c>
      <c r="F23" s="178"/>
      <c r="G23" s="178"/>
      <c r="H23" s="178"/>
      <c r="I23" s="178"/>
      <c r="J23" s="178"/>
      <c r="K23" s="178"/>
      <c r="L23" s="178"/>
      <c r="M23" s="35"/>
      <c r="N23" s="35"/>
      <c r="O23" s="35"/>
      <c r="P23" s="35"/>
      <c r="Q23" s="35"/>
      <c r="R23" s="36"/>
    </row>
    <row r="24" spans="2:18" s="1" customFormat="1" ht="6.9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35"/>
      <c r="R25" s="36"/>
    </row>
    <row r="26" spans="2:18" s="1" customFormat="1" ht="14.45" customHeight="1">
      <c r="B26" s="34"/>
      <c r="C26" s="35"/>
      <c r="D26" s="110" t="s">
        <v>106</v>
      </c>
      <c r="E26" s="35"/>
      <c r="F26" s="35"/>
      <c r="G26" s="35"/>
      <c r="H26" s="35"/>
      <c r="I26" s="35"/>
      <c r="J26" s="35"/>
      <c r="K26" s="35"/>
      <c r="L26" s="35"/>
      <c r="M26" s="179">
        <f>N87</f>
        <v>0</v>
      </c>
      <c r="N26" s="179"/>
      <c r="O26" s="179"/>
      <c r="P26" s="179"/>
      <c r="Q26" s="35"/>
      <c r="R26" s="36"/>
    </row>
    <row r="27" spans="2:18" s="1" customFormat="1" ht="14.45" customHeight="1">
      <c r="B27" s="34"/>
      <c r="C27" s="35"/>
      <c r="D27" s="33" t="s">
        <v>93</v>
      </c>
      <c r="E27" s="35"/>
      <c r="F27" s="35"/>
      <c r="G27" s="35"/>
      <c r="H27" s="35"/>
      <c r="I27" s="35"/>
      <c r="J27" s="35"/>
      <c r="K27" s="35"/>
      <c r="L27" s="35"/>
      <c r="M27" s="179">
        <f>N111</f>
        <v>0</v>
      </c>
      <c r="N27" s="179"/>
      <c r="O27" s="179"/>
      <c r="P27" s="179"/>
      <c r="Q27" s="35"/>
      <c r="R27" s="36"/>
    </row>
    <row r="28" spans="2:18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6"/>
    </row>
    <row r="29" spans="2:18" s="1" customFormat="1" ht="25.35" customHeight="1">
      <c r="B29" s="34"/>
      <c r="C29" s="35"/>
      <c r="D29" s="111" t="s">
        <v>47</v>
      </c>
      <c r="E29" s="35"/>
      <c r="F29" s="35"/>
      <c r="G29" s="35"/>
      <c r="H29" s="35"/>
      <c r="I29" s="35"/>
      <c r="J29" s="35"/>
      <c r="K29" s="35"/>
      <c r="L29" s="35"/>
      <c r="M29" s="239">
        <f>ROUND(M26+M27,0)</f>
        <v>0</v>
      </c>
      <c r="N29" s="233"/>
      <c r="O29" s="233"/>
      <c r="P29" s="233"/>
      <c r="Q29" s="35"/>
      <c r="R29" s="36"/>
    </row>
    <row r="30" spans="2:18" s="1" customFormat="1" ht="6.95" customHeight="1">
      <c r="B30" s="34"/>
      <c r="C30" s="35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35"/>
      <c r="R30" s="36"/>
    </row>
    <row r="31" spans="2:18" s="1" customFormat="1" ht="14.45" customHeight="1">
      <c r="B31" s="34"/>
      <c r="C31" s="35"/>
      <c r="D31" s="41" t="s">
        <v>48</v>
      </c>
      <c r="E31" s="41" t="s">
        <v>49</v>
      </c>
      <c r="F31" s="42">
        <v>0.21</v>
      </c>
      <c r="G31" s="112" t="s">
        <v>50</v>
      </c>
      <c r="H31" s="240">
        <f>ROUND((((SUM(BE111:BE118)+SUM(BE135:BE270))+SUM(BE272:BE276))),0)</f>
        <v>0</v>
      </c>
      <c r="I31" s="233"/>
      <c r="J31" s="233"/>
      <c r="K31" s="35"/>
      <c r="L31" s="35"/>
      <c r="M31" s="240">
        <f>ROUND(((ROUND((SUM(BE111:BE118)+SUM(BE135:BE270)),0)*F31)+SUM(BE272:BE276)*F31),0)</f>
        <v>0</v>
      </c>
      <c r="N31" s="233"/>
      <c r="O31" s="233"/>
      <c r="P31" s="233"/>
      <c r="Q31" s="35"/>
      <c r="R31" s="36"/>
    </row>
    <row r="32" spans="2:18" s="1" customFormat="1" ht="14.45" customHeight="1">
      <c r="B32" s="34"/>
      <c r="C32" s="35"/>
      <c r="D32" s="35"/>
      <c r="E32" s="41" t="s">
        <v>51</v>
      </c>
      <c r="F32" s="42">
        <v>0.15</v>
      </c>
      <c r="G32" s="112" t="s">
        <v>50</v>
      </c>
      <c r="H32" s="240">
        <f>ROUND((((SUM(BF111:BF118)+SUM(BF135:BF270))+SUM(BF272:BF276))),0)</f>
        <v>0</v>
      </c>
      <c r="I32" s="233"/>
      <c r="J32" s="233"/>
      <c r="K32" s="35"/>
      <c r="L32" s="35"/>
      <c r="M32" s="240">
        <f>ROUND(((ROUND((SUM(BF111:BF118)+SUM(BF135:BF270)),0)*F32)+SUM(BF272:BF276)*F32),0)</f>
        <v>0</v>
      </c>
      <c r="N32" s="233"/>
      <c r="O32" s="233"/>
      <c r="P32" s="233"/>
      <c r="Q32" s="35"/>
      <c r="R32" s="36"/>
    </row>
    <row r="33" spans="2:18" s="1" customFormat="1" ht="14.45" customHeight="1" hidden="1">
      <c r="B33" s="34"/>
      <c r="C33" s="35"/>
      <c r="D33" s="35"/>
      <c r="E33" s="41" t="s">
        <v>52</v>
      </c>
      <c r="F33" s="42">
        <v>0.21</v>
      </c>
      <c r="G33" s="112" t="s">
        <v>50</v>
      </c>
      <c r="H33" s="240">
        <f>ROUND((((SUM(BG111:BG118)+SUM(BG135:BG270))+SUM(BG272:BG276))),0)</f>
        <v>0</v>
      </c>
      <c r="I33" s="233"/>
      <c r="J33" s="233"/>
      <c r="K33" s="35"/>
      <c r="L33" s="35"/>
      <c r="M33" s="240">
        <v>0</v>
      </c>
      <c r="N33" s="233"/>
      <c r="O33" s="233"/>
      <c r="P33" s="233"/>
      <c r="Q33" s="35"/>
      <c r="R33" s="36"/>
    </row>
    <row r="34" spans="2:18" s="1" customFormat="1" ht="14.45" customHeight="1" hidden="1">
      <c r="B34" s="34"/>
      <c r="C34" s="35"/>
      <c r="D34" s="35"/>
      <c r="E34" s="41" t="s">
        <v>53</v>
      </c>
      <c r="F34" s="42">
        <v>0.15</v>
      </c>
      <c r="G34" s="112" t="s">
        <v>50</v>
      </c>
      <c r="H34" s="240">
        <f>ROUND((((SUM(BH111:BH118)+SUM(BH135:BH270))+SUM(BH272:BH276))),0)</f>
        <v>0</v>
      </c>
      <c r="I34" s="233"/>
      <c r="J34" s="233"/>
      <c r="K34" s="35"/>
      <c r="L34" s="35"/>
      <c r="M34" s="240">
        <v>0</v>
      </c>
      <c r="N34" s="233"/>
      <c r="O34" s="233"/>
      <c r="P34" s="233"/>
      <c r="Q34" s="35"/>
      <c r="R34" s="36"/>
    </row>
    <row r="35" spans="2:18" s="1" customFormat="1" ht="14.45" customHeight="1" hidden="1">
      <c r="B35" s="34"/>
      <c r="C35" s="35"/>
      <c r="D35" s="35"/>
      <c r="E35" s="41" t="s">
        <v>54</v>
      </c>
      <c r="F35" s="42">
        <v>0</v>
      </c>
      <c r="G35" s="112" t="s">
        <v>50</v>
      </c>
      <c r="H35" s="240">
        <f>ROUND((((SUM(BI111:BI118)+SUM(BI135:BI270))+SUM(BI272:BI276))),0)</f>
        <v>0</v>
      </c>
      <c r="I35" s="233"/>
      <c r="J35" s="233"/>
      <c r="K35" s="35"/>
      <c r="L35" s="35"/>
      <c r="M35" s="240">
        <v>0</v>
      </c>
      <c r="N35" s="233"/>
      <c r="O35" s="233"/>
      <c r="P35" s="233"/>
      <c r="Q35" s="35"/>
      <c r="R35" s="36"/>
    </row>
    <row r="36" spans="2:18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6"/>
    </row>
    <row r="37" spans="2:18" s="1" customFormat="1" ht="25.35" customHeight="1">
      <c r="B37" s="34"/>
      <c r="C37" s="108"/>
      <c r="D37" s="113" t="s">
        <v>55</v>
      </c>
      <c r="E37" s="74"/>
      <c r="F37" s="74"/>
      <c r="G37" s="114" t="s">
        <v>56</v>
      </c>
      <c r="H37" s="115" t="s">
        <v>57</v>
      </c>
      <c r="I37" s="74"/>
      <c r="J37" s="74"/>
      <c r="K37" s="74"/>
      <c r="L37" s="241">
        <f>SUM(M29:M35)</f>
        <v>0</v>
      </c>
      <c r="M37" s="241"/>
      <c r="N37" s="241"/>
      <c r="O37" s="241"/>
      <c r="P37" s="242"/>
      <c r="Q37" s="108"/>
      <c r="R37" s="36"/>
    </row>
    <row r="38" spans="2:18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ht="13.5">
      <c r="B40" s="2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3"/>
    </row>
    <row r="41" spans="2:18" ht="13.5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ht="13.5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3.5">
      <c r="B50" s="34"/>
      <c r="C50" s="35"/>
      <c r="D50" s="49" t="s">
        <v>58</v>
      </c>
      <c r="E50" s="50"/>
      <c r="F50" s="50"/>
      <c r="G50" s="50"/>
      <c r="H50" s="51"/>
      <c r="I50" s="35"/>
      <c r="J50" s="49" t="s">
        <v>59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2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3"/>
    </row>
    <row r="52" spans="2:18" ht="13.5">
      <c r="B52" s="22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3"/>
    </row>
    <row r="53" spans="2:18" ht="13.5">
      <c r="B53" s="22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3"/>
    </row>
    <row r="54" spans="2:18" ht="13.5">
      <c r="B54" s="22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3"/>
    </row>
    <row r="55" spans="2:18" ht="13.5">
      <c r="B55" s="22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3"/>
    </row>
    <row r="56" spans="2:18" ht="13.5">
      <c r="B56" s="22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3"/>
    </row>
    <row r="57" spans="2:18" ht="13.5">
      <c r="B57" s="22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3"/>
    </row>
    <row r="58" spans="2:18" ht="13.5">
      <c r="B58" s="22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3"/>
    </row>
    <row r="59" spans="2:18" s="1" customFormat="1" ht="13.5">
      <c r="B59" s="34"/>
      <c r="C59" s="35"/>
      <c r="D59" s="54" t="s">
        <v>60</v>
      </c>
      <c r="E59" s="55"/>
      <c r="F59" s="55"/>
      <c r="G59" s="56" t="s">
        <v>61</v>
      </c>
      <c r="H59" s="57"/>
      <c r="I59" s="35"/>
      <c r="J59" s="54" t="s">
        <v>60</v>
      </c>
      <c r="K59" s="55"/>
      <c r="L59" s="55"/>
      <c r="M59" s="55"/>
      <c r="N59" s="56" t="s">
        <v>61</v>
      </c>
      <c r="O59" s="55"/>
      <c r="P59" s="57"/>
      <c r="Q59" s="35"/>
      <c r="R59" s="36"/>
    </row>
    <row r="60" spans="2:18" ht="13.5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3.5">
      <c r="B61" s="34"/>
      <c r="C61" s="35"/>
      <c r="D61" s="49" t="s">
        <v>62</v>
      </c>
      <c r="E61" s="50"/>
      <c r="F61" s="50"/>
      <c r="G61" s="50"/>
      <c r="H61" s="51"/>
      <c r="I61" s="35"/>
      <c r="J61" s="49" t="s">
        <v>63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2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3"/>
    </row>
    <row r="63" spans="2:18" ht="13.5">
      <c r="B63" s="22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3"/>
    </row>
    <row r="64" spans="2:18" ht="13.5">
      <c r="B64" s="22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3"/>
    </row>
    <row r="65" spans="2:18" ht="13.5">
      <c r="B65" s="22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3"/>
    </row>
    <row r="66" spans="2:18" ht="13.5">
      <c r="B66" s="22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3"/>
    </row>
    <row r="67" spans="2:18" ht="13.5">
      <c r="B67" s="22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3"/>
    </row>
    <row r="68" spans="2:18" ht="13.5">
      <c r="B68" s="22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3"/>
    </row>
    <row r="69" spans="2:18" ht="13.5">
      <c r="B69" s="22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3"/>
    </row>
    <row r="70" spans="2:18" s="1" customFormat="1" ht="13.5">
      <c r="B70" s="34"/>
      <c r="C70" s="35"/>
      <c r="D70" s="54" t="s">
        <v>60</v>
      </c>
      <c r="E70" s="55"/>
      <c r="F70" s="55"/>
      <c r="G70" s="56" t="s">
        <v>61</v>
      </c>
      <c r="H70" s="57"/>
      <c r="I70" s="35"/>
      <c r="J70" s="54" t="s">
        <v>60</v>
      </c>
      <c r="K70" s="55"/>
      <c r="L70" s="55"/>
      <c r="M70" s="55"/>
      <c r="N70" s="56" t="s">
        <v>61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" customHeight="1">
      <c r="B76" s="34"/>
      <c r="C76" s="186" t="s">
        <v>107</v>
      </c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6.95" customHeight="1">
      <c r="B78" s="34"/>
      <c r="C78" s="68" t="s">
        <v>20</v>
      </c>
      <c r="D78" s="35"/>
      <c r="E78" s="35"/>
      <c r="F78" s="200" t="str">
        <f>F6</f>
        <v>Změna užívání prostoru učebny na prostor spisovny ( archivu) v objektu č.p. 386, ul. Budovatelská, Studénka</v>
      </c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35"/>
      <c r="R78" s="36"/>
    </row>
    <row r="79" spans="2:18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6"/>
    </row>
    <row r="80" spans="2:18" s="1" customFormat="1" ht="18" customHeight="1">
      <c r="B80" s="34"/>
      <c r="C80" s="29" t="s">
        <v>25</v>
      </c>
      <c r="D80" s="35"/>
      <c r="E80" s="35"/>
      <c r="F80" s="27" t="str">
        <f>F8</f>
        <v>Studénka</v>
      </c>
      <c r="G80" s="35"/>
      <c r="H80" s="35"/>
      <c r="I80" s="35"/>
      <c r="J80" s="35"/>
      <c r="K80" s="29" t="s">
        <v>27</v>
      </c>
      <c r="L80" s="35"/>
      <c r="M80" s="235" t="str">
        <f>IF(O8="","",O8)</f>
        <v>12. 12. 2018</v>
      </c>
      <c r="N80" s="235"/>
      <c r="O80" s="235"/>
      <c r="P80" s="235"/>
      <c r="Q80" s="35"/>
      <c r="R80" s="36"/>
    </row>
    <row r="81" spans="2:18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6"/>
    </row>
    <row r="82" spans="2:18" s="1" customFormat="1" ht="13.5">
      <c r="B82" s="34"/>
      <c r="C82" s="29" t="s">
        <v>31</v>
      </c>
      <c r="D82" s="35"/>
      <c r="E82" s="35"/>
      <c r="F82" s="27" t="str">
        <f>E11</f>
        <v>Město Studénka</v>
      </c>
      <c r="G82" s="35"/>
      <c r="H82" s="35"/>
      <c r="I82" s="35"/>
      <c r="J82" s="35"/>
      <c r="K82" s="29" t="s">
        <v>39</v>
      </c>
      <c r="L82" s="35"/>
      <c r="M82" s="190" t="str">
        <f>E17</f>
        <v>Renata Škopová</v>
      </c>
      <c r="N82" s="190"/>
      <c r="O82" s="190"/>
      <c r="P82" s="190"/>
      <c r="Q82" s="190"/>
      <c r="R82" s="36"/>
    </row>
    <row r="83" spans="2:18" s="1" customFormat="1" ht="14.45" customHeight="1">
      <c r="B83" s="34"/>
      <c r="C83" s="29" t="s">
        <v>37</v>
      </c>
      <c r="D83" s="35"/>
      <c r="E83" s="35"/>
      <c r="F83" s="27" t="str">
        <f>IF(E14="","",E14)</f>
        <v>Vyplň údaj</v>
      </c>
      <c r="G83" s="35"/>
      <c r="H83" s="35"/>
      <c r="I83" s="35"/>
      <c r="J83" s="35"/>
      <c r="K83" s="29" t="s">
        <v>43</v>
      </c>
      <c r="L83" s="35"/>
      <c r="M83" s="190" t="str">
        <f>E20</f>
        <v>Renata Škopová</v>
      </c>
      <c r="N83" s="190"/>
      <c r="O83" s="190"/>
      <c r="P83" s="190"/>
      <c r="Q83" s="190"/>
      <c r="R83" s="36"/>
    </row>
    <row r="84" spans="2:18" s="1" customFormat="1" ht="10.35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6"/>
    </row>
    <row r="85" spans="2:18" s="1" customFormat="1" ht="29.25" customHeight="1">
      <c r="B85" s="34"/>
      <c r="C85" s="243" t="s">
        <v>108</v>
      </c>
      <c r="D85" s="244"/>
      <c r="E85" s="244"/>
      <c r="F85" s="244"/>
      <c r="G85" s="244"/>
      <c r="H85" s="108"/>
      <c r="I85" s="108"/>
      <c r="J85" s="108"/>
      <c r="K85" s="108"/>
      <c r="L85" s="108"/>
      <c r="M85" s="108"/>
      <c r="N85" s="243" t="s">
        <v>109</v>
      </c>
      <c r="O85" s="244"/>
      <c r="P85" s="244"/>
      <c r="Q85" s="244"/>
      <c r="R85" s="36"/>
    </row>
    <row r="86" spans="2:18" s="1" customFormat="1" ht="10.3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6"/>
    </row>
    <row r="87" spans="2:47" s="1" customFormat="1" ht="29.25" customHeight="1">
      <c r="B87" s="34"/>
      <c r="C87" s="116" t="s">
        <v>110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193">
        <f>N135</f>
        <v>0</v>
      </c>
      <c r="O87" s="245"/>
      <c r="P87" s="245"/>
      <c r="Q87" s="245"/>
      <c r="R87" s="36"/>
      <c r="AU87" s="18" t="s">
        <v>111</v>
      </c>
    </row>
    <row r="88" spans="2:18" s="6" customFormat="1" ht="24.95" customHeight="1">
      <c r="B88" s="117"/>
      <c r="C88" s="118"/>
      <c r="D88" s="119" t="s">
        <v>112</v>
      </c>
      <c r="E88" s="118"/>
      <c r="F88" s="118"/>
      <c r="G88" s="118"/>
      <c r="H88" s="118"/>
      <c r="I88" s="118"/>
      <c r="J88" s="118"/>
      <c r="K88" s="118"/>
      <c r="L88" s="118"/>
      <c r="M88" s="118"/>
      <c r="N88" s="246">
        <f>N136</f>
        <v>0</v>
      </c>
      <c r="O88" s="247"/>
      <c r="P88" s="247"/>
      <c r="Q88" s="247"/>
      <c r="R88" s="120"/>
    </row>
    <row r="89" spans="2:18" s="7" customFormat="1" ht="19.9" customHeight="1">
      <c r="B89" s="121"/>
      <c r="C89" s="122"/>
      <c r="D89" s="96" t="s">
        <v>113</v>
      </c>
      <c r="E89" s="122"/>
      <c r="F89" s="122"/>
      <c r="G89" s="122"/>
      <c r="H89" s="122"/>
      <c r="I89" s="122"/>
      <c r="J89" s="122"/>
      <c r="K89" s="122"/>
      <c r="L89" s="122"/>
      <c r="M89" s="122"/>
      <c r="N89" s="192">
        <f>N137</f>
        <v>0</v>
      </c>
      <c r="O89" s="248"/>
      <c r="P89" s="248"/>
      <c r="Q89" s="248"/>
      <c r="R89" s="123"/>
    </row>
    <row r="90" spans="2:18" s="7" customFormat="1" ht="19.9" customHeight="1">
      <c r="B90" s="121"/>
      <c r="C90" s="122"/>
      <c r="D90" s="96" t="s">
        <v>114</v>
      </c>
      <c r="E90" s="122"/>
      <c r="F90" s="122"/>
      <c r="G90" s="122"/>
      <c r="H90" s="122"/>
      <c r="I90" s="122"/>
      <c r="J90" s="122"/>
      <c r="K90" s="122"/>
      <c r="L90" s="122"/>
      <c r="M90" s="122"/>
      <c r="N90" s="192">
        <f>N143</f>
        <v>0</v>
      </c>
      <c r="O90" s="248"/>
      <c r="P90" s="248"/>
      <c r="Q90" s="248"/>
      <c r="R90" s="123"/>
    </row>
    <row r="91" spans="2:18" s="7" customFormat="1" ht="19.9" customHeight="1">
      <c r="B91" s="121"/>
      <c r="C91" s="122"/>
      <c r="D91" s="96" t="s">
        <v>115</v>
      </c>
      <c r="E91" s="122"/>
      <c r="F91" s="122"/>
      <c r="G91" s="122"/>
      <c r="H91" s="122"/>
      <c r="I91" s="122"/>
      <c r="J91" s="122"/>
      <c r="K91" s="122"/>
      <c r="L91" s="122"/>
      <c r="M91" s="122"/>
      <c r="N91" s="192">
        <f>N163</f>
        <v>0</v>
      </c>
      <c r="O91" s="248"/>
      <c r="P91" s="248"/>
      <c r="Q91" s="248"/>
      <c r="R91" s="123"/>
    </row>
    <row r="92" spans="2:18" s="7" customFormat="1" ht="19.9" customHeight="1">
      <c r="B92" s="121"/>
      <c r="C92" s="122"/>
      <c r="D92" s="96" t="s">
        <v>116</v>
      </c>
      <c r="E92" s="122"/>
      <c r="F92" s="122"/>
      <c r="G92" s="122"/>
      <c r="H92" s="122"/>
      <c r="I92" s="122"/>
      <c r="J92" s="122"/>
      <c r="K92" s="122"/>
      <c r="L92" s="122"/>
      <c r="M92" s="122"/>
      <c r="N92" s="192">
        <f>N179</f>
        <v>0</v>
      </c>
      <c r="O92" s="248"/>
      <c r="P92" s="248"/>
      <c r="Q92" s="248"/>
      <c r="R92" s="123"/>
    </row>
    <row r="93" spans="2:18" s="7" customFormat="1" ht="19.9" customHeight="1">
      <c r="B93" s="121"/>
      <c r="C93" s="122"/>
      <c r="D93" s="96" t="s">
        <v>117</v>
      </c>
      <c r="E93" s="122"/>
      <c r="F93" s="122"/>
      <c r="G93" s="122"/>
      <c r="H93" s="122"/>
      <c r="I93" s="122"/>
      <c r="J93" s="122"/>
      <c r="K93" s="122"/>
      <c r="L93" s="122"/>
      <c r="M93" s="122"/>
      <c r="N93" s="192">
        <f>N184</f>
        <v>0</v>
      </c>
      <c r="O93" s="248"/>
      <c r="P93" s="248"/>
      <c r="Q93" s="248"/>
      <c r="R93" s="123"/>
    </row>
    <row r="94" spans="2:18" s="6" customFormat="1" ht="24.95" customHeight="1">
      <c r="B94" s="117"/>
      <c r="C94" s="118"/>
      <c r="D94" s="119" t="s">
        <v>118</v>
      </c>
      <c r="E94" s="118"/>
      <c r="F94" s="118"/>
      <c r="G94" s="118"/>
      <c r="H94" s="118"/>
      <c r="I94" s="118"/>
      <c r="J94" s="118"/>
      <c r="K94" s="118"/>
      <c r="L94" s="118"/>
      <c r="M94" s="118"/>
      <c r="N94" s="246">
        <f>N186</f>
        <v>0</v>
      </c>
      <c r="O94" s="247"/>
      <c r="P94" s="247"/>
      <c r="Q94" s="247"/>
      <c r="R94" s="120"/>
    </row>
    <row r="95" spans="2:18" s="7" customFormat="1" ht="19.9" customHeight="1">
      <c r="B95" s="121"/>
      <c r="C95" s="122"/>
      <c r="D95" s="96" t="s">
        <v>119</v>
      </c>
      <c r="E95" s="122"/>
      <c r="F95" s="122"/>
      <c r="G95" s="122"/>
      <c r="H95" s="122"/>
      <c r="I95" s="122"/>
      <c r="J95" s="122"/>
      <c r="K95" s="122"/>
      <c r="L95" s="122"/>
      <c r="M95" s="122"/>
      <c r="N95" s="192">
        <f>N187</f>
        <v>0</v>
      </c>
      <c r="O95" s="248"/>
      <c r="P95" s="248"/>
      <c r="Q95" s="248"/>
      <c r="R95" s="123"/>
    </row>
    <row r="96" spans="2:18" s="7" customFormat="1" ht="19.9" customHeight="1">
      <c r="B96" s="121"/>
      <c r="C96" s="122"/>
      <c r="D96" s="96" t="s">
        <v>120</v>
      </c>
      <c r="E96" s="122"/>
      <c r="F96" s="122"/>
      <c r="G96" s="122"/>
      <c r="H96" s="122"/>
      <c r="I96" s="122"/>
      <c r="J96" s="122"/>
      <c r="K96" s="122"/>
      <c r="L96" s="122"/>
      <c r="M96" s="122"/>
      <c r="N96" s="192">
        <f>N190</f>
        <v>0</v>
      </c>
      <c r="O96" s="248"/>
      <c r="P96" s="248"/>
      <c r="Q96" s="248"/>
      <c r="R96" s="123"/>
    </row>
    <row r="97" spans="2:18" s="7" customFormat="1" ht="19.9" customHeight="1">
      <c r="B97" s="121"/>
      <c r="C97" s="122"/>
      <c r="D97" s="96" t="s">
        <v>121</v>
      </c>
      <c r="E97" s="122"/>
      <c r="F97" s="122"/>
      <c r="G97" s="122"/>
      <c r="H97" s="122"/>
      <c r="I97" s="122"/>
      <c r="J97" s="122"/>
      <c r="K97" s="122"/>
      <c r="L97" s="122"/>
      <c r="M97" s="122"/>
      <c r="N97" s="192">
        <f>N204</f>
        <v>0</v>
      </c>
      <c r="O97" s="248"/>
      <c r="P97" s="248"/>
      <c r="Q97" s="248"/>
      <c r="R97" s="123"/>
    </row>
    <row r="98" spans="2:18" s="7" customFormat="1" ht="19.9" customHeight="1">
      <c r="B98" s="121"/>
      <c r="C98" s="122"/>
      <c r="D98" s="96" t="s">
        <v>122</v>
      </c>
      <c r="E98" s="122"/>
      <c r="F98" s="122"/>
      <c r="G98" s="122"/>
      <c r="H98" s="122"/>
      <c r="I98" s="122"/>
      <c r="J98" s="122"/>
      <c r="K98" s="122"/>
      <c r="L98" s="122"/>
      <c r="M98" s="122"/>
      <c r="N98" s="192">
        <f>N206</f>
        <v>0</v>
      </c>
      <c r="O98" s="248"/>
      <c r="P98" s="248"/>
      <c r="Q98" s="248"/>
      <c r="R98" s="123"/>
    </row>
    <row r="99" spans="2:18" s="7" customFormat="1" ht="19.9" customHeight="1">
      <c r="B99" s="121"/>
      <c r="C99" s="122"/>
      <c r="D99" s="96" t="s">
        <v>123</v>
      </c>
      <c r="E99" s="122"/>
      <c r="F99" s="122"/>
      <c r="G99" s="122"/>
      <c r="H99" s="122"/>
      <c r="I99" s="122"/>
      <c r="J99" s="122"/>
      <c r="K99" s="122"/>
      <c r="L99" s="122"/>
      <c r="M99" s="122"/>
      <c r="N99" s="192">
        <f>N208</f>
        <v>0</v>
      </c>
      <c r="O99" s="248"/>
      <c r="P99" s="248"/>
      <c r="Q99" s="248"/>
      <c r="R99" s="123"/>
    </row>
    <row r="100" spans="2:18" s="7" customFormat="1" ht="19.9" customHeight="1">
      <c r="B100" s="121"/>
      <c r="C100" s="122"/>
      <c r="D100" s="96" t="s">
        <v>124</v>
      </c>
      <c r="E100" s="122"/>
      <c r="F100" s="122"/>
      <c r="G100" s="122"/>
      <c r="H100" s="122"/>
      <c r="I100" s="122"/>
      <c r="J100" s="122"/>
      <c r="K100" s="122"/>
      <c r="L100" s="122"/>
      <c r="M100" s="122"/>
      <c r="N100" s="192">
        <f>N212</f>
        <v>0</v>
      </c>
      <c r="O100" s="248"/>
      <c r="P100" s="248"/>
      <c r="Q100" s="248"/>
      <c r="R100" s="123"/>
    </row>
    <row r="101" spans="2:18" s="7" customFormat="1" ht="19.9" customHeight="1">
      <c r="B101" s="121"/>
      <c r="C101" s="122"/>
      <c r="D101" s="96" t="s">
        <v>125</v>
      </c>
      <c r="E101" s="122"/>
      <c r="F101" s="122"/>
      <c r="G101" s="122"/>
      <c r="H101" s="122"/>
      <c r="I101" s="122"/>
      <c r="J101" s="122"/>
      <c r="K101" s="122"/>
      <c r="L101" s="122"/>
      <c r="M101" s="122"/>
      <c r="N101" s="192">
        <f>N229</f>
        <v>0</v>
      </c>
      <c r="O101" s="248"/>
      <c r="P101" s="248"/>
      <c r="Q101" s="248"/>
      <c r="R101" s="123"/>
    </row>
    <row r="102" spans="2:18" s="7" customFormat="1" ht="19.9" customHeight="1">
      <c r="B102" s="121"/>
      <c r="C102" s="122"/>
      <c r="D102" s="96" t="s">
        <v>126</v>
      </c>
      <c r="E102" s="122"/>
      <c r="F102" s="122"/>
      <c r="G102" s="122"/>
      <c r="H102" s="122"/>
      <c r="I102" s="122"/>
      <c r="J102" s="122"/>
      <c r="K102" s="122"/>
      <c r="L102" s="122"/>
      <c r="M102" s="122"/>
      <c r="N102" s="192">
        <f>N232</f>
        <v>0</v>
      </c>
      <c r="O102" s="248"/>
      <c r="P102" s="248"/>
      <c r="Q102" s="248"/>
      <c r="R102" s="123"/>
    </row>
    <row r="103" spans="2:18" s="7" customFormat="1" ht="19.9" customHeight="1">
      <c r="B103" s="121"/>
      <c r="C103" s="122"/>
      <c r="D103" s="96" t="s">
        <v>127</v>
      </c>
      <c r="E103" s="122"/>
      <c r="F103" s="122"/>
      <c r="G103" s="122"/>
      <c r="H103" s="122"/>
      <c r="I103" s="122"/>
      <c r="J103" s="122"/>
      <c r="K103" s="122"/>
      <c r="L103" s="122"/>
      <c r="M103" s="122"/>
      <c r="N103" s="192">
        <f>N234</f>
        <v>0</v>
      </c>
      <c r="O103" s="248"/>
      <c r="P103" s="248"/>
      <c r="Q103" s="248"/>
      <c r="R103" s="123"/>
    </row>
    <row r="104" spans="2:18" s="7" customFormat="1" ht="19.9" customHeight="1">
      <c r="B104" s="121"/>
      <c r="C104" s="122"/>
      <c r="D104" s="96" t="s">
        <v>128</v>
      </c>
      <c r="E104" s="122"/>
      <c r="F104" s="122"/>
      <c r="G104" s="122"/>
      <c r="H104" s="122"/>
      <c r="I104" s="122"/>
      <c r="J104" s="122"/>
      <c r="K104" s="122"/>
      <c r="L104" s="122"/>
      <c r="M104" s="122"/>
      <c r="N104" s="192">
        <f>N247</f>
        <v>0</v>
      </c>
      <c r="O104" s="248"/>
      <c r="P104" s="248"/>
      <c r="Q104" s="248"/>
      <c r="R104" s="123"/>
    </row>
    <row r="105" spans="2:18" s="7" customFormat="1" ht="19.9" customHeight="1">
      <c r="B105" s="121"/>
      <c r="C105" s="122"/>
      <c r="D105" s="96" t="s">
        <v>129</v>
      </c>
      <c r="E105" s="122"/>
      <c r="F105" s="122"/>
      <c r="G105" s="122"/>
      <c r="H105" s="122"/>
      <c r="I105" s="122"/>
      <c r="J105" s="122"/>
      <c r="K105" s="122"/>
      <c r="L105" s="122"/>
      <c r="M105" s="122"/>
      <c r="N105" s="192">
        <f>N256</f>
        <v>0</v>
      </c>
      <c r="O105" s="248"/>
      <c r="P105" s="248"/>
      <c r="Q105" s="248"/>
      <c r="R105" s="123"/>
    </row>
    <row r="106" spans="2:18" s="7" customFormat="1" ht="19.9" customHeight="1">
      <c r="B106" s="121"/>
      <c r="C106" s="122"/>
      <c r="D106" s="96" t="s">
        <v>130</v>
      </c>
      <c r="E106" s="122"/>
      <c r="F106" s="122"/>
      <c r="G106" s="122"/>
      <c r="H106" s="122"/>
      <c r="I106" s="122"/>
      <c r="J106" s="122"/>
      <c r="K106" s="122"/>
      <c r="L106" s="122"/>
      <c r="M106" s="122"/>
      <c r="N106" s="192">
        <f>N260</f>
        <v>0</v>
      </c>
      <c r="O106" s="248"/>
      <c r="P106" s="248"/>
      <c r="Q106" s="248"/>
      <c r="R106" s="123"/>
    </row>
    <row r="107" spans="2:18" s="6" customFormat="1" ht="24.95" customHeight="1">
      <c r="B107" s="117"/>
      <c r="C107" s="118"/>
      <c r="D107" s="119" t="s">
        <v>131</v>
      </c>
      <c r="E107" s="118"/>
      <c r="F107" s="118"/>
      <c r="G107" s="118"/>
      <c r="H107" s="118"/>
      <c r="I107" s="118"/>
      <c r="J107" s="118"/>
      <c r="K107" s="118"/>
      <c r="L107" s="118"/>
      <c r="M107" s="118"/>
      <c r="N107" s="246">
        <f>N268</f>
        <v>0</v>
      </c>
      <c r="O107" s="247"/>
      <c r="P107" s="247"/>
      <c r="Q107" s="247"/>
      <c r="R107" s="120"/>
    </row>
    <row r="108" spans="2:18" s="7" customFormat="1" ht="19.9" customHeight="1">
      <c r="B108" s="121"/>
      <c r="C108" s="122"/>
      <c r="D108" s="96" t="s">
        <v>132</v>
      </c>
      <c r="E108" s="122"/>
      <c r="F108" s="122"/>
      <c r="G108" s="122"/>
      <c r="H108" s="122"/>
      <c r="I108" s="122"/>
      <c r="J108" s="122"/>
      <c r="K108" s="122"/>
      <c r="L108" s="122"/>
      <c r="M108" s="122"/>
      <c r="N108" s="192">
        <f>N269</f>
        <v>0</v>
      </c>
      <c r="O108" s="248"/>
      <c r="P108" s="248"/>
      <c r="Q108" s="248"/>
      <c r="R108" s="123"/>
    </row>
    <row r="109" spans="2:18" s="6" customFormat="1" ht="21.75" customHeight="1">
      <c r="B109" s="117"/>
      <c r="C109" s="118"/>
      <c r="D109" s="119" t="s">
        <v>133</v>
      </c>
      <c r="E109" s="118"/>
      <c r="F109" s="118"/>
      <c r="G109" s="118"/>
      <c r="H109" s="118"/>
      <c r="I109" s="118"/>
      <c r="J109" s="118"/>
      <c r="K109" s="118"/>
      <c r="L109" s="118"/>
      <c r="M109" s="118"/>
      <c r="N109" s="249">
        <f>N271</f>
        <v>0</v>
      </c>
      <c r="O109" s="247"/>
      <c r="P109" s="247"/>
      <c r="Q109" s="247"/>
      <c r="R109" s="120"/>
    </row>
    <row r="110" spans="2:18" s="1" customFormat="1" ht="21.75" customHeight="1"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/>
    </row>
    <row r="111" spans="2:21" s="1" customFormat="1" ht="29.25" customHeight="1">
      <c r="B111" s="34"/>
      <c r="C111" s="116" t="s">
        <v>134</v>
      </c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245">
        <f>ROUND(N112+N113+N114+N115+N116+N117,0)</f>
        <v>0</v>
      </c>
      <c r="O111" s="250"/>
      <c r="P111" s="250"/>
      <c r="Q111" s="250"/>
      <c r="R111" s="36"/>
      <c r="T111" s="124"/>
      <c r="U111" s="125" t="s">
        <v>48</v>
      </c>
    </row>
    <row r="112" spans="2:65" s="1" customFormat="1" ht="18" customHeight="1">
      <c r="B112" s="126"/>
      <c r="C112" s="127"/>
      <c r="D112" s="206" t="s">
        <v>135</v>
      </c>
      <c r="E112" s="251"/>
      <c r="F112" s="251"/>
      <c r="G112" s="251"/>
      <c r="H112" s="251"/>
      <c r="I112" s="127"/>
      <c r="J112" s="127"/>
      <c r="K112" s="127"/>
      <c r="L112" s="127"/>
      <c r="M112" s="127"/>
      <c r="N112" s="191">
        <f>ROUND(N87*T112,0)</f>
        <v>0</v>
      </c>
      <c r="O112" s="252"/>
      <c r="P112" s="252"/>
      <c r="Q112" s="252"/>
      <c r="R112" s="129"/>
      <c r="S112" s="130"/>
      <c r="T112" s="131"/>
      <c r="U112" s="132" t="s">
        <v>49</v>
      </c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33" t="s">
        <v>136</v>
      </c>
      <c r="AZ112" s="130"/>
      <c r="BA112" s="130"/>
      <c r="BB112" s="130"/>
      <c r="BC112" s="130"/>
      <c r="BD112" s="130"/>
      <c r="BE112" s="134">
        <f aca="true" t="shared" si="0" ref="BE112:BE117">IF(U112="základní",N112,0)</f>
        <v>0</v>
      </c>
      <c r="BF112" s="134">
        <f aca="true" t="shared" si="1" ref="BF112:BF117">IF(U112="snížená",N112,0)</f>
        <v>0</v>
      </c>
      <c r="BG112" s="134">
        <f aca="true" t="shared" si="2" ref="BG112:BG117">IF(U112="zákl. přenesená",N112,0)</f>
        <v>0</v>
      </c>
      <c r="BH112" s="134">
        <f aca="true" t="shared" si="3" ref="BH112:BH117">IF(U112="sníž. přenesená",N112,0)</f>
        <v>0</v>
      </c>
      <c r="BI112" s="134">
        <f aca="true" t="shared" si="4" ref="BI112:BI117">IF(U112="nulová",N112,0)</f>
        <v>0</v>
      </c>
      <c r="BJ112" s="133" t="s">
        <v>11</v>
      </c>
      <c r="BK112" s="130"/>
      <c r="BL112" s="130"/>
      <c r="BM112" s="130"/>
    </row>
    <row r="113" spans="2:65" s="1" customFormat="1" ht="18" customHeight="1">
      <c r="B113" s="126"/>
      <c r="C113" s="127"/>
      <c r="D113" s="206" t="s">
        <v>137</v>
      </c>
      <c r="E113" s="251"/>
      <c r="F113" s="251"/>
      <c r="G113" s="251"/>
      <c r="H113" s="251"/>
      <c r="I113" s="127"/>
      <c r="J113" s="127"/>
      <c r="K113" s="127"/>
      <c r="L113" s="127"/>
      <c r="M113" s="127"/>
      <c r="N113" s="191">
        <f>ROUND(N87*T113,0)</f>
        <v>0</v>
      </c>
      <c r="O113" s="252"/>
      <c r="P113" s="252"/>
      <c r="Q113" s="252"/>
      <c r="R113" s="129"/>
      <c r="S113" s="130"/>
      <c r="T113" s="131"/>
      <c r="U113" s="132" t="s">
        <v>49</v>
      </c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130"/>
      <c r="AS113" s="130"/>
      <c r="AT113" s="130"/>
      <c r="AU113" s="130"/>
      <c r="AV113" s="130"/>
      <c r="AW113" s="130"/>
      <c r="AX113" s="130"/>
      <c r="AY113" s="133" t="s">
        <v>136</v>
      </c>
      <c r="AZ113" s="130"/>
      <c r="BA113" s="130"/>
      <c r="BB113" s="130"/>
      <c r="BC113" s="130"/>
      <c r="BD113" s="130"/>
      <c r="BE113" s="134">
        <f t="shared" si="0"/>
        <v>0</v>
      </c>
      <c r="BF113" s="134">
        <f t="shared" si="1"/>
        <v>0</v>
      </c>
      <c r="BG113" s="134">
        <f t="shared" si="2"/>
        <v>0</v>
      </c>
      <c r="BH113" s="134">
        <f t="shared" si="3"/>
        <v>0</v>
      </c>
      <c r="BI113" s="134">
        <f t="shared" si="4"/>
        <v>0</v>
      </c>
      <c r="BJ113" s="133" t="s">
        <v>11</v>
      </c>
      <c r="BK113" s="130"/>
      <c r="BL113" s="130"/>
      <c r="BM113" s="130"/>
    </row>
    <row r="114" spans="2:65" s="1" customFormat="1" ht="18" customHeight="1">
      <c r="B114" s="126"/>
      <c r="C114" s="127"/>
      <c r="D114" s="206" t="s">
        <v>138</v>
      </c>
      <c r="E114" s="251"/>
      <c r="F114" s="251"/>
      <c r="G114" s="251"/>
      <c r="H114" s="251"/>
      <c r="I114" s="127"/>
      <c r="J114" s="127"/>
      <c r="K114" s="127"/>
      <c r="L114" s="127"/>
      <c r="M114" s="127"/>
      <c r="N114" s="191">
        <f>ROUND(N87*T114,0)</f>
        <v>0</v>
      </c>
      <c r="O114" s="252"/>
      <c r="P114" s="252"/>
      <c r="Q114" s="252"/>
      <c r="R114" s="129"/>
      <c r="S114" s="130"/>
      <c r="T114" s="131"/>
      <c r="U114" s="132" t="s">
        <v>49</v>
      </c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3" t="s">
        <v>136</v>
      </c>
      <c r="AZ114" s="130"/>
      <c r="BA114" s="130"/>
      <c r="BB114" s="130"/>
      <c r="BC114" s="130"/>
      <c r="BD114" s="130"/>
      <c r="BE114" s="134">
        <f t="shared" si="0"/>
        <v>0</v>
      </c>
      <c r="BF114" s="134">
        <f t="shared" si="1"/>
        <v>0</v>
      </c>
      <c r="BG114" s="134">
        <f t="shared" si="2"/>
        <v>0</v>
      </c>
      <c r="BH114" s="134">
        <f t="shared" si="3"/>
        <v>0</v>
      </c>
      <c r="BI114" s="134">
        <f t="shared" si="4"/>
        <v>0</v>
      </c>
      <c r="BJ114" s="133" t="s">
        <v>11</v>
      </c>
      <c r="BK114" s="130"/>
      <c r="BL114" s="130"/>
      <c r="BM114" s="130"/>
    </row>
    <row r="115" spans="2:65" s="1" customFormat="1" ht="18" customHeight="1">
      <c r="B115" s="126"/>
      <c r="C115" s="127"/>
      <c r="D115" s="206" t="s">
        <v>139</v>
      </c>
      <c r="E115" s="251"/>
      <c r="F115" s="251"/>
      <c r="G115" s="251"/>
      <c r="H115" s="251"/>
      <c r="I115" s="127"/>
      <c r="J115" s="127"/>
      <c r="K115" s="127"/>
      <c r="L115" s="127"/>
      <c r="M115" s="127"/>
      <c r="N115" s="191">
        <f>ROUND(N87*T115,0)</f>
        <v>0</v>
      </c>
      <c r="O115" s="252"/>
      <c r="P115" s="252"/>
      <c r="Q115" s="252"/>
      <c r="R115" s="129"/>
      <c r="S115" s="130"/>
      <c r="T115" s="131"/>
      <c r="U115" s="132" t="s">
        <v>49</v>
      </c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0"/>
      <c r="AG115" s="130"/>
      <c r="AH115" s="130"/>
      <c r="AI115" s="130"/>
      <c r="AJ115" s="130"/>
      <c r="AK115" s="130"/>
      <c r="AL115" s="130"/>
      <c r="AM115" s="130"/>
      <c r="AN115" s="130"/>
      <c r="AO115" s="130"/>
      <c r="AP115" s="130"/>
      <c r="AQ115" s="130"/>
      <c r="AR115" s="130"/>
      <c r="AS115" s="130"/>
      <c r="AT115" s="130"/>
      <c r="AU115" s="130"/>
      <c r="AV115" s="130"/>
      <c r="AW115" s="130"/>
      <c r="AX115" s="130"/>
      <c r="AY115" s="133" t="s">
        <v>136</v>
      </c>
      <c r="AZ115" s="130"/>
      <c r="BA115" s="130"/>
      <c r="BB115" s="130"/>
      <c r="BC115" s="130"/>
      <c r="BD115" s="130"/>
      <c r="BE115" s="134">
        <f t="shared" si="0"/>
        <v>0</v>
      </c>
      <c r="BF115" s="134">
        <f t="shared" si="1"/>
        <v>0</v>
      </c>
      <c r="BG115" s="134">
        <f t="shared" si="2"/>
        <v>0</v>
      </c>
      <c r="BH115" s="134">
        <f t="shared" si="3"/>
        <v>0</v>
      </c>
      <c r="BI115" s="134">
        <f t="shared" si="4"/>
        <v>0</v>
      </c>
      <c r="BJ115" s="133" t="s">
        <v>11</v>
      </c>
      <c r="BK115" s="130"/>
      <c r="BL115" s="130"/>
      <c r="BM115" s="130"/>
    </row>
    <row r="116" spans="2:65" s="1" customFormat="1" ht="18" customHeight="1">
      <c r="B116" s="126"/>
      <c r="C116" s="127"/>
      <c r="D116" s="206" t="s">
        <v>140</v>
      </c>
      <c r="E116" s="251"/>
      <c r="F116" s="251"/>
      <c r="G116" s="251"/>
      <c r="H116" s="251"/>
      <c r="I116" s="127"/>
      <c r="J116" s="127"/>
      <c r="K116" s="127"/>
      <c r="L116" s="127"/>
      <c r="M116" s="127"/>
      <c r="N116" s="191">
        <f>ROUND(N87*T116,0)</f>
        <v>0</v>
      </c>
      <c r="O116" s="252"/>
      <c r="P116" s="252"/>
      <c r="Q116" s="252"/>
      <c r="R116" s="129"/>
      <c r="S116" s="130"/>
      <c r="T116" s="131"/>
      <c r="U116" s="132" t="s">
        <v>49</v>
      </c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0"/>
      <c r="AQ116" s="130"/>
      <c r="AR116" s="130"/>
      <c r="AS116" s="130"/>
      <c r="AT116" s="130"/>
      <c r="AU116" s="130"/>
      <c r="AV116" s="130"/>
      <c r="AW116" s="130"/>
      <c r="AX116" s="130"/>
      <c r="AY116" s="133" t="s">
        <v>136</v>
      </c>
      <c r="AZ116" s="130"/>
      <c r="BA116" s="130"/>
      <c r="BB116" s="130"/>
      <c r="BC116" s="130"/>
      <c r="BD116" s="130"/>
      <c r="BE116" s="134">
        <f t="shared" si="0"/>
        <v>0</v>
      </c>
      <c r="BF116" s="134">
        <f t="shared" si="1"/>
        <v>0</v>
      </c>
      <c r="BG116" s="134">
        <f t="shared" si="2"/>
        <v>0</v>
      </c>
      <c r="BH116" s="134">
        <f t="shared" si="3"/>
        <v>0</v>
      </c>
      <c r="BI116" s="134">
        <f t="shared" si="4"/>
        <v>0</v>
      </c>
      <c r="BJ116" s="133" t="s">
        <v>11</v>
      </c>
      <c r="BK116" s="130"/>
      <c r="BL116" s="130"/>
      <c r="BM116" s="130"/>
    </row>
    <row r="117" spans="2:65" s="1" customFormat="1" ht="18" customHeight="1">
      <c r="B117" s="126"/>
      <c r="C117" s="127"/>
      <c r="D117" s="128" t="s">
        <v>141</v>
      </c>
      <c r="E117" s="127"/>
      <c r="F117" s="127"/>
      <c r="G117" s="127"/>
      <c r="H117" s="127"/>
      <c r="I117" s="127"/>
      <c r="J117" s="127"/>
      <c r="K117" s="127"/>
      <c r="L117" s="127"/>
      <c r="M117" s="127"/>
      <c r="N117" s="191">
        <f>ROUND(N87*T117,0)</f>
        <v>0</v>
      </c>
      <c r="O117" s="252"/>
      <c r="P117" s="252"/>
      <c r="Q117" s="252"/>
      <c r="R117" s="129"/>
      <c r="S117" s="130"/>
      <c r="T117" s="135"/>
      <c r="U117" s="136" t="s">
        <v>49</v>
      </c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0"/>
      <c r="AT117" s="130"/>
      <c r="AU117" s="130"/>
      <c r="AV117" s="130"/>
      <c r="AW117" s="130"/>
      <c r="AX117" s="130"/>
      <c r="AY117" s="133" t="s">
        <v>142</v>
      </c>
      <c r="AZ117" s="130"/>
      <c r="BA117" s="130"/>
      <c r="BB117" s="130"/>
      <c r="BC117" s="130"/>
      <c r="BD117" s="130"/>
      <c r="BE117" s="134">
        <f t="shared" si="0"/>
        <v>0</v>
      </c>
      <c r="BF117" s="134">
        <f t="shared" si="1"/>
        <v>0</v>
      </c>
      <c r="BG117" s="134">
        <f t="shared" si="2"/>
        <v>0</v>
      </c>
      <c r="BH117" s="134">
        <f t="shared" si="3"/>
        <v>0</v>
      </c>
      <c r="BI117" s="134">
        <f t="shared" si="4"/>
        <v>0</v>
      </c>
      <c r="BJ117" s="133" t="s">
        <v>11</v>
      </c>
      <c r="BK117" s="130"/>
      <c r="BL117" s="130"/>
      <c r="BM117" s="130"/>
    </row>
    <row r="118" spans="2:18" s="1" customFormat="1" ht="13.5"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</row>
    <row r="119" spans="2:18" s="1" customFormat="1" ht="29.25" customHeight="1">
      <c r="B119" s="34"/>
      <c r="C119" s="107" t="s">
        <v>98</v>
      </c>
      <c r="D119" s="108"/>
      <c r="E119" s="108"/>
      <c r="F119" s="108"/>
      <c r="G119" s="108"/>
      <c r="H119" s="108"/>
      <c r="I119" s="108"/>
      <c r="J119" s="108"/>
      <c r="K119" s="108"/>
      <c r="L119" s="194">
        <f>ROUND(SUM(N87+N111),0)</f>
        <v>0</v>
      </c>
      <c r="M119" s="194"/>
      <c r="N119" s="194"/>
      <c r="O119" s="194"/>
      <c r="P119" s="194"/>
      <c r="Q119" s="194"/>
      <c r="R119" s="36"/>
    </row>
    <row r="120" spans="2:18" s="1" customFormat="1" ht="6.95" customHeight="1">
      <c r="B120" s="58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60"/>
    </row>
    <row r="124" spans="2:18" s="1" customFormat="1" ht="6.95" customHeight="1">
      <c r="B124" s="61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3"/>
    </row>
    <row r="125" spans="2:18" s="1" customFormat="1" ht="36.95" customHeight="1">
      <c r="B125" s="34"/>
      <c r="C125" s="186" t="s">
        <v>143</v>
      </c>
      <c r="D125" s="233"/>
      <c r="E125" s="233"/>
      <c r="F125" s="233"/>
      <c r="G125" s="233"/>
      <c r="H125" s="233"/>
      <c r="I125" s="233"/>
      <c r="J125" s="233"/>
      <c r="K125" s="233"/>
      <c r="L125" s="233"/>
      <c r="M125" s="233"/>
      <c r="N125" s="233"/>
      <c r="O125" s="233"/>
      <c r="P125" s="233"/>
      <c r="Q125" s="233"/>
      <c r="R125" s="36"/>
    </row>
    <row r="126" spans="2:18" s="1" customFormat="1" ht="6.95" customHeight="1">
      <c r="B126" s="34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6"/>
    </row>
    <row r="127" spans="2:18" s="1" customFormat="1" ht="36.95" customHeight="1">
      <c r="B127" s="34"/>
      <c r="C127" s="68" t="s">
        <v>20</v>
      </c>
      <c r="D127" s="35"/>
      <c r="E127" s="35"/>
      <c r="F127" s="200" t="str">
        <f>F6</f>
        <v>Změna užívání prostoru učebny na prostor spisovny ( archivu) v objektu č.p. 386, ul. Budovatelská, Studénka</v>
      </c>
      <c r="G127" s="233"/>
      <c r="H127" s="233"/>
      <c r="I127" s="233"/>
      <c r="J127" s="233"/>
      <c r="K127" s="233"/>
      <c r="L127" s="233"/>
      <c r="M127" s="233"/>
      <c r="N127" s="233"/>
      <c r="O127" s="233"/>
      <c r="P127" s="233"/>
      <c r="Q127" s="35"/>
      <c r="R127" s="36"/>
    </row>
    <row r="128" spans="2:18" s="1" customFormat="1" ht="6.95" customHeight="1">
      <c r="B128" s="34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6"/>
    </row>
    <row r="129" spans="2:18" s="1" customFormat="1" ht="18" customHeight="1">
      <c r="B129" s="34"/>
      <c r="C129" s="29" t="s">
        <v>25</v>
      </c>
      <c r="D129" s="35"/>
      <c r="E129" s="35"/>
      <c r="F129" s="27" t="str">
        <f>F8</f>
        <v>Studénka</v>
      </c>
      <c r="G129" s="35"/>
      <c r="H129" s="35"/>
      <c r="I129" s="35"/>
      <c r="J129" s="35"/>
      <c r="K129" s="29" t="s">
        <v>27</v>
      </c>
      <c r="L129" s="35"/>
      <c r="M129" s="235" t="str">
        <f>IF(O8="","",O8)</f>
        <v>12. 12. 2018</v>
      </c>
      <c r="N129" s="235"/>
      <c r="O129" s="235"/>
      <c r="P129" s="235"/>
      <c r="Q129" s="35"/>
      <c r="R129" s="36"/>
    </row>
    <row r="130" spans="2:18" s="1" customFormat="1" ht="6.95" customHeight="1">
      <c r="B130" s="34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6"/>
    </row>
    <row r="131" spans="2:18" s="1" customFormat="1" ht="13.5">
      <c r="B131" s="34"/>
      <c r="C131" s="29" t="s">
        <v>31</v>
      </c>
      <c r="D131" s="35"/>
      <c r="E131" s="35"/>
      <c r="F131" s="27" t="str">
        <f>E11</f>
        <v>Město Studénka</v>
      </c>
      <c r="G131" s="35"/>
      <c r="H131" s="35"/>
      <c r="I131" s="35"/>
      <c r="J131" s="35"/>
      <c r="K131" s="29" t="s">
        <v>39</v>
      </c>
      <c r="L131" s="35"/>
      <c r="M131" s="190" t="str">
        <f>E17</f>
        <v>Renata Škopová</v>
      </c>
      <c r="N131" s="190"/>
      <c r="O131" s="190"/>
      <c r="P131" s="190"/>
      <c r="Q131" s="190"/>
      <c r="R131" s="36"/>
    </row>
    <row r="132" spans="2:18" s="1" customFormat="1" ht="14.45" customHeight="1">
      <c r="B132" s="34"/>
      <c r="C132" s="29" t="s">
        <v>37</v>
      </c>
      <c r="D132" s="35"/>
      <c r="E132" s="35"/>
      <c r="F132" s="27" t="str">
        <f>IF(E14="","",E14)</f>
        <v>Vyplň údaj</v>
      </c>
      <c r="G132" s="35"/>
      <c r="H132" s="35"/>
      <c r="I132" s="35"/>
      <c r="J132" s="35"/>
      <c r="K132" s="29" t="s">
        <v>43</v>
      </c>
      <c r="L132" s="35"/>
      <c r="M132" s="190" t="str">
        <f>E20</f>
        <v>Renata Škopová</v>
      </c>
      <c r="N132" s="190"/>
      <c r="O132" s="190"/>
      <c r="P132" s="190"/>
      <c r="Q132" s="190"/>
      <c r="R132" s="36"/>
    </row>
    <row r="133" spans="2:18" s="1" customFormat="1" ht="10.35" customHeight="1">
      <c r="B133" s="34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6"/>
    </row>
    <row r="134" spans="2:27" s="8" customFormat="1" ht="29.25" customHeight="1">
      <c r="B134" s="137"/>
      <c r="C134" s="138" t="s">
        <v>144</v>
      </c>
      <c r="D134" s="139" t="s">
        <v>145</v>
      </c>
      <c r="E134" s="139" t="s">
        <v>66</v>
      </c>
      <c r="F134" s="253" t="s">
        <v>146</v>
      </c>
      <c r="G134" s="253"/>
      <c r="H134" s="253"/>
      <c r="I134" s="253"/>
      <c r="J134" s="139" t="s">
        <v>147</v>
      </c>
      <c r="K134" s="139" t="s">
        <v>148</v>
      </c>
      <c r="L134" s="253" t="s">
        <v>149</v>
      </c>
      <c r="M134" s="253"/>
      <c r="N134" s="253" t="s">
        <v>109</v>
      </c>
      <c r="O134" s="253"/>
      <c r="P134" s="253"/>
      <c r="Q134" s="254"/>
      <c r="R134" s="140"/>
      <c r="T134" s="75" t="s">
        <v>150</v>
      </c>
      <c r="U134" s="76" t="s">
        <v>48</v>
      </c>
      <c r="V134" s="76" t="s">
        <v>151</v>
      </c>
      <c r="W134" s="76" t="s">
        <v>152</v>
      </c>
      <c r="X134" s="76" t="s">
        <v>153</v>
      </c>
      <c r="Y134" s="76" t="s">
        <v>154</v>
      </c>
      <c r="Z134" s="76" t="s">
        <v>155</v>
      </c>
      <c r="AA134" s="77" t="s">
        <v>156</v>
      </c>
    </row>
    <row r="135" spans="2:63" s="1" customFormat="1" ht="29.25" customHeight="1">
      <c r="B135" s="34"/>
      <c r="C135" s="79" t="s">
        <v>106</v>
      </c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255">
        <f>BK135</f>
        <v>0</v>
      </c>
      <c r="O135" s="256"/>
      <c r="P135" s="256"/>
      <c r="Q135" s="256"/>
      <c r="R135" s="36"/>
      <c r="T135" s="78"/>
      <c r="U135" s="50"/>
      <c r="V135" s="50"/>
      <c r="W135" s="141">
        <f>W136+W186+W268+W271</f>
        <v>0</v>
      </c>
      <c r="X135" s="50"/>
      <c r="Y135" s="141">
        <f>Y136+Y186+Y268+Y271</f>
        <v>8.930191129999999</v>
      </c>
      <c r="Z135" s="50"/>
      <c r="AA135" s="142">
        <f>AA136+AA186+AA268+AA271</f>
        <v>9.69784754</v>
      </c>
      <c r="AT135" s="18" t="s">
        <v>83</v>
      </c>
      <c r="AU135" s="18" t="s">
        <v>111</v>
      </c>
      <c r="BK135" s="143">
        <f>BK136+BK186+BK268+BK271</f>
        <v>0</v>
      </c>
    </row>
    <row r="136" spans="2:63" s="9" customFormat="1" ht="37.35" customHeight="1">
      <c r="B136" s="144"/>
      <c r="C136" s="145"/>
      <c r="D136" s="146" t="s">
        <v>112</v>
      </c>
      <c r="E136" s="146"/>
      <c r="F136" s="146"/>
      <c r="G136" s="146"/>
      <c r="H136" s="146"/>
      <c r="I136" s="146"/>
      <c r="J136" s="146"/>
      <c r="K136" s="146"/>
      <c r="L136" s="146"/>
      <c r="M136" s="146"/>
      <c r="N136" s="249">
        <f>BK136</f>
        <v>0</v>
      </c>
      <c r="O136" s="246"/>
      <c r="P136" s="246"/>
      <c r="Q136" s="246"/>
      <c r="R136" s="147"/>
      <c r="T136" s="148"/>
      <c r="U136" s="145"/>
      <c r="V136" s="145"/>
      <c r="W136" s="149">
        <f>W137+W143+W163+W179+W184</f>
        <v>0</v>
      </c>
      <c r="X136" s="145"/>
      <c r="Y136" s="149">
        <f>Y137+Y143+Y163+Y179+Y184</f>
        <v>6.753289089999999</v>
      </c>
      <c r="Z136" s="145"/>
      <c r="AA136" s="150">
        <f>AA137+AA143+AA163+AA179+AA184</f>
        <v>8.222501</v>
      </c>
      <c r="AR136" s="151" t="s">
        <v>11</v>
      </c>
      <c r="AT136" s="152" t="s">
        <v>83</v>
      </c>
      <c r="AU136" s="152" t="s">
        <v>84</v>
      </c>
      <c r="AY136" s="151" t="s">
        <v>157</v>
      </c>
      <c r="BK136" s="153">
        <f>BK137+BK143+BK163+BK179+BK184</f>
        <v>0</v>
      </c>
    </row>
    <row r="137" spans="2:63" s="9" customFormat="1" ht="19.9" customHeight="1">
      <c r="B137" s="144"/>
      <c r="C137" s="145"/>
      <c r="D137" s="154" t="s">
        <v>113</v>
      </c>
      <c r="E137" s="154"/>
      <c r="F137" s="154"/>
      <c r="G137" s="154"/>
      <c r="H137" s="154"/>
      <c r="I137" s="154"/>
      <c r="J137" s="154"/>
      <c r="K137" s="154"/>
      <c r="L137" s="154"/>
      <c r="M137" s="154"/>
      <c r="N137" s="226">
        <f>BK137</f>
        <v>0</v>
      </c>
      <c r="O137" s="227"/>
      <c r="P137" s="227"/>
      <c r="Q137" s="227"/>
      <c r="R137" s="147"/>
      <c r="T137" s="148"/>
      <c r="U137" s="145"/>
      <c r="V137" s="145"/>
      <c r="W137" s="149">
        <f>SUM(W138:W142)</f>
        <v>0</v>
      </c>
      <c r="X137" s="145"/>
      <c r="Y137" s="149">
        <f>SUM(Y138:Y142)</f>
        <v>0.6595660200000001</v>
      </c>
      <c r="Z137" s="145"/>
      <c r="AA137" s="150">
        <f>SUM(AA138:AA142)</f>
        <v>0</v>
      </c>
      <c r="AR137" s="151" t="s">
        <v>11</v>
      </c>
      <c r="AT137" s="152" t="s">
        <v>83</v>
      </c>
      <c r="AU137" s="152" t="s">
        <v>11</v>
      </c>
      <c r="AY137" s="151" t="s">
        <v>157</v>
      </c>
      <c r="BK137" s="153">
        <f>SUM(BK138:BK142)</f>
        <v>0</v>
      </c>
    </row>
    <row r="138" spans="2:65" s="1" customFormat="1" ht="38.25" customHeight="1">
      <c r="B138" s="126"/>
      <c r="C138" s="155" t="s">
        <v>11</v>
      </c>
      <c r="D138" s="155" t="s">
        <v>158</v>
      </c>
      <c r="E138" s="156" t="s">
        <v>159</v>
      </c>
      <c r="F138" s="217" t="s">
        <v>160</v>
      </c>
      <c r="G138" s="217"/>
      <c r="H138" s="217"/>
      <c r="I138" s="217"/>
      <c r="J138" s="157" t="s">
        <v>161</v>
      </c>
      <c r="K138" s="158">
        <v>0.563</v>
      </c>
      <c r="L138" s="220">
        <v>0</v>
      </c>
      <c r="M138" s="220"/>
      <c r="N138" s="222">
        <f>ROUND(L138*K138,0)</f>
        <v>0</v>
      </c>
      <c r="O138" s="222"/>
      <c r="P138" s="222"/>
      <c r="Q138" s="222"/>
      <c r="R138" s="129"/>
      <c r="T138" s="159" t="s">
        <v>5</v>
      </c>
      <c r="U138" s="43" t="s">
        <v>49</v>
      </c>
      <c r="V138" s="35"/>
      <c r="W138" s="160">
        <f>V138*K138</f>
        <v>0</v>
      </c>
      <c r="X138" s="160">
        <v>0.14854</v>
      </c>
      <c r="Y138" s="160">
        <f>X138*K138</f>
        <v>0.08362802</v>
      </c>
      <c r="Z138" s="160">
        <v>0</v>
      </c>
      <c r="AA138" s="161">
        <f>Z138*K138</f>
        <v>0</v>
      </c>
      <c r="AR138" s="18" t="s">
        <v>162</v>
      </c>
      <c r="AT138" s="18" t="s">
        <v>158</v>
      </c>
      <c r="AU138" s="18" t="s">
        <v>104</v>
      </c>
      <c r="AY138" s="18" t="s">
        <v>157</v>
      </c>
      <c r="BE138" s="100">
        <f>IF(U138="základní",N138,0)</f>
        <v>0</v>
      </c>
      <c r="BF138" s="100">
        <f>IF(U138="snížená",N138,0)</f>
        <v>0</v>
      </c>
      <c r="BG138" s="100">
        <f>IF(U138="zákl. přenesená",N138,0)</f>
        <v>0</v>
      </c>
      <c r="BH138" s="100">
        <f>IF(U138="sníž. přenesená",N138,0)</f>
        <v>0</v>
      </c>
      <c r="BI138" s="100">
        <f>IF(U138="nulová",N138,0)</f>
        <v>0</v>
      </c>
      <c r="BJ138" s="18" t="s">
        <v>11</v>
      </c>
      <c r="BK138" s="100">
        <f>ROUND(L138*K138,0)</f>
        <v>0</v>
      </c>
      <c r="BL138" s="18" t="s">
        <v>162</v>
      </c>
      <c r="BM138" s="18" t="s">
        <v>163</v>
      </c>
    </row>
    <row r="139" spans="2:65" s="1" customFormat="1" ht="25.5" customHeight="1">
      <c r="B139" s="126"/>
      <c r="C139" s="155" t="s">
        <v>104</v>
      </c>
      <c r="D139" s="155" t="s">
        <v>158</v>
      </c>
      <c r="E139" s="156" t="s">
        <v>164</v>
      </c>
      <c r="F139" s="217" t="s">
        <v>165</v>
      </c>
      <c r="G139" s="217"/>
      <c r="H139" s="217"/>
      <c r="I139" s="217"/>
      <c r="J139" s="157" t="s">
        <v>166</v>
      </c>
      <c r="K139" s="158">
        <v>1</v>
      </c>
      <c r="L139" s="220">
        <v>0</v>
      </c>
      <c r="M139" s="220"/>
      <c r="N139" s="222">
        <f>ROUND(L139*K139,0)</f>
        <v>0</v>
      </c>
      <c r="O139" s="222"/>
      <c r="P139" s="222"/>
      <c r="Q139" s="222"/>
      <c r="R139" s="129"/>
      <c r="T139" s="159" t="s">
        <v>5</v>
      </c>
      <c r="U139" s="43" t="s">
        <v>49</v>
      </c>
      <c r="V139" s="35"/>
      <c r="W139" s="160">
        <f>V139*K139</f>
        <v>0</v>
      </c>
      <c r="X139" s="160">
        <v>0.02588</v>
      </c>
      <c r="Y139" s="160">
        <f>X139*K139</f>
        <v>0.02588</v>
      </c>
      <c r="Z139" s="160">
        <v>0</v>
      </c>
      <c r="AA139" s="161">
        <f>Z139*K139</f>
        <v>0</v>
      </c>
      <c r="AR139" s="18" t="s">
        <v>162</v>
      </c>
      <c r="AT139" s="18" t="s">
        <v>158</v>
      </c>
      <c r="AU139" s="18" t="s">
        <v>104</v>
      </c>
      <c r="AY139" s="18" t="s">
        <v>157</v>
      </c>
      <c r="BE139" s="100">
        <f>IF(U139="základní",N139,0)</f>
        <v>0</v>
      </c>
      <c r="BF139" s="100">
        <f>IF(U139="snížená",N139,0)</f>
        <v>0</v>
      </c>
      <c r="BG139" s="100">
        <f>IF(U139="zákl. přenesená",N139,0)</f>
        <v>0</v>
      </c>
      <c r="BH139" s="100">
        <f>IF(U139="sníž. přenesená",N139,0)</f>
        <v>0</v>
      </c>
      <c r="BI139" s="100">
        <f>IF(U139="nulová",N139,0)</f>
        <v>0</v>
      </c>
      <c r="BJ139" s="18" t="s">
        <v>11</v>
      </c>
      <c r="BK139" s="100">
        <f>ROUND(L139*K139,0)</f>
        <v>0</v>
      </c>
      <c r="BL139" s="18" t="s">
        <v>162</v>
      </c>
      <c r="BM139" s="18" t="s">
        <v>167</v>
      </c>
    </row>
    <row r="140" spans="2:65" s="1" customFormat="1" ht="16.5" customHeight="1">
      <c r="B140" s="126"/>
      <c r="C140" s="162" t="s">
        <v>168</v>
      </c>
      <c r="D140" s="162" t="s">
        <v>169</v>
      </c>
      <c r="E140" s="163" t="s">
        <v>170</v>
      </c>
      <c r="F140" s="218" t="s">
        <v>171</v>
      </c>
      <c r="G140" s="218"/>
      <c r="H140" s="218"/>
      <c r="I140" s="218"/>
      <c r="J140" s="164" t="s">
        <v>166</v>
      </c>
      <c r="K140" s="165">
        <v>1</v>
      </c>
      <c r="L140" s="230">
        <v>0</v>
      </c>
      <c r="M140" s="230"/>
      <c r="N140" s="223">
        <f>ROUND(L140*K140,0)</f>
        <v>0</v>
      </c>
      <c r="O140" s="222"/>
      <c r="P140" s="222"/>
      <c r="Q140" s="222"/>
      <c r="R140" s="129"/>
      <c r="T140" s="159" t="s">
        <v>5</v>
      </c>
      <c r="U140" s="43" t="s">
        <v>49</v>
      </c>
      <c r="V140" s="35"/>
      <c r="W140" s="160">
        <f>V140*K140</f>
        <v>0</v>
      </c>
      <c r="X140" s="160">
        <v>0.056</v>
      </c>
      <c r="Y140" s="160">
        <f>X140*K140</f>
        <v>0.056</v>
      </c>
      <c r="Z140" s="160">
        <v>0</v>
      </c>
      <c r="AA140" s="161">
        <f>Z140*K140</f>
        <v>0</v>
      </c>
      <c r="AR140" s="18" t="s">
        <v>172</v>
      </c>
      <c r="AT140" s="18" t="s">
        <v>169</v>
      </c>
      <c r="AU140" s="18" t="s">
        <v>104</v>
      </c>
      <c r="AY140" s="18" t="s">
        <v>157</v>
      </c>
      <c r="BE140" s="100">
        <f>IF(U140="základní",N140,0)</f>
        <v>0</v>
      </c>
      <c r="BF140" s="100">
        <f>IF(U140="snížená",N140,0)</f>
        <v>0</v>
      </c>
      <c r="BG140" s="100">
        <f>IF(U140="zákl. přenesená",N140,0)</f>
        <v>0</v>
      </c>
      <c r="BH140" s="100">
        <f>IF(U140="sníž. přenesená",N140,0)</f>
        <v>0</v>
      </c>
      <c r="BI140" s="100">
        <f>IF(U140="nulová",N140,0)</f>
        <v>0</v>
      </c>
      <c r="BJ140" s="18" t="s">
        <v>11</v>
      </c>
      <c r="BK140" s="100">
        <f>ROUND(L140*K140,0)</f>
        <v>0</v>
      </c>
      <c r="BL140" s="18" t="s">
        <v>162</v>
      </c>
      <c r="BM140" s="18" t="s">
        <v>173</v>
      </c>
    </row>
    <row r="141" spans="2:65" s="1" customFormat="1" ht="38.25" customHeight="1">
      <c r="B141" s="126"/>
      <c r="C141" s="155" t="s">
        <v>162</v>
      </c>
      <c r="D141" s="155" t="s">
        <v>158</v>
      </c>
      <c r="E141" s="156" t="s">
        <v>174</v>
      </c>
      <c r="F141" s="217" t="s">
        <v>175</v>
      </c>
      <c r="G141" s="217"/>
      <c r="H141" s="217"/>
      <c r="I141" s="217"/>
      <c r="J141" s="157" t="s">
        <v>161</v>
      </c>
      <c r="K141" s="158">
        <v>0.2</v>
      </c>
      <c r="L141" s="220">
        <v>0</v>
      </c>
      <c r="M141" s="220"/>
      <c r="N141" s="222">
        <f>ROUND(L141*K141,0)</f>
        <v>0</v>
      </c>
      <c r="O141" s="222"/>
      <c r="P141" s="222"/>
      <c r="Q141" s="222"/>
      <c r="R141" s="129"/>
      <c r="T141" s="159" t="s">
        <v>5</v>
      </c>
      <c r="U141" s="43" t="s">
        <v>49</v>
      </c>
      <c r="V141" s="35"/>
      <c r="W141" s="160">
        <f>V141*K141</f>
        <v>0</v>
      </c>
      <c r="X141" s="160">
        <v>0.07427</v>
      </c>
      <c r="Y141" s="160">
        <f>X141*K141</f>
        <v>0.014854000000000001</v>
      </c>
      <c r="Z141" s="160">
        <v>0</v>
      </c>
      <c r="AA141" s="161">
        <f>Z141*K141</f>
        <v>0</v>
      </c>
      <c r="AR141" s="18" t="s">
        <v>162</v>
      </c>
      <c r="AT141" s="18" t="s">
        <v>158</v>
      </c>
      <c r="AU141" s="18" t="s">
        <v>104</v>
      </c>
      <c r="AY141" s="18" t="s">
        <v>157</v>
      </c>
      <c r="BE141" s="100">
        <f>IF(U141="základní",N141,0)</f>
        <v>0</v>
      </c>
      <c r="BF141" s="100">
        <f>IF(U141="snížená",N141,0)</f>
        <v>0</v>
      </c>
      <c r="BG141" s="100">
        <f>IF(U141="zákl. přenesená",N141,0)</f>
        <v>0</v>
      </c>
      <c r="BH141" s="100">
        <f>IF(U141="sníž. přenesená",N141,0)</f>
        <v>0</v>
      </c>
      <c r="BI141" s="100">
        <f>IF(U141="nulová",N141,0)</f>
        <v>0</v>
      </c>
      <c r="BJ141" s="18" t="s">
        <v>11</v>
      </c>
      <c r="BK141" s="100">
        <f>ROUND(L141*K141,0)</f>
        <v>0</v>
      </c>
      <c r="BL141" s="18" t="s">
        <v>162</v>
      </c>
      <c r="BM141" s="18" t="s">
        <v>176</v>
      </c>
    </row>
    <row r="142" spans="2:65" s="1" customFormat="1" ht="38.25" customHeight="1">
      <c r="B142" s="126"/>
      <c r="C142" s="155" t="s">
        <v>177</v>
      </c>
      <c r="D142" s="155" t="s">
        <v>158</v>
      </c>
      <c r="E142" s="156" t="s">
        <v>178</v>
      </c>
      <c r="F142" s="217" t="s">
        <v>179</v>
      </c>
      <c r="G142" s="217"/>
      <c r="H142" s="217"/>
      <c r="I142" s="217"/>
      <c r="J142" s="157" t="s">
        <v>161</v>
      </c>
      <c r="K142" s="158">
        <v>4.4</v>
      </c>
      <c r="L142" s="220">
        <v>0</v>
      </c>
      <c r="M142" s="220"/>
      <c r="N142" s="222">
        <f>ROUND(L142*K142,0)</f>
        <v>0</v>
      </c>
      <c r="O142" s="222"/>
      <c r="P142" s="222"/>
      <c r="Q142" s="222"/>
      <c r="R142" s="129"/>
      <c r="T142" s="159" t="s">
        <v>5</v>
      </c>
      <c r="U142" s="43" t="s">
        <v>49</v>
      </c>
      <c r="V142" s="35"/>
      <c r="W142" s="160">
        <f>V142*K142</f>
        <v>0</v>
      </c>
      <c r="X142" s="160">
        <v>0.10891</v>
      </c>
      <c r="Y142" s="160">
        <f>X142*K142</f>
        <v>0.4792040000000001</v>
      </c>
      <c r="Z142" s="160">
        <v>0</v>
      </c>
      <c r="AA142" s="161">
        <f>Z142*K142</f>
        <v>0</v>
      </c>
      <c r="AR142" s="18" t="s">
        <v>162</v>
      </c>
      <c r="AT142" s="18" t="s">
        <v>158</v>
      </c>
      <c r="AU142" s="18" t="s">
        <v>104</v>
      </c>
      <c r="AY142" s="18" t="s">
        <v>157</v>
      </c>
      <c r="BE142" s="100">
        <f>IF(U142="základní",N142,0)</f>
        <v>0</v>
      </c>
      <c r="BF142" s="100">
        <f>IF(U142="snížená",N142,0)</f>
        <v>0</v>
      </c>
      <c r="BG142" s="100">
        <f>IF(U142="zákl. přenesená",N142,0)</f>
        <v>0</v>
      </c>
      <c r="BH142" s="100">
        <f>IF(U142="sníž. přenesená",N142,0)</f>
        <v>0</v>
      </c>
      <c r="BI142" s="100">
        <f>IF(U142="nulová",N142,0)</f>
        <v>0</v>
      </c>
      <c r="BJ142" s="18" t="s">
        <v>11</v>
      </c>
      <c r="BK142" s="100">
        <f>ROUND(L142*K142,0)</f>
        <v>0</v>
      </c>
      <c r="BL142" s="18" t="s">
        <v>162</v>
      </c>
      <c r="BM142" s="18" t="s">
        <v>180</v>
      </c>
    </row>
    <row r="143" spans="2:63" s="9" customFormat="1" ht="29.85" customHeight="1">
      <c r="B143" s="144"/>
      <c r="C143" s="145"/>
      <c r="D143" s="154" t="s">
        <v>114</v>
      </c>
      <c r="E143" s="154"/>
      <c r="F143" s="154"/>
      <c r="G143" s="154"/>
      <c r="H143" s="154"/>
      <c r="I143" s="154"/>
      <c r="J143" s="154"/>
      <c r="K143" s="154"/>
      <c r="L143" s="154"/>
      <c r="M143" s="154"/>
      <c r="N143" s="231">
        <f>BK143</f>
        <v>0</v>
      </c>
      <c r="O143" s="232"/>
      <c r="P143" s="232"/>
      <c r="Q143" s="232"/>
      <c r="R143" s="147"/>
      <c r="T143" s="148"/>
      <c r="U143" s="145"/>
      <c r="V143" s="145"/>
      <c r="W143" s="149">
        <f>SUM(W144:W162)</f>
        <v>0</v>
      </c>
      <c r="X143" s="145"/>
      <c r="Y143" s="149">
        <f>SUM(Y144:Y162)</f>
        <v>6.08748447</v>
      </c>
      <c r="Z143" s="145"/>
      <c r="AA143" s="150">
        <f>SUM(AA144:AA162)</f>
        <v>0</v>
      </c>
      <c r="AR143" s="151" t="s">
        <v>11</v>
      </c>
      <c r="AT143" s="152" t="s">
        <v>83</v>
      </c>
      <c r="AU143" s="152" t="s">
        <v>11</v>
      </c>
      <c r="AY143" s="151" t="s">
        <v>157</v>
      </c>
      <c r="BK143" s="153">
        <f>SUM(BK144:BK162)</f>
        <v>0</v>
      </c>
    </row>
    <row r="144" spans="2:65" s="1" customFormat="1" ht="25.5" customHeight="1">
      <c r="B144" s="126"/>
      <c r="C144" s="155" t="s">
        <v>181</v>
      </c>
      <c r="D144" s="155" t="s">
        <v>158</v>
      </c>
      <c r="E144" s="156" t="s">
        <v>182</v>
      </c>
      <c r="F144" s="217" t="s">
        <v>183</v>
      </c>
      <c r="G144" s="217"/>
      <c r="H144" s="217"/>
      <c r="I144" s="217"/>
      <c r="J144" s="157" t="s">
        <v>161</v>
      </c>
      <c r="K144" s="158">
        <v>10.603</v>
      </c>
      <c r="L144" s="220">
        <v>0</v>
      </c>
      <c r="M144" s="220"/>
      <c r="N144" s="222">
        <f aca="true" t="shared" si="5" ref="N144:N162">ROUND(L144*K144,0)</f>
        <v>0</v>
      </c>
      <c r="O144" s="222"/>
      <c r="P144" s="222"/>
      <c r="Q144" s="222"/>
      <c r="R144" s="129"/>
      <c r="T144" s="159" t="s">
        <v>5</v>
      </c>
      <c r="U144" s="43" t="s">
        <v>49</v>
      </c>
      <c r="V144" s="35"/>
      <c r="W144" s="160">
        <f aca="true" t="shared" si="6" ref="W144:W162">V144*K144</f>
        <v>0</v>
      </c>
      <c r="X144" s="160">
        <v>0.03273</v>
      </c>
      <c r="Y144" s="160">
        <f aca="true" t="shared" si="7" ref="Y144:Y162">X144*K144</f>
        <v>0.34703619</v>
      </c>
      <c r="Z144" s="160">
        <v>0</v>
      </c>
      <c r="AA144" s="161">
        <f aca="true" t="shared" si="8" ref="AA144:AA162">Z144*K144</f>
        <v>0</v>
      </c>
      <c r="AR144" s="18" t="s">
        <v>162</v>
      </c>
      <c r="AT144" s="18" t="s">
        <v>158</v>
      </c>
      <c r="AU144" s="18" t="s">
        <v>104</v>
      </c>
      <c r="AY144" s="18" t="s">
        <v>157</v>
      </c>
      <c r="BE144" s="100">
        <f aca="true" t="shared" si="9" ref="BE144:BE162">IF(U144="základní",N144,0)</f>
        <v>0</v>
      </c>
      <c r="BF144" s="100">
        <f aca="true" t="shared" si="10" ref="BF144:BF162">IF(U144="snížená",N144,0)</f>
        <v>0</v>
      </c>
      <c r="BG144" s="100">
        <f aca="true" t="shared" si="11" ref="BG144:BG162">IF(U144="zákl. přenesená",N144,0)</f>
        <v>0</v>
      </c>
      <c r="BH144" s="100">
        <f aca="true" t="shared" si="12" ref="BH144:BH162">IF(U144="sníž. přenesená",N144,0)</f>
        <v>0</v>
      </c>
      <c r="BI144" s="100">
        <f aca="true" t="shared" si="13" ref="BI144:BI162">IF(U144="nulová",N144,0)</f>
        <v>0</v>
      </c>
      <c r="BJ144" s="18" t="s">
        <v>11</v>
      </c>
      <c r="BK144" s="100">
        <f aca="true" t="shared" si="14" ref="BK144:BK162">ROUND(L144*K144,0)</f>
        <v>0</v>
      </c>
      <c r="BL144" s="18" t="s">
        <v>162</v>
      </c>
      <c r="BM144" s="18" t="s">
        <v>184</v>
      </c>
    </row>
    <row r="145" spans="2:65" s="1" customFormat="1" ht="25.5" customHeight="1">
      <c r="B145" s="126"/>
      <c r="C145" s="155" t="s">
        <v>185</v>
      </c>
      <c r="D145" s="155" t="s">
        <v>158</v>
      </c>
      <c r="E145" s="156" t="s">
        <v>186</v>
      </c>
      <c r="F145" s="217" t="s">
        <v>187</v>
      </c>
      <c r="G145" s="217"/>
      <c r="H145" s="217"/>
      <c r="I145" s="217"/>
      <c r="J145" s="157" t="s">
        <v>161</v>
      </c>
      <c r="K145" s="158">
        <v>33.091</v>
      </c>
      <c r="L145" s="220">
        <v>0</v>
      </c>
      <c r="M145" s="220"/>
      <c r="N145" s="222">
        <f t="shared" si="5"/>
        <v>0</v>
      </c>
      <c r="O145" s="222"/>
      <c r="P145" s="222"/>
      <c r="Q145" s="222"/>
      <c r="R145" s="129"/>
      <c r="T145" s="159" t="s">
        <v>5</v>
      </c>
      <c r="U145" s="43" t="s">
        <v>49</v>
      </c>
      <c r="V145" s="35"/>
      <c r="W145" s="160">
        <f t="shared" si="6"/>
        <v>0</v>
      </c>
      <c r="X145" s="160">
        <v>0.01838</v>
      </c>
      <c r="Y145" s="160">
        <f t="shared" si="7"/>
        <v>0.60821258</v>
      </c>
      <c r="Z145" s="160">
        <v>0</v>
      </c>
      <c r="AA145" s="161">
        <f t="shared" si="8"/>
        <v>0</v>
      </c>
      <c r="AR145" s="18" t="s">
        <v>162</v>
      </c>
      <c r="AT145" s="18" t="s">
        <v>158</v>
      </c>
      <c r="AU145" s="18" t="s">
        <v>104</v>
      </c>
      <c r="AY145" s="18" t="s">
        <v>157</v>
      </c>
      <c r="BE145" s="100">
        <f t="shared" si="9"/>
        <v>0</v>
      </c>
      <c r="BF145" s="100">
        <f t="shared" si="10"/>
        <v>0</v>
      </c>
      <c r="BG145" s="100">
        <f t="shared" si="11"/>
        <v>0</v>
      </c>
      <c r="BH145" s="100">
        <f t="shared" si="12"/>
        <v>0</v>
      </c>
      <c r="BI145" s="100">
        <f t="shared" si="13"/>
        <v>0</v>
      </c>
      <c r="BJ145" s="18" t="s">
        <v>11</v>
      </c>
      <c r="BK145" s="100">
        <f t="shared" si="14"/>
        <v>0</v>
      </c>
      <c r="BL145" s="18" t="s">
        <v>162</v>
      </c>
      <c r="BM145" s="18" t="s">
        <v>188</v>
      </c>
    </row>
    <row r="146" spans="2:65" s="1" customFormat="1" ht="38.25" customHeight="1">
      <c r="B146" s="126"/>
      <c r="C146" s="155" t="s">
        <v>172</v>
      </c>
      <c r="D146" s="155" t="s">
        <v>158</v>
      </c>
      <c r="E146" s="156" t="s">
        <v>189</v>
      </c>
      <c r="F146" s="217" t="s">
        <v>190</v>
      </c>
      <c r="G146" s="217"/>
      <c r="H146" s="217"/>
      <c r="I146" s="217"/>
      <c r="J146" s="157" t="s">
        <v>161</v>
      </c>
      <c r="K146" s="158">
        <v>99.273</v>
      </c>
      <c r="L146" s="220">
        <v>0</v>
      </c>
      <c r="M146" s="220"/>
      <c r="N146" s="222">
        <f t="shared" si="5"/>
        <v>0</v>
      </c>
      <c r="O146" s="222"/>
      <c r="P146" s="222"/>
      <c r="Q146" s="222"/>
      <c r="R146" s="129"/>
      <c r="T146" s="159" t="s">
        <v>5</v>
      </c>
      <c r="U146" s="43" t="s">
        <v>49</v>
      </c>
      <c r="V146" s="35"/>
      <c r="W146" s="160">
        <f t="shared" si="6"/>
        <v>0</v>
      </c>
      <c r="X146" s="160">
        <v>0.0079</v>
      </c>
      <c r="Y146" s="160">
        <f t="shared" si="7"/>
        <v>0.7842567</v>
      </c>
      <c r="Z146" s="160">
        <v>0</v>
      </c>
      <c r="AA146" s="161">
        <f t="shared" si="8"/>
        <v>0</v>
      </c>
      <c r="AR146" s="18" t="s">
        <v>162</v>
      </c>
      <c r="AT146" s="18" t="s">
        <v>158</v>
      </c>
      <c r="AU146" s="18" t="s">
        <v>104</v>
      </c>
      <c r="AY146" s="18" t="s">
        <v>157</v>
      </c>
      <c r="BE146" s="100">
        <f t="shared" si="9"/>
        <v>0</v>
      </c>
      <c r="BF146" s="100">
        <f t="shared" si="10"/>
        <v>0</v>
      </c>
      <c r="BG146" s="100">
        <f t="shared" si="11"/>
        <v>0</v>
      </c>
      <c r="BH146" s="100">
        <f t="shared" si="12"/>
        <v>0</v>
      </c>
      <c r="BI146" s="100">
        <f t="shared" si="13"/>
        <v>0</v>
      </c>
      <c r="BJ146" s="18" t="s">
        <v>11</v>
      </c>
      <c r="BK146" s="100">
        <f t="shared" si="14"/>
        <v>0</v>
      </c>
      <c r="BL146" s="18" t="s">
        <v>162</v>
      </c>
      <c r="BM146" s="18" t="s">
        <v>191</v>
      </c>
    </row>
    <row r="147" spans="2:65" s="1" customFormat="1" ht="25.5" customHeight="1">
      <c r="B147" s="126"/>
      <c r="C147" s="155" t="s">
        <v>192</v>
      </c>
      <c r="D147" s="155" t="s">
        <v>158</v>
      </c>
      <c r="E147" s="156" t="s">
        <v>193</v>
      </c>
      <c r="F147" s="217" t="s">
        <v>194</v>
      </c>
      <c r="G147" s="217"/>
      <c r="H147" s="217"/>
      <c r="I147" s="217"/>
      <c r="J147" s="157" t="s">
        <v>166</v>
      </c>
      <c r="K147" s="158">
        <v>4</v>
      </c>
      <c r="L147" s="220">
        <v>0</v>
      </c>
      <c r="M147" s="220"/>
      <c r="N147" s="222">
        <f t="shared" si="5"/>
        <v>0</v>
      </c>
      <c r="O147" s="222"/>
      <c r="P147" s="222"/>
      <c r="Q147" s="222"/>
      <c r="R147" s="129"/>
      <c r="T147" s="159" t="s">
        <v>5</v>
      </c>
      <c r="U147" s="43" t="s">
        <v>49</v>
      </c>
      <c r="V147" s="35"/>
      <c r="W147" s="160">
        <f t="shared" si="6"/>
        <v>0</v>
      </c>
      <c r="X147" s="160">
        <v>0.00376</v>
      </c>
      <c r="Y147" s="160">
        <f t="shared" si="7"/>
        <v>0.01504</v>
      </c>
      <c r="Z147" s="160">
        <v>0</v>
      </c>
      <c r="AA147" s="161">
        <f t="shared" si="8"/>
        <v>0</v>
      </c>
      <c r="AR147" s="18" t="s">
        <v>162</v>
      </c>
      <c r="AT147" s="18" t="s">
        <v>158</v>
      </c>
      <c r="AU147" s="18" t="s">
        <v>104</v>
      </c>
      <c r="AY147" s="18" t="s">
        <v>157</v>
      </c>
      <c r="BE147" s="100">
        <f t="shared" si="9"/>
        <v>0</v>
      </c>
      <c r="BF147" s="100">
        <f t="shared" si="10"/>
        <v>0</v>
      </c>
      <c r="BG147" s="100">
        <f t="shared" si="11"/>
        <v>0</v>
      </c>
      <c r="BH147" s="100">
        <f t="shared" si="12"/>
        <v>0</v>
      </c>
      <c r="BI147" s="100">
        <f t="shared" si="13"/>
        <v>0</v>
      </c>
      <c r="BJ147" s="18" t="s">
        <v>11</v>
      </c>
      <c r="BK147" s="100">
        <f t="shared" si="14"/>
        <v>0</v>
      </c>
      <c r="BL147" s="18" t="s">
        <v>162</v>
      </c>
      <c r="BM147" s="18" t="s">
        <v>195</v>
      </c>
    </row>
    <row r="148" spans="2:65" s="1" customFormat="1" ht="25.5" customHeight="1">
      <c r="B148" s="126"/>
      <c r="C148" s="155" t="s">
        <v>29</v>
      </c>
      <c r="D148" s="155" t="s">
        <v>158</v>
      </c>
      <c r="E148" s="156" t="s">
        <v>196</v>
      </c>
      <c r="F148" s="217" t="s">
        <v>197</v>
      </c>
      <c r="G148" s="217"/>
      <c r="H148" s="217"/>
      <c r="I148" s="217"/>
      <c r="J148" s="157" t="s">
        <v>166</v>
      </c>
      <c r="K148" s="158">
        <v>4</v>
      </c>
      <c r="L148" s="220">
        <v>0</v>
      </c>
      <c r="M148" s="220"/>
      <c r="N148" s="222">
        <f t="shared" si="5"/>
        <v>0</v>
      </c>
      <c r="O148" s="222"/>
      <c r="P148" s="222"/>
      <c r="Q148" s="222"/>
      <c r="R148" s="129"/>
      <c r="T148" s="159" t="s">
        <v>5</v>
      </c>
      <c r="U148" s="43" t="s">
        <v>49</v>
      </c>
      <c r="V148" s="35"/>
      <c r="W148" s="160">
        <f t="shared" si="6"/>
        <v>0</v>
      </c>
      <c r="X148" s="160">
        <v>0.0102</v>
      </c>
      <c r="Y148" s="160">
        <f t="shared" si="7"/>
        <v>0.0408</v>
      </c>
      <c r="Z148" s="160">
        <v>0</v>
      </c>
      <c r="AA148" s="161">
        <f t="shared" si="8"/>
        <v>0</v>
      </c>
      <c r="AR148" s="18" t="s">
        <v>162</v>
      </c>
      <c r="AT148" s="18" t="s">
        <v>158</v>
      </c>
      <c r="AU148" s="18" t="s">
        <v>104</v>
      </c>
      <c r="AY148" s="18" t="s">
        <v>157</v>
      </c>
      <c r="BE148" s="100">
        <f t="shared" si="9"/>
        <v>0</v>
      </c>
      <c r="BF148" s="100">
        <f t="shared" si="10"/>
        <v>0</v>
      </c>
      <c r="BG148" s="100">
        <f t="shared" si="11"/>
        <v>0</v>
      </c>
      <c r="BH148" s="100">
        <f t="shared" si="12"/>
        <v>0</v>
      </c>
      <c r="BI148" s="100">
        <f t="shared" si="13"/>
        <v>0</v>
      </c>
      <c r="BJ148" s="18" t="s">
        <v>11</v>
      </c>
      <c r="BK148" s="100">
        <f t="shared" si="14"/>
        <v>0</v>
      </c>
      <c r="BL148" s="18" t="s">
        <v>162</v>
      </c>
      <c r="BM148" s="18" t="s">
        <v>198</v>
      </c>
    </row>
    <row r="149" spans="2:65" s="1" customFormat="1" ht="25.5" customHeight="1">
      <c r="B149" s="126"/>
      <c r="C149" s="155" t="s">
        <v>199</v>
      </c>
      <c r="D149" s="155" t="s">
        <v>158</v>
      </c>
      <c r="E149" s="156" t="s">
        <v>200</v>
      </c>
      <c r="F149" s="217" t="s">
        <v>201</v>
      </c>
      <c r="G149" s="217"/>
      <c r="H149" s="217"/>
      <c r="I149" s="217"/>
      <c r="J149" s="157" t="s">
        <v>166</v>
      </c>
      <c r="K149" s="158">
        <v>2</v>
      </c>
      <c r="L149" s="220">
        <v>0</v>
      </c>
      <c r="M149" s="220"/>
      <c r="N149" s="222">
        <f t="shared" si="5"/>
        <v>0</v>
      </c>
      <c r="O149" s="222"/>
      <c r="P149" s="222"/>
      <c r="Q149" s="222"/>
      <c r="R149" s="129"/>
      <c r="T149" s="159" t="s">
        <v>5</v>
      </c>
      <c r="U149" s="43" t="s">
        <v>49</v>
      </c>
      <c r="V149" s="35"/>
      <c r="W149" s="160">
        <f t="shared" si="6"/>
        <v>0</v>
      </c>
      <c r="X149" s="160">
        <v>0.0415</v>
      </c>
      <c r="Y149" s="160">
        <f t="shared" si="7"/>
        <v>0.083</v>
      </c>
      <c r="Z149" s="160">
        <v>0</v>
      </c>
      <c r="AA149" s="161">
        <f t="shared" si="8"/>
        <v>0</v>
      </c>
      <c r="AR149" s="18" t="s">
        <v>162</v>
      </c>
      <c r="AT149" s="18" t="s">
        <v>158</v>
      </c>
      <c r="AU149" s="18" t="s">
        <v>104</v>
      </c>
      <c r="AY149" s="18" t="s">
        <v>157</v>
      </c>
      <c r="BE149" s="100">
        <f t="shared" si="9"/>
        <v>0</v>
      </c>
      <c r="BF149" s="100">
        <f t="shared" si="10"/>
        <v>0</v>
      </c>
      <c r="BG149" s="100">
        <f t="shared" si="11"/>
        <v>0</v>
      </c>
      <c r="BH149" s="100">
        <f t="shared" si="12"/>
        <v>0</v>
      </c>
      <c r="BI149" s="100">
        <f t="shared" si="13"/>
        <v>0</v>
      </c>
      <c r="BJ149" s="18" t="s">
        <v>11</v>
      </c>
      <c r="BK149" s="100">
        <f t="shared" si="14"/>
        <v>0</v>
      </c>
      <c r="BL149" s="18" t="s">
        <v>162</v>
      </c>
      <c r="BM149" s="18" t="s">
        <v>202</v>
      </c>
    </row>
    <row r="150" spans="2:65" s="1" customFormat="1" ht="25.5" customHeight="1">
      <c r="B150" s="126"/>
      <c r="C150" s="155" t="s">
        <v>203</v>
      </c>
      <c r="D150" s="155" t="s">
        <v>158</v>
      </c>
      <c r="E150" s="156" t="s">
        <v>204</v>
      </c>
      <c r="F150" s="217" t="s">
        <v>205</v>
      </c>
      <c r="G150" s="217"/>
      <c r="H150" s="217"/>
      <c r="I150" s="217"/>
      <c r="J150" s="157" t="s">
        <v>166</v>
      </c>
      <c r="K150" s="158">
        <v>4</v>
      </c>
      <c r="L150" s="220">
        <v>0</v>
      </c>
      <c r="M150" s="220"/>
      <c r="N150" s="222">
        <f t="shared" si="5"/>
        <v>0</v>
      </c>
      <c r="O150" s="222"/>
      <c r="P150" s="222"/>
      <c r="Q150" s="222"/>
      <c r="R150" s="129"/>
      <c r="T150" s="159" t="s">
        <v>5</v>
      </c>
      <c r="U150" s="43" t="s">
        <v>49</v>
      </c>
      <c r="V150" s="35"/>
      <c r="W150" s="160">
        <f t="shared" si="6"/>
        <v>0</v>
      </c>
      <c r="X150" s="160">
        <v>0.1575</v>
      </c>
      <c r="Y150" s="160">
        <f t="shared" si="7"/>
        <v>0.63</v>
      </c>
      <c r="Z150" s="160">
        <v>0</v>
      </c>
      <c r="AA150" s="161">
        <f t="shared" si="8"/>
        <v>0</v>
      </c>
      <c r="AR150" s="18" t="s">
        <v>162</v>
      </c>
      <c r="AT150" s="18" t="s">
        <v>158</v>
      </c>
      <c r="AU150" s="18" t="s">
        <v>104</v>
      </c>
      <c r="AY150" s="18" t="s">
        <v>157</v>
      </c>
      <c r="BE150" s="100">
        <f t="shared" si="9"/>
        <v>0</v>
      </c>
      <c r="BF150" s="100">
        <f t="shared" si="10"/>
        <v>0</v>
      </c>
      <c r="BG150" s="100">
        <f t="shared" si="11"/>
        <v>0</v>
      </c>
      <c r="BH150" s="100">
        <f t="shared" si="12"/>
        <v>0</v>
      </c>
      <c r="BI150" s="100">
        <f t="shared" si="13"/>
        <v>0</v>
      </c>
      <c r="BJ150" s="18" t="s">
        <v>11</v>
      </c>
      <c r="BK150" s="100">
        <f t="shared" si="14"/>
        <v>0</v>
      </c>
      <c r="BL150" s="18" t="s">
        <v>162</v>
      </c>
      <c r="BM150" s="18" t="s">
        <v>206</v>
      </c>
    </row>
    <row r="151" spans="2:65" s="1" customFormat="1" ht="25.5" customHeight="1">
      <c r="B151" s="126"/>
      <c r="C151" s="155" t="s">
        <v>207</v>
      </c>
      <c r="D151" s="155" t="s">
        <v>158</v>
      </c>
      <c r="E151" s="156" t="s">
        <v>208</v>
      </c>
      <c r="F151" s="217" t="s">
        <v>209</v>
      </c>
      <c r="G151" s="217"/>
      <c r="H151" s="217"/>
      <c r="I151" s="217"/>
      <c r="J151" s="157" t="s">
        <v>210</v>
      </c>
      <c r="K151" s="158">
        <v>66.9</v>
      </c>
      <c r="L151" s="220">
        <v>0</v>
      </c>
      <c r="M151" s="220"/>
      <c r="N151" s="222">
        <f t="shared" si="5"/>
        <v>0</v>
      </c>
      <c r="O151" s="222"/>
      <c r="P151" s="222"/>
      <c r="Q151" s="222"/>
      <c r="R151" s="129"/>
      <c r="T151" s="159" t="s">
        <v>5</v>
      </c>
      <c r="U151" s="43" t="s">
        <v>49</v>
      </c>
      <c r="V151" s="35"/>
      <c r="W151" s="160">
        <f t="shared" si="6"/>
        <v>0</v>
      </c>
      <c r="X151" s="160">
        <v>0.0015</v>
      </c>
      <c r="Y151" s="160">
        <f t="shared" si="7"/>
        <v>0.10035000000000001</v>
      </c>
      <c r="Z151" s="160">
        <v>0</v>
      </c>
      <c r="AA151" s="161">
        <f t="shared" si="8"/>
        <v>0</v>
      </c>
      <c r="AR151" s="18" t="s">
        <v>162</v>
      </c>
      <c r="AT151" s="18" t="s">
        <v>158</v>
      </c>
      <c r="AU151" s="18" t="s">
        <v>104</v>
      </c>
      <c r="AY151" s="18" t="s">
        <v>157</v>
      </c>
      <c r="BE151" s="100">
        <f t="shared" si="9"/>
        <v>0</v>
      </c>
      <c r="BF151" s="100">
        <f t="shared" si="10"/>
        <v>0</v>
      </c>
      <c r="BG151" s="100">
        <f t="shared" si="11"/>
        <v>0</v>
      </c>
      <c r="BH151" s="100">
        <f t="shared" si="12"/>
        <v>0</v>
      </c>
      <c r="BI151" s="100">
        <f t="shared" si="13"/>
        <v>0</v>
      </c>
      <c r="BJ151" s="18" t="s">
        <v>11</v>
      </c>
      <c r="BK151" s="100">
        <f t="shared" si="14"/>
        <v>0</v>
      </c>
      <c r="BL151" s="18" t="s">
        <v>162</v>
      </c>
      <c r="BM151" s="18" t="s">
        <v>211</v>
      </c>
    </row>
    <row r="152" spans="2:65" s="1" customFormat="1" ht="25.5" customHeight="1">
      <c r="B152" s="126"/>
      <c r="C152" s="155" t="s">
        <v>212</v>
      </c>
      <c r="D152" s="155" t="s">
        <v>158</v>
      </c>
      <c r="E152" s="156" t="s">
        <v>213</v>
      </c>
      <c r="F152" s="217" t="s">
        <v>214</v>
      </c>
      <c r="G152" s="217"/>
      <c r="H152" s="217"/>
      <c r="I152" s="217"/>
      <c r="J152" s="157" t="s">
        <v>161</v>
      </c>
      <c r="K152" s="158">
        <v>25.256</v>
      </c>
      <c r="L152" s="220">
        <v>0</v>
      </c>
      <c r="M152" s="220"/>
      <c r="N152" s="222">
        <f t="shared" si="5"/>
        <v>0</v>
      </c>
      <c r="O152" s="222"/>
      <c r="P152" s="222"/>
      <c r="Q152" s="222"/>
      <c r="R152" s="129"/>
      <c r="T152" s="159" t="s">
        <v>5</v>
      </c>
      <c r="U152" s="43" t="s">
        <v>49</v>
      </c>
      <c r="V152" s="35"/>
      <c r="W152" s="160">
        <f t="shared" si="6"/>
        <v>0</v>
      </c>
      <c r="X152" s="160">
        <v>0</v>
      </c>
      <c r="Y152" s="160">
        <f t="shared" si="7"/>
        <v>0</v>
      </c>
      <c r="Z152" s="160">
        <v>0</v>
      </c>
      <c r="AA152" s="161">
        <f t="shared" si="8"/>
        <v>0</v>
      </c>
      <c r="AR152" s="18" t="s">
        <v>162</v>
      </c>
      <c r="AT152" s="18" t="s">
        <v>158</v>
      </c>
      <c r="AU152" s="18" t="s">
        <v>104</v>
      </c>
      <c r="AY152" s="18" t="s">
        <v>157</v>
      </c>
      <c r="BE152" s="100">
        <f t="shared" si="9"/>
        <v>0</v>
      </c>
      <c r="BF152" s="100">
        <f t="shared" si="10"/>
        <v>0</v>
      </c>
      <c r="BG152" s="100">
        <f t="shared" si="11"/>
        <v>0</v>
      </c>
      <c r="BH152" s="100">
        <f t="shared" si="12"/>
        <v>0</v>
      </c>
      <c r="BI152" s="100">
        <f t="shared" si="13"/>
        <v>0</v>
      </c>
      <c r="BJ152" s="18" t="s">
        <v>11</v>
      </c>
      <c r="BK152" s="100">
        <f t="shared" si="14"/>
        <v>0</v>
      </c>
      <c r="BL152" s="18" t="s">
        <v>162</v>
      </c>
      <c r="BM152" s="18" t="s">
        <v>215</v>
      </c>
    </row>
    <row r="153" spans="2:65" s="1" customFormat="1" ht="25.5" customHeight="1">
      <c r="B153" s="126"/>
      <c r="C153" s="155" t="s">
        <v>12</v>
      </c>
      <c r="D153" s="155" t="s">
        <v>158</v>
      </c>
      <c r="E153" s="156" t="s">
        <v>216</v>
      </c>
      <c r="F153" s="217" t="s">
        <v>217</v>
      </c>
      <c r="G153" s="217"/>
      <c r="H153" s="217"/>
      <c r="I153" s="217"/>
      <c r="J153" s="157" t="s">
        <v>161</v>
      </c>
      <c r="K153" s="158">
        <v>25.97</v>
      </c>
      <c r="L153" s="220">
        <v>0</v>
      </c>
      <c r="M153" s="220"/>
      <c r="N153" s="222">
        <f t="shared" si="5"/>
        <v>0</v>
      </c>
      <c r="O153" s="222"/>
      <c r="P153" s="222"/>
      <c r="Q153" s="222"/>
      <c r="R153" s="129"/>
      <c r="T153" s="159" t="s">
        <v>5</v>
      </c>
      <c r="U153" s="43" t="s">
        <v>49</v>
      </c>
      <c r="V153" s="35"/>
      <c r="W153" s="160">
        <f t="shared" si="6"/>
        <v>0</v>
      </c>
      <c r="X153" s="160">
        <v>0.1117</v>
      </c>
      <c r="Y153" s="160">
        <f t="shared" si="7"/>
        <v>2.9008489999999996</v>
      </c>
      <c r="Z153" s="160">
        <v>0</v>
      </c>
      <c r="AA153" s="161">
        <f t="shared" si="8"/>
        <v>0</v>
      </c>
      <c r="AR153" s="18" t="s">
        <v>162</v>
      </c>
      <c r="AT153" s="18" t="s">
        <v>158</v>
      </c>
      <c r="AU153" s="18" t="s">
        <v>104</v>
      </c>
      <c r="AY153" s="18" t="s">
        <v>157</v>
      </c>
      <c r="BE153" s="100">
        <f t="shared" si="9"/>
        <v>0</v>
      </c>
      <c r="BF153" s="100">
        <f t="shared" si="10"/>
        <v>0</v>
      </c>
      <c r="BG153" s="100">
        <f t="shared" si="11"/>
        <v>0</v>
      </c>
      <c r="BH153" s="100">
        <f t="shared" si="12"/>
        <v>0</v>
      </c>
      <c r="BI153" s="100">
        <f t="shared" si="13"/>
        <v>0</v>
      </c>
      <c r="BJ153" s="18" t="s">
        <v>11</v>
      </c>
      <c r="BK153" s="100">
        <f t="shared" si="14"/>
        <v>0</v>
      </c>
      <c r="BL153" s="18" t="s">
        <v>162</v>
      </c>
      <c r="BM153" s="18" t="s">
        <v>218</v>
      </c>
    </row>
    <row r="154" spans="2:65" s="1" customFormat="1" ht="25.5" customHeight="1">
      <c r="B154" s="126"/>
      <c r="C154" s="155" t="s">
        <v>219</v>
      </c>
      <c r="D154" s="155" t="s">
        <v>158</v>
      </c>
      <c r="E154" s="156" t="s">
        <v>220</v>
      </c>
      <c r="F154" s="217" t="s">
        <v>221</v>
      </c>
      <c r="G154" s="217"/>
      <c r="H154" s="217"/>
      <c r="I154" s="217"/>
      <c r="J154" s="157" t="s">
        <v>161</v>
      </c>
      <c r="K154" s="158">
        <v>25.97</v>
      </c>
      <c r="L154" s="220">
        <v>0</v>
      </c>
      <c r="M154" s="220"/>
      <c r="N154" s="222">
        <f t="shared" si="5"/>
        <v>0</v>
      </c>
      <c r="O154" s="222"/>
      <c r="P154" s="222"/>
      <c r="Q154" s="222"/>
      <c r="R154" s="129"/>
      <c r="T154" s="159" t="s">
        <v>5</v>
      </c>
      <c r="U154" s="43" t="s">
        <v>49</v>
      </c>
      <c r="V154" s="35"/>
      <c r="W154" s="160">
        <f t="shared" si="6"/>
        <v>0</v>
      </c>
      <c r="X154" s="160">
        <v>0</v>
      </c>
      <c r="Y154" s="160">
        <f t="shared" si="7"/>
        <v>0</v>
      </c>
      <c r="Z154" s="160">
        <v>0</v>
      </c>
      <c r="AA154" s="161">
        <f t="shared" si="8"/>
        <v>0</v>
      </c>
      <c r="AR154" s="18" t="s">
        <v>162</v>
      </c>
      <c r="AT154" s="18" t="s">
        <v>158</v>
      </c>
      <c r="AU154" s="18" t="s">
        <v>104</v>
      </c>
      <c r="AY154" s="18" t="s">
        <v>157</v>
      </c>
      <c r="BE154" s="100">
        <f t="shared" si="9"/>
        <v>0</v>
      </c>
      <c r="BF154" s="100">
        <f t="shared" si="10"/>
        <v>0</v>
      </c>
      <c r="BG154" s="100">
        <f t="shared" si="11"/>
        <v>0</v>
      </c>
      <c r="BH154" s="100">
        <f t="shared" si="12"/>
        <v>0</v>
      </c>
      <c r="BI154" s="100">
        <f t="shared" si="13"/>
        <v>0</v>
      </c>
      <c r="BJ154" s="18" t="s">
        <v>11</v>
      </c>
      <c r="BK154" s="100">
        <f t="shared" si="14"/>
        <v>0</v>
      </c>
      <c r="BL154" s="18" t="s">
        <v>162</v>
      </c>
      <c r="BM154" s="18" t="s">
        <v>222</v>
      </c>
    </row>
    <row r="155" spans="2:65" s="1" customFormat="1" ht="25.5" customHeight="1">
      <c r="B155" s="126"/>
      <c r="C155" s="155" t="s">
        <v>223</v>
      </c>
      <c r="D155" s="155" t="s">
        <v>158</v>
      </c>
      <c r="E155" s="156" t="s">
        <v>224</v>
      </c>
      <c r="F155" s="217" t="s">
        <v>225</v>
      </c>
      <c r="G155" s="217"/>
      <c r="H155" s="217"/>
      <c r="I155" s="217"/>
      <c r="J155" s="157" t="s">
        <v>210</v>
      </c>
      <c r="K155" s="158">
        <v>21.5</v>
      </c>
      <c r="L155" s="220">
        <v>0</v>
      </c>
      <c r="M155" s="220"/>
      <c r="N155" s="222">
        <f t="shared" si="5"/>
        <v>0</v>
      </c>
      <c r="O155" s="222"/>
      <c r="P155" s="222"/>
      <c r="Q155" s="222"/>
      <c r="R155" s="129"/>
      <c r="T155" s="159" t="s">
        <v>5</v>
      </c>
      <c r="U155" s="43" t="s">
        <v>49</v>
      </c>
      <c r="V155" s="35"/>
      <c r="W155" s="160">
        <f t="shared" si="6"/>
        <v>0</v>
      </c>
      <c r="X155" s="160">
        <v>6E-05</v>
      </c>
      <c r="Y155" s="160">
        <f t="shared" si="7"/>
        <v>0.0012900000000000001</v>
      </c>
      <c r="Z155" s="160">
        <v>0</v>
      </c>
      <c r="AA155" s="161">
        <f t="shared" si="8"/>
        <v>0</v>
      </c>
      <c r="AR155" s="18" t="s">
        <v>162</v>
      </c>
      <c r="AT155" s="18" t="s">
        <v>158</v>
      </c>
      <c r="AU155" s="18" t="s">
        <v>104</v>
      </c>
      <c r="AY155" s="18" t="s">
        <v>157</v>
      </c>
      <c r="BE155" s="100">
        <f t="shared" si="9"/>
        <v>0</v>
      </c>
      <c r="BF155" s="100">
        <f t="shared" si="10"/>
        <v>0</v>
      </c>
      <c r="BG155" s="100">
        <f t="shared" si="11"/>
        <v>0</v>
      </c>
      <c r="BH155" s="100">
        <f t="shared" si="12"/>
        <v>0</v>
      </c>
      <c r="BI155" s="100">
        <f t="shared" si="13"/>
        <v>0</v>
      </c>
      <c r="BJ155" s="18" t="s">
        <v>11</v>
      </c>
      <c r="BK155" s="100">
        <f t="shared" si="14"/>
        <v>0</v>
      </c>
      <c r="BL155" s="18" t="s">
        <v>162</v>
      </c>
      <c r="BM155" s="18" t="s">
        <v>226</v>
      </c>
    </row>
    <row r="156" spans="2:65" s="1" customFormat="1" ht="25.5" customHeight="1">
      <c r="B156" s="126"/>
      <c r="C156" s="155" t="s">
        <v>227</v>
      </c>
      <c r="D156" s="155" t="s">
        <v>158</v>
      </c>
      <c r="E156" s="156" t="s">
        <v>228</v>
      </c>
      <c r="F156" s="217" t="s">
        <v>229</v>
      </c>
      <c r="G156" s="217"/>
      <c r="H156" s="217"/>
      <c r="I156" s="217"/>
      <c r="J156" s="157" t="s">
        <v>166</v>
      </c>
      <c r="K156" s="158">
        <v>2</v>
      </c>
      <c r="L156" s="220">
        <v>0</v>
      </c>
      <c r="M156" s="220"/>
      <c r="N156" s="222">
        <f t="shared" si="5"/>
        <v>0</v>
      </c>
      <c r="O156" s="222"/>
      <c r="P156" s="222"/>
      <c r="Q156" s="222"/>
      <c r="R156" s="129"/>
      <c r="T156" s="159" t="s">
        <v>5</v>
      </c>
      <c r="U156" s="43" t="s">
        <v>49</v>
      </c>
      <c r="V156" s="35"/>
      <c r="W156" s="160">
        <f t="shared" si="6"/>
        <v>0</v>
      </c>
      <c r="X156" s="160">
        <v>0.04684</v>
      </c>
      <c r="Y156" s="160">
        <f t="shared" si="7"/>
        <v>0.09368</v>
      </c>
      <c r="Z156" s="160">
        <v>0</v>
      </c>
      <c r="AA156" s="161">
        <f t="shared" si="8"/>
        <v>0</v>
      </c>
      <c r="AR156" s="18" t="s">
        <v>162</v>
      </c>
      <c r="AT156" s="18" t="s">
        <v>158</v>
      </c>
      <c r="AU156" s="18" t="s">
        <v>104</v>
      </c>
      <c r="AY156" s="18" t="s">
        <v>157</v>
      </c>
      <c r="BE156" s="100">
        <f t="shared" si="9"/>
        <v>0</v>
      </c>
      <c r="BF156" s="100">
        <f t="shared" si="10"/>
        <v>0</v>
      </c>
      <c r="BG156" s="100">
        <f t="shared" si="11"/>
        <v>0</v>
      </c>
      <c r="BH156" s="100">
        <f t="shared" si="12"/>
        <v>0</v>
      </c>
      <c r="BI156" s="100">
        <f t="shared" si="13"/>
        <v>0</v>
      </c>
      <c r="BJ156" s="18" t="s">
        <v>11</v>
      </c>
      <c r="BK156" s="100">
        <f t="shared" si="14"/>
        <v>0</v>
      </c>
      <c r="BL156" s="18" t="s">
        <v>162</v>
      </c>
      <c r="BM156" s="18" t="s">
        <v>230</v>
      </c>
    </row>
    <row r="157" spans="2:65" s="1" customFormat="1" ht="25.5" customHeight="1">
      <c r="B157" s="126"/>
      <c r="C157" s="162" t="s">
        <v>231</v>
      </c>
      <c r="D157" s="162" t="s">
        <v>169</v>
      </c>
      <c r="E157" s="163" t="s">
        <v>232</v>
      </c>
      <c r="F157" s="218" t="s">
        <v>233</v>
      </c>
      <c r="G157" s="218"/>
      <c r="H157" s="218"/>
      <c r="I157" s="218"/>
      <c r="J157" s="164" t="s">
        <v>166</v>
      </c>
      <c r="K157" s="165">
        <v>1</v>
      </c>
      <c r="L157" s="230">
        <v>0</v>
      </c>
      <c r="M157" s="230"/>
      <c r="N157" s="223">
        <f t="shared" si="5"/>
        <v>0</v>
      </c>
      <c r="O157" s="222"/>
      <c r="P157" s="222"/>
      <c r="Q157" s="222"/>
      <c r="R157" s="129"/>
      <c r="T157" s="159" t="s">
        <v>5</v>
      </c>
      <c r="U157" s="43" t="s">
        <v>49</v>
      </c>
      <c r="V157" s="35"/>
      <c r="W157" s="160">
        <f t="shared" si="6"/>
        <v>0</v>
      </c>
      <c r="X157" s="160">
        <v>0.0112</v>
      </c>
      <c r="Y157" s="160">
        <f t="shared" si="7"/>
        <v>0.0112</v>
      </c>
      <c r="Z157" s="160">
        <v>0</v>
      </c>
      <c r="AA157" s="161">
        <f t="shared" si="8"/>
        <v>0</v>
      </c>
      <c r="AR157" s="18" t="s">
        <v>172</v>
      </c>
      <c r="AT157" s="18" t="s">
        <v>169</v>
      </c>
      <c r="AU157" s="18" t="s">
        <v>104</v>
      </c>
      <c r="AY157" s="18" t="s">
        <v>157</v>
      </c>
      <c r="BE157" s="100">
        <f t="shared" si="9"/>
        <v>0</v>
      </c>
      <c r="BF157" s="100">
        <f t="shared" si="10"/>
        <v>0</v>
      </c>
      <c r="BG157" s="100">
        <f t="shared" si="11"/>
        <v>0</v>
      </c>
      <c r="BH157" s="100">
        <f t="shared" si="12"/>
        <v>0</v>
      </c>
      <c r="BI157" s="100">
        <f t="shared" si="13"/>
        <v>0</v>
      </c>
      <c r="BJ157" s="18" t="s">
        <v>11</v>
      </c>
      <c r="BK157" s="100">
        <f t="shared" si="14"/>
        <v>0</v>
      </c>
      <c r="BL157" s="18" t="s">
        <v>162</v>
      </c>
      <c r="BM157" s="18" t="s">
        <v>234</v>
      </c>
    </row>
    <row r="158" spans="2:65" s="1" customFormat="1" ht="25.5" customHeight="1">
      <c r="B158" s="126"/>
      <c r="C158" s="162" t="s">
        <v>235</v>
      </c>
      <c r="D158" s="162" t="s">
        <v>169</v>
      </c>
      <c r="E158" s="163" t="s">
        <v>236</v>
      </c>
      <c r="F158" s="218" t="s">
        <v>237</v>
      </c>
      <c r="G158" s="218"/>
      <c r="H158" s="218"/>
      <c r="I158" s="218"/>
      <c r="J158" s="164" t="s">
        <v>166</v>
      </c>
      <c r="K158" s="165">
        <v>1</v>
      </c>
      <c r="L158" s="230">
        <v>0</v>
      </c>
      <c r="M158" s="230"/>
      <c r="N158" s="223">
        <f t="shared" si="5"/>
        <v>0</v>
      </c>
      <c r="O158" s="222"/>
      <c r="P158" s="222"/>
      <c r="Q158" s="222"/>
      <c r="R158" s="129"/>
      <c r="T158" s="159" t="s">
        <v>5</v>
      </c>
      <c r="U158" s="43" t="s">
        <v>49</v>
      </c>
      <c r="V158" s="35"/>
      <c r="W158" s="160">
        <f t="shared" si="6"/>
        <v>0</v>
      </c>
      <c r="X158" s="160">
        <v>0.011</v>
      </c>
      <c r="Y158" s="160">
        <f t="shared" si="7"/>
        <v>0.011</v>
      </c>
      <c r="Z158" s="160">
        <v>0</v>
      </c>
      <c r="AA158" s="161">
        <f t="shared" si="8"/>
        <v>0</v>
      </c>
      <c r="AR158" s="18" t="s">
        <v>172</v>
      </c>
      <c r="AT158" s="18" t="s">
        <v>169</v>
      </c>
      <c r="AU158" s="18" t="s">
        <v>104</v>
      </c>
      <c r="AY158" s="18" t="s">
        <v>157</v>
      </c>
      <c r="BE158" s="100">
        <f t="shared" si="9"/>
        <v>0</v>
      </c>
      <c r="BF158" s="100">
        <f t="shared" si="10"/>
        <v>0</v>
      </c>
      <c r="BG158" s="100">
        <f t="shared" si="11"/>
        <v>0</v>
      </c>
      <c r="BH158" s="100">
        <f t="shared" si="12"/>
        <v>0</v>
      </c>
      <c r="BI158" s="100">
        <f t="shared" si="13"/>
        <v>0</v>
      </c>
      <c r="BJ158" s="18" t="s">
        <v>11</v>
      </c>
      <c r="BK158" s="100">
        <f t="shared" si="14"/>
        <v>0</v>
      </c>
      <c r="BL158" s="18" t="s">
        <v>162</v>
      </c>
      <c r="BM158" s="18" t="s">
        <v>238</v>
      </c>
    </row>
    <row r="159" spans="2:65" s="1" customFormat="1" ht="38.25" customHeight="1">
      <c r="B159" s="126"/>
      <c r="C159" s="155" t="s">
        <v>10</v>
      </c>
      <c r="D159" s="155" t="s">
        <v>158</v>
      </c>
      <c r="E159" s="156" t="s">
        <v>239</v>
      </c>
      <c r="F159" s="217" t="s">
        <v>240</v>
      </c>
      <c r="G159" s="217"/>
      <c r="H159" s="217"/>
      <c r="I159" s="217"/>
      <c r="J159" s="157" t="s">
        <v>166</v>
      </c>
      <c r="K159" s="158">
        <v>1</v>
      </c>
      <c r="L159" s="220">
        <v>0</v>
      </c>
      <c r="M159" s="220"/>
      <c r="N159" s="222">
        <f t="shared" si="5"/>
        <v>0</v>
      </c>
      <c r="O159" s="222"/>
      <c r="P159" s="222"/>
      <c r="Q159" s="222"/>
      <c r="R159" s="129"/>
      <c r="T159" s="159" t="s">
        <v>5</v>
      </c>
      <c r="U159" s="43" t="s">
        <v>49</v>
      </c>
      <c r="V159" s="35"/>
      <c r="W159" s="160">
        <f t="shared" si="6"/>
        <v>0</v>
      </c>
      <c r="X159" s="160">
        <v>0.4417</v>
      </c>
      <c r="Y159" s="160">
        <f t="shared" si="7"/>
        <v>0.4417</v>
      </c>
      <c r="Z159" s="160">
        <v>0</v>
      </c>
      <c r="AA159" s="161">
        <f t="shared" si="8"/>
        <v>0</v>
      </c>
      <c r="AR159" s="18" t="s">
        <v>162</v>
      </c>
      <c r="AT159" s="18" t="s">
        <v>158</v>
      </c>
      <c r="AU159" s="18" t="s">
        <v>104</v>
      </c>
      <c r="AY159" s="18" t="s">
        <v>157</v>
      </c>
      <c r="BE159" s="100">
        <f t="shared" si="9"/>
        <v>0</v>
      </c>
      <c r="BF159" s="100">
        <f t="shared" si="10"/>
        <v>0</v>
      </c>
      <c r="BG159" s="100">
        <f t="shared" si="11"/>
        <v>0</v>
      </c>
      <c r="BH159" s="100">
        <f t="shared" si="12"/>
        <v>0</v>
      </c>
      <c r="BI159" s="100">
        <f t="shared" si="13"/>
        <v>0</v>
      </c>
      <c r="BJ159" s="18" t="s">
        <v>11</v>
      </c>
      <c r="BK159" s="100">
        <f t="shared" si="14"/>
        <v>0</v>
      </c>
      <c r="BL159" s="18" t="s">
        <v>162</v>
      </c>
      <c r="BM159" s="18" t="s">
        <v>241</v>
      </c>
    </row>
    <row r="160" spans="2:65" s="1" customFormat="1" ht="25.5" customHeight="1">
      <c r="B160" s="126"/>
      <c r="C160" s="162" t="s">
        <v>242</v>
      </c>
      <c r="D160" s="162" t="s">
        <v>169</v>
      </c>
      <c r="E160" s="163" t="s">
        <v>243</v>
      </c>
      <c r="F160" s="218" t="s">
        <v>244</v>
      </c>
      <c r="G160" s="218"/>
      <c r="H160" s="218"/>
      <c r="I160" s="218"/>
      <c r="J160" s="164" t="s">
        <v>166</v>
      </c>
      <c r="K160" s="165">
        <v>1</v>
      </c>
      <c r="L160" s="230">
        <v>0</v>
      </c>
      <c r="M160" s="230"/>
      <c r="N160" s="223">
        <f t="shared" si="5"/>
        <v>0</v>
      </c>
      <c r="O160" s="222"/>
      <c r="P160" s="222"/>
      <c r="Q160" s="222"/>
      <c r="R160" s="129"/>
      <c r="T160" s="159" t="s">
        <v>5</v>
      </c>
      <c r="U160" s="43" t="s">
        <v>49</v>
      </c>
      <c r="V160" s="35"/>
      <c r="W160" s="160">
        <f t="shared" si="6"/>
        <v>0</v>
      </c>
      <c r="X160" s="160">
        <v>0.01847</v>
      </c>
      <c r="Y160" s="160">
        <f t="shared" si="7"/>
        <v>0.01847</v>
      </c>
      <c r="Z160" s="160">
        <v>0</v>
      </c>
      <c r="AA160" s="161">
        <f t="shared" si="8"/>
        <v>0</v>
      </c>
      <c r="AR160" s="18" t="s">
        <v>172</v>
      </c>
      <c r="AT160" s="18" t="s">
        <v>169</v>
      </c>
      <c r="AU160" s="18" t="s">
        <v>104</v>
      </c>
      <c r="AY160" s="18" t="s">
        <v>157</v>
      </c>
      <c r="BE160" s="100">
        <f t="shared" si="9"/>
        <v>0</v>
      </c>
      <c r="BF160" s="100">
        <f t="shared" si="10"/>
        <v>0</v>
      </c>
      <c r="BG160" s="100">
        <f t="shared" si="11"/>
        <v>0</v>
      </c>
      <c r="BH160" s="100">
        <f t="shared" si="12"/>
        <v>0</v>
      </c>
      <c r="BI160" s="100">
        <f t="shared" si="13"/>
        <v>0</v>
      </c>
      <c r="BJ160" s="18" t="s">
        <v>11</v>
      </c>
      <c r="BK160" s="100">
        <f t="shared" si="14"/>
        <v>0</v>
      </c>
      <c r="BL160" s="18" t="s">
        <v>162</v>
      </c>
      <c r="BM160" s="18" t="s">
        <v>245</v>
      </c>
    </row>
    <row r="161" spans="2:65" s="1" customFormat="1" ht="25.5" customHeight="1">
      <c r="B161" s="126"/>
      <c r="C161" s="155" t="s">
        <v>246</v>
      </c>
      <c r="D161" s="155" t="s">
        <v>158</v>
      </c>
      <c r="E161" s="156" t="s">
        <v>247</v>
      </c>
      <c r="F161" s="217" t="s">
        <v>248</v>
      </c>
      <c r="G161" s="217"/>
      <c r="H161" s="217"/>
      <c r="I161" s="217"/>
      <c r="J161" s="157" t="s">
        <v>166</v>
      </c>
      <c r="K161" s="158">
        <v>4</v>
      </c>
      <c r="L161" s="220">
        <v>0</v>
      </c>
      <c r="M161" s="220"/>
      <c r="N161" s="222">
        <f t="shared" si="5"/>
        <v>0</v>
      </c>
      <c r="O161" s="222"/>
      <c r="P161" s="222"/>
      <c r="Q161" s="222"/>
      <c r="R161" s="129"/>
      <c r="T161" s="159" t="s">
        <v>5</v>
      </c>
      <c r="U161" s="43" t="s">
        <v>49</v>
      </c>
      <c r="V161" s="35"/>
      <c r="W161" s="160">
        <f t="shared" si="6"/>
        <v>0</v>
      </c>
      <c r="X161" s="160">
        <v>0</v>
      </c>
      <c r="Y161" s="160">
        <f t="shared" si="7"/>
        <v>0</v>
      </c>
      <c r="Z161" s="160">
        <v>0</v>
      </c>
      <c r="AA161" s="161">
        <f t="shared" si="8"/>
        <v>0</v>
      </c>
      <c r="AR161" s="18" t="s">
        <v>162</v>
      </c>
      <c r="AT161" s="18" t="s">
        <v>158</v>
      </c>
      <c r="AU161" s="18" t="s">
        <v>104</v>
      </c>
      <c r="AY161" s="18" t="s">
        <v>157</v>
      </c>
      <c r="BE161" s="100">
        <f t="shared" si="9"/>
        <v>0</v>
      </c>
      <c r="BF161" s="100">
        <f t="shared" si="10"/>
        <v>0</v>
      </c>
      <c r="BG161" s="100">
        <f t="shared" si="11"/>
        <v>0</v>
      </c>
      <c r="BH161" s="100">
        <f t="shared" si="12"/>
        <v>0</v>
      </c>
      <c r="BI161" s="100">
        <f t="shared" si="13"/>
        <v>0</v>
      </c>
      <c r="BJ161" s="18" t="s">
        <v>11</v>
      </c>
      <c r="BK161" s="100">
        <f t="shared" si="14"/>
        <v>0</v>
      </c>
      <c r="BL161" s="18" t="s">
        <v>162</v>
      </c>
      <c r="BM161" s="18" t="s">
        <v>249</v>
      </c>
    </row>
    <row r="162" spans="2:65" s="1" customFormat="1" ht="25.5" customHeight="1">
      <c r="B162" s="126"/>
      <c r="C162" s="162" t="s">
        <v>250</v>
      </c>
      <c r="D162" s="162" t="s">
        <v>169</v>
      </c>
      <c r="E162" s="163" t="s">
        <v>251</v>
      </c>
      <c r="F162" s="218" t="s">
        <v>252</v>
      </c>
      <c r="G162" s="218"/>
      <c r="H162" s="218"/>
      <c r="I162" s="218"/>
      <c r="J162" s="164" t="s">
        <v>166</v>
      </c>
      <c r="K162" s="165">
        <v>4</v>
      </c>
      <c r="L162" s="230">
        <v>0</v>
      </c>
      <c r="M162" s="230"/>
      <c r="N162" s="223">
        <f t="shared" si="5"/>
        <v>0</v>
      </c>
      <c r="O162" s="222"/>
      <c r="P162" s="222"/>
      <c r="Q162" s="222"/>
      <c r="R162" s="129"/>
      <c r="T162" s="159" t="s">
        <v>5</v>
      </c>
      <c r="U162" s="43" t="s">
        <v>49</v>
      </c>
      <c r="V162" s="35"/>
      <c r="W162" s="160">
        <f t="shared" si="6"/>
        <v>0</v>
      </c>
      <c r="X162" s="160">
        <v>0.00015</v>
      </c>
      <c r="Y162" s="160">
        <f t="shared" si="7"/>
        <v>0.0006</v>
      </c>
      <c r="Z162" s="160">
        <v>0</v>
      </c>
      <c r="AA162" s="161">
        <f t="shared" si="8"/>
        <v>0</v>
      </c>
      <c r="AR162" s="18" t="s">
        <v>172</v>
      </c>
      <c r="AT162" s="18" t="s">
        <v>169</v>
      </c>
      <c r="AU162" s="18" t="s">
        <v>104</v>
      </c>
      <c r="AY162" s="18" t="s">
        <v>157</v>
      </c>
      <c r="BE162" s="100">
        <f t="shared" si="9"/>
        <v>0</v>
      </c>
      <c r="BF162" s="100">
        <f t="shared" si="10"/>
        <v>0</v>
      </c>
      <c r="BG162" s="100">
        <f t="shared" si="11"/>
        <v>0</v>
      </c>
      <c r="BH162" s="100">
        <f t="shared" si="12"/>
        <v>0</v>
      </c>
      <c r="BI162" s="100">
        <f t="shared" si="13"/>
        <v>0</v>
      </c>
      <c r="BJ162" s="18" t="s">
        <v>11</v>
      </c>
      <c r="BK162" s="100">
        <f t="shared" si="14"/>
        <v>0</v>
      </c>
      <c r="BL162" s="18" t="s">
        <v>162</v>
      </c>
      <c r="BM162" s="18" t="s">
        <v>253</v>
      </c>
    </row>
    <row r="163" spans="2:63" s="9" customFormat="1" ht="29.85" customHeight="1">
      <c r="B163" s="144"/>
      <c r="C163" s="145"/>
      <c r="D163" s="154" t="s">
        <v>115</v>
      </c>
      <c r="E163" s="154"/>
      <c r="F163" s="154"/>
      <c r="G163" s="154"/>
      <c r="H163" s="154"/>
      <c r="I163" s="154"/>
      <c r="J163" s="154"/>
      <c r="K163" s="154"/>
      <c r="L163" s="154"/>
      <c r="M163" s="154"/>
      <c r="N163" s="231">
        <f>BK163</f>
        <v>0</v>
      </c>
      <c r="O163" s="232"/>
      <c r="P163" s="232"/>
      <c r="Q163" s="232"/>
      <c r="R163" s="147"/>
      <c r="T163" s="148"/>
      <c r="U163" s="145"/>
      <c r="V163" s="145"/>
      <c r="W163" s="149">
        <f>SUM(W164:W178)</f>
        <v>0</v>
      </c>
      <c r="X163" s="145"/>
      <c r="Y163" s="149">
        <f>SUM(Y164:Y178)</f>
        <v>0.0062386</v>
      </c>
      <c r="Z163" s="145"/>
      <c r="AA163" s="150">
        <f>SUM(AA164:AA178)</f>
        <v>8.222501</v>
      </c>
      <c r="AR163" s="151" t="s">
        <v>11</v>
      </c>
      <c r="AT163" s="152" t="s">
        <v>83</v>
      </c>
      <c r="AU163" s="152" t="s">
        <v>11</v>
      </c>
      <c r="AY163" s="151" t="s">
        <v>157</v>
      </c>
      <c r="BK163" s="153">
        <f>SUM(BK164:BK178)</f>
        <v>0</v>
      </c>
    </row>
    <row r="164" spans="2:65" s="1" customFormat="1" ht="25.5" customHeight="1">
      <c r="B164" s="126"/>
      <c r="C164" s="155" t="s">
        <v>254</v>
      </c>
      <c r="D164" s="155" t="s">
        <v>158</v>
      </c>
      <c r="E164" s="156" t="s">
        <v>255</v>
      </c>
      <c r="F164" s="217" t="s">
        <v>256</v>
      </c>
      <c r="G164" s="217"/>
      <c r="H164" s="217"/>
      <c r="I164" s="217"/>
      <c r="J164" s="157" t="s">
        <v>161</v>
      </c>
      <c r="K164" s="158">
        <v>115.84</v>
      </c>
      <c r="L164" s="220">
        <v>0</v>
      </c>
      <c r="M164" s="220"/>
      <c r="N164" s="222">
        <f aca="true" t="shared" si="15" ref="N164:N178">ROUND(L164*K164,0)</f>
        <v>0</v>
      </c>
      <c r="O164" s="222"/>
      <c r="P164" s="222"/>
      <c r="Q164" s="222"/>
      <c r="R164" s="129"/>
      <c r="T164" s="159" t="s">
        <v>5</v>
      </c>
      <c r="U164" s="43" t="s">
        <v>49</v>
      </c>
      <c r="V164" s="35"/>
      <c r="W164" s="160">
        <f aca="true" t="shared" si="16" ref="W164:W178">V164*K164</f>
        <v>0</v>
      </c>
      <c r="X164" s="160">
        <v>4E-05</v>
      </c>
      <c r="Y164" s="160">
        <f aca="true" t="shared" si="17" ref="Y164:Y178">X164*K164</f>
        <v>0.004633600000000001</v>
      </c>
      <c r="Z164" s="160">
        <v>0</v>
      </c>
      <c r="AA164" s="161">
        <f aca="true" t="shared" si="18" ref="AA164:AA178">Z164*K164</f>
        <v>0</v>
      </c>
      <c r="AR164" s="18" t="s">
        <v>162</v>
      </c>
      <c r="AT164" s="18" t="s">
        <v>158</v>
      </c>
      <c r="AU164" s="18" t="s">
        <v>104</v>
      </c>
      <c r="AY164" s="18" t="s">
        <v>157</v>
      </c>
      <c r="BE164" s="100">
        <f aca="true" t="shared" si="19" ref="BE164:BE178">IF(U164="základní",N164,0)</f>
        <v>0</v>
      </c>
      <c r="BF164" s="100">
        <f aca="true" t="shared" si="20" ref="BF164:BF178">IF(U164="snížená",N164,0)</f>
        <v>0</v>
      </c>
      <c r="BG164" s="100">
        <f aca="true" t="shared" si="21" ref="BG164:BG178">IF(U164="zákl. přenesená",N164,0)</f>
        <v>0</v>
      </c>
      <c r="BH164" s="100">
        <f aca="true" t="shared" si="22" ref="BH164:BH178">IF(U164="sníž. přenesená",N164,0)</f>
        <v>0</v>
      </c>
      <c r="BI164" s="100">
        <f aca="true" t="shared" si="23" ref="BI164:BI178">IF(U164="nulová",N164,0)</f>
        <v>0</v>
      </c>
      <c r="BJ164" s="18" t="s">
        <v>11</v>
      </c>
      <c r="BK164" s="100">
        <f aca="true" t="shared" si="24" ref="BK164:BK178">ROUND(L164*K164,0)</f>
        <v>0</v>
      </c>
      <c r="BL164" s="18" t="s">
        <v>162</v>
      </c>
      <c r="BM164" s="18" t="s">
        <v>257</v>
      </c>
    </row>
    <row r="165" spans="2:65" s="1" customFormat="1" ht="16.5" customHeight="1">
      <c r="B165" s="126"/>
      <c r="C165" s="155" t="s">
        <v>258</v>
      </c>
      <c r="D165" s="155" t="s">
        <v>158</v>
      </c>
      <c r="E165" s="156" t="s">
        <v>259</v>
      </c>
      <c r="F165" s="217" t="s">
        <v>260</v>
      </c>
      <c r="G165" s="217"/>
      <c r="H165" s="217"/>
      <c r="I165" s="217"/>
      <c r="J165" s="157" t="s">
        <v>161</v>
      </c>
      <c r="K165" s="158">
        <v>25.97</v>
      </c>
      <c r="L165" s="220">
        <v>0</v>
      </c>
      <c r="M165" s="220"/>
      <c r="N165" s="222">
        <f t="shared" si="15"/>
        <v>0</v>
      </c>
      <c r="O165" s="222"/>
      <c r="P165" s="222"/>
      <c r="Q165" s="222"/>
      <c r="R165" s="129"/>
      <c r="T165" s="159" t="s">
        <v>5</v>
      </c>
      <c r="U165" s="43" t="s">
        <v>49</v>
      </c>
      <c r="V165" s="35"/>
      <c r="W165" s="160">
        <f t="shared" si="16"/>
        <v>0</v>
      </c>
      <c r="X165" s="160">
        <v>0</v>
      </c>
      <c r="Y165" s="160">
        <f t="shared" si="17"/>
        <v>0</v>
      </c>
      <c r="Z165" s="160">
        <v>0</v>
      </c>
      <c r="AA165" s="161">
        <f t="shared" si="18"/>
        <v>0</v>
      </c>
      <c r="AR165" s="18" t="s">
        <v>162</v>
      </c>
      <c r="AT165" s="18" t="s">
        <v>158</v>
      </c>
      <c r="AU165" s="18" t="s">
        <v>104</v>
      </c>
      <c r="AY165" s="18" t="s">
        <v>157</v>
      </c>
      <c r="BE165" s="100">
        <f t="shared" si="19"/>
        <v>0</v>
      </c>
      <c r="BF165" s="100">
        <f t="shared" si="20"/>
        <v>0</v>
      </c>
      <c r="BG165" s="100">
        <f t="shared" si="21"/>
        <v>0</v>
      </c>
      <c r="BH165" s="100">
        <f t="shared" si="22"/>
        <v>0</v>
      </c>
      <c r="BI165" s="100">
        <f t="shared" si="23"/>
        <v>0</v>
      </c>
      <c r="BJ165" s="18" t="s">
        <v>11</v>
      </c>
      <c r="BK165" s="100">
        <f t="shared" si="24"/>
        <v>0</v>
      </c>
      <c r="BL165" s="18" t="s">
        <v>162</v>
      </c>
      <c r="BM165" s="18" t="s">
        <v>261</v>
      </c>
    </row>
    <row r="166" spans="2:65" s="1" customFormat="1" ht="25.5" customHeight="1">
      <c r="B166" s="126"/>
      <c r="C166" s="155" t="s">
        <v>262</v>
      </c>
      <c r="D166" s="155" t="s">
        <v>158</v>
      </c>
      <c r="E166" s="156" t="s">
        <v>263</v>
      </c>
      <c r="F166" s="217" t="s">
        <v>264</v>
      </c>
      <c r="G166" s="217"/>
      <c r="H166" s="217"/>
      <c r="I166" s="217"/>
      <c r="J166" s="157" t="s">
        <v>161</v>
      </c>
      <c r="K166" s="158">
        <v>25.97</v>
      </c>
      <c r="L166" s="220">
        <v>0</v>
      </c>
      <c r="M166" s="220"/>
      <c r="N166" s="222">
        <f t="shared" si="15"/>
        <v>0</v>
      </c>
      <c r="O166" s="222"/>
      <c r="P166" s="222"/>
      <c r="Q166" s="222"/>
      <c r="R166" s="129"/>
      <c r="T166" s="159" t="s">
        <v>5</v>
      </c>
      <c r="U166" s="43" t="s">
        <v>49</v>
      </c>
      <c r="V166" s="35"/>
      <c r="W166" s="160">
        <f t="shared" si="16"/>
        <v>0</v>
      </c>
      <c r="X166" s="160">
        <v>0</v>
      </c>
      <c r="Y166" s="160">
        <f t="shared" si="17"/>
        <v>0</v>
      </c>
      <c r="Z166" s="160">
        <v>0</v>
      </c>
      <c r="AA166" s="161">
        <f t="shared" si="18"/>
        <v>0</v>
      </c>
      <c r="AR166" s="18" t="s">
        <v>162</v>
      </c>
      <c r="AT166" s="18" t="s">
        <v>158</v>
      </c>
      <c r="AU166" s="18" t="s">
        <v>104</v>
      </c>
      <c r="AY166" s="18" t="s">
        <v>157</v>
      </c>
      <c r="BE166" s="100">
        <f t="shared" si="19"/>
        <v>0</v>
      </c>
      <c r="BF166" s="100">
        <f t="shared" si="20"/>
        <v>0</v>
      </c>
      <c r="BG166" s="100">
        <f t="shared" si="21"/>
        <v>0</v>
      </c>
      <c r="BH166" s="100">
        <f t="shared" si="22"/>
        <v>0</v>
      </c>
      <c r="BI166" s="100">
        <f t="shared" si="23"/>
        <v>0</v>
      </c>
      <c r="BJ166" s="18" t="s">
        <v>11</v>
      </c>
      <c r="BK166" s="100">
        <f t="shared" si="24"/>
        <v>0</v>
      </c>
      <c r="BL166" s="18" t="s">
        <v>162</v>
      </c>
      <c r="BM166" s="18" t="s">
        <v>265</v>
      </c>
    </row>
    <row r="167" spans="2:65" s="1" customFormat="1" ht="38.25" customHeight="1">
      <c r="B167" s="126"/>
      <c r="C167" s="155" t="s">
        <v>266</v>
      </c>
      <c r="D167" s="155" t="s">
        <v>158</v>
      </c>
      <c r="E167" s="156" t="s">
        <v>267</v>
      </c>
      <c r="F167" s="217" t="s">
        <v>268</v>
      </c>
      <c r="G167" s="217"/>
      <c r="H167" s="217"/>
      <c r="I167" s="217"/>
      <c r="J167" s="157" t="s">
        <v>161</v>
      </c>
      <c r="K167" s="158">
        <v>25.97</v>
      </c>
      <c r="L167" s="220">
        <v>0</v>
      </c>
      <c r="M167" s="220"/>
      <c r="N167" s="222">
        <f t="shared" si="15"/>
        <v>0</v>
      </c>
      <c r="O167" s="222"/>
      <c r="P167" s="222"/>
      <c r="Q167" s="222"/>
      <c r="R167" s="129"/>
      <c r="T167" s="159" t="s">
        <v>5</v>
      </c>
      <c r="U167" s="43" t="s">
        <v>49</v>
      </c>
      <c r="V167" s="35"/>
      <c r="W167" s="160">
        <f t="shared" si="16"/>
        <v>0</v>
      </c>
      <c r="X167" s="160">
        <v>0</v>
      </c>
      <c r="Y167" s="160">
        <f t="shared" si="17"/>
        <v>0</v>
      </c>
      <c r="Z167" s="160">
        <v>0.09</v>
      </c>
      <c r="AA167" s="161">
        <f t="shared" si="18"/>
        <v>2.3373</v>
      </c>
      <c r="AR167" s="18" t="s">
        <v>162</v>
      </c>
      <c r="AT167" s="18" t="s">
        <v>158</v>
      </c>
      <c r="AU167" s="18" t="s">
        <v>104</v>
      </c>
      <c r="AY167" s="18" t="s">
        <v>157</v>
      </c>
      <c r="BE167" s="100">
        <f t="shared" si="19"/>
        <v>0</v>
      </c>
      <c r="BF167" s="100">
        <f t="shared" si="20"/>
        <v>0</v>
      </c>
      <c r="BG167" s="100">
        <f t="shared" si="21"/>
        <v>0</v>
      </c>
      <c r="BH167" s="100">
        <f t="shared" si="22"/>
        <v>0</v>
      </c>
      <c r="BI167" s="100">
        <f t="shared" si="23"/>
        <v>0</v>
      </c>
      <c r="BJ167" s="18" t="s">
        <v>11</v>
      </c>
      <c r="BK167" s="100">
        <f t="shared" si="24"/>
        <v>0</v>
      </c>
      <c r="BL167" s="18" t="s">
        <v>162</v>
      </c>
      <c r="BM167" s="18" t="s">
        <v>269</v>
      </c>
    </row>
    <row r="168" spans="2:65" s="1" customFormat="1" ht="38.25" customHeight="1">
      <c r="B168" s="126"/>
      <c r="C168" s="155" t="s">
        <v>270</v>
      </c>
      <c r="D168" s="155" t="s">
        <v>158</v>
      </c>
      <c r="E168" s="156" t="s">
        <v>271</v>
      </c>
      <c r="F168" s="217" t="s">
        <v>272</v>
      </c>
      <c r="G168" s="217"/>
      <c r="H168" s="217"/>
      <c r="I168" s="217"/>
      <c r="J168" s="157" t="s">
        <v>161</v>
      </c>
      <c r="K168" s="158">
        <v>25.97</v>
      </c>
      <c r="L168" s="220">
        <v>0</v>
      </c>
      <c r="M168" s="220"/>
      <c r="N168" s="222">
        <f t="shared" si="15"/>
        <v>0</v>
      </c>
      <c r="O168" s="222"/>
      <c r="P168" s="222"/>
      <c r="Q168" s="222"/>
      <c r="R168" s="129"/>
      <c r="T168" s="159" t="s">
        <v>5</v>
      </c>
      <c r="U168" s="43" t="s">
        <v>49</v>
      </c>
      <c r="V168" s="35"/>
      <c r="W168" s="160">
        <f t="shared" si="16"/>
        <v>0</v>
      </c>
      <c r="X168" s="160">
        <v>0</v>
      </c>
      <c r="Y168" s="160">
        <f t="shared" si="17"/>
        <v>0</v>
      </c>
      <c r="Z168" s="160">
        <v>0.074</v>
      </c>
      <c r="AA168" s="161">
        <f t="shared" si="18"/>
        <v>1.9217799999999998</v>
      </c>
      <c r="AR168" s="18" t="s">
        <v>162</v>
      </c>
      <c r="AT168" s="18" t="s">
        <v>158</v>
      </c>
      <c r="AU168" s="18" t="s">
        <v>104</v>
      </c>
      <c r="AY168" s="18" t="s">
        <v>157</v>
      </c>
      <c r="BE168" s="100">
        <f t="shared" si="19"/>
        <v>0</v>
      </c>
      <c r="BF168" s="100">
        <f t="shared" si="20"/>
        <v>0</v>
      </c>
      <c r="BG168" s="100">
        <f t="shared" si="21"/>
        <v>0</v>
      </c>
      <c r="BH168" s="100">
        <f t="shared" si="22"/>
        <v>0</v>
      </c>
      <c r="BI168" s="100">
        <f t="shared" si="23"/>
        <v>0</v>
      </c>
      <c r="BJ168" s="18" t="s">
        <v>11</v>
      </c>
      <c r="BK168" s="100">
        <f t="shared" si="24"/>
        <v>0</v>
      </c>
      <c r="BL168" s="18" t="s">
        <v>162</v>
      </c>
      <c r="BM168" s="18" t="s">
        <v>273</v>
      </c>
    </row>
    <row r="169" spans="2:65" s="1" customFormat="1" ht="25.5" customHeight="1">
      <c r="B169" s="126"/>
      <c r="C169" s="155" t="s">
        <v>274</v>
      </c>
      <c r="D169" s="155" t="s">
        <v>158</v>
      </c>
      <c r="E169" s="156" t="s">
        <v>275</v>
      </c>
      <c r="F169" s="217" t="s">
        <v>276</v>
      </c>
      <c r="G169" s="217"/>
      <c r="H169" s="217"/>
      <c r="I169" s="217"/>
      <c r="J169" s="157" t="s">
        <v>161</v>
      </c>
      <c r="K169" s="158">
        <v>0.8</v>
      </c>
      <c r="L169" s="220">
        <v>0</v>
      </c>
      <c r="M169" s="220"/>
      <c r="N169" s="222">
        <f t="shared" si="15"/>
        <v>0</v>
      </c>
      <c r="O169" s="222"/>
      <c r="P169" s="222"/>
      <c r="Q169" s="222"/>
      <c r="R169" s="129"/>
      <c r="T169" s="159" t="s">
        <v>5</v>
      </c>
      <c r="U169" s="43" t="s">
        <v>49</v>
      </c>
      <c r="V169" s="35"/>
      <c r="W169" s="160">
        <f t="shared" si="16"/>
        <v>0</v>
      </c>
      <c r="X169" s="160">
        <v>0</v>
      </c>
      <c r="Y169" s="160">
        <f t="shared" si="17"/>
        <v>0</v>
      </c>
      <c r="Z169" s="160">
        <v>0.055</v>
      </c>
      <c r="AA169" s="161">
        <f t="shared" si="18"/>
        <v>0.044000000000000004</v>
      </c>
      <c r="AR169" s="18" t="s">
        <v>162</v>
      </c>
      <c r="AT169" s="18" t="s">
        <v>158</v>
      </c>
      <c r="AU169" s="18" t="s">
        <v>104</v>
      </c>
      <c r="AY169" s="18" t="s">
        <v>157</v>
      </c>
      <c r="BE169" s="100">
        <f t="shared" si="19"/>
        <v>0</v>
      </c>
      <c r="BF169" s="100">
        <f t="shared" si="20"/>
        <v>0</v>
      </c>
      <c r="BG169" s="100">
        <f t="shared" si="21"/>
        <v>0</v>
      </c>
      <c r="BH169" s="100">
        <f t="shared" si="22"/>
        <v>0</v>
      </c>
      <c r="BI169" s="100">
        <f t="shared" si="23"/>
        <v>0</v>
      </c>
      <c r="BJ169" s="18" t="s">
        <v>11</v>
      </c>
      <c r="BK169" s="100">
        <f t="shared" si="24"/>
        <v>0</v>
      </c>
      <c r="BL169" s="18" t="s">
        <v>162</v>
      </c>
      <c r="BM169" s="18" t="s">
        <v>277</v>
      </c>
    </row>
    <row r="170" spans="2:65" s="1" customFormat="1" ht="25.5" customHeight="1">
      <c r="B170" s="126"/>
      <c r="C170" s="155" t="s">
        <v>278</v>
      </c>
      <c r="D170" s="155" t="s">
        <v>158</v>
      </c>
      <c r="E170" s="156" t="s">
        <v>279</v>
      </c>
      <c r="F170" s="217" t="s">
        <v>280</v>
      </c>
      <c r="G170" s="217"/>
      <c r="H170" s="217"/>
      <c r="I170" s="217"/>
      <c r="J170" s="157" t="s">
        <v>161</v>
      </c>
      <c r="K170" s="158">
        <v>1.201</v>
      </c>
      <c r="L170" s="220">
        <v>0</v>
      </c>
      <c r="M170" s="220"/>
      <c r="N170" s="222">
        <f t="shared" si="15"/>
        <v>0</v>
      </c>
      <c r="O170" s="222"/>
      <c r="P170" s="222"/>
      <c r="Q170" s="222"/>
      <c r="R170" s="129"/>
      <c r="T170" s="159" t="s">
        <v>5</v>
      </c>
      <c r="U170" s="43" t="s">
        <v>49</v>
      </c>
      <c r="V170" s="35"/>
      <c r="W170" s="160">
        <f t="shared" si="16"/>
        <v>0</v>
      </c>
      <c r="X170" s="160">
        <v>0</v>
      </c>
      <c r="Y170" s="160">
        <f t="shared" si="17"/>
        <v>0</v>
      </c>
      <c r="Z170" s="160">
        <v>0.041</v>
      </c>
      <c r="AA170" s="161">
        <f t="shared" si="18"/>
        <v>0.04924100000000001</v>
      </c>
      <c r="AR170" s="18" t="s">
        <v>162</v>
      </c>
      <c r="AT170" s="18" t="s">
        <v>158</v>
      </c>
      <c r="AU170" s="18" t="s">
        <v>104</v>
      </c>
      <c r="AY170" s="18" t="s">
        <v>157</v>
      </c>
      <c r="BE170" s="100">
        <f t="shared" si="19"/>
        <v>0</v>
      </c>
      <c r="BF170" s="100">
        <f t="shared" si="20"/>
        <v>0</v>
      </c>
      <c r="BG170" s="100">
        <f t="shared" si="21"/>
        <v>0</v>
      </c>
      <c r="BH170" s="100">
        <f t="shared" si="22"/>
        <v>0</v>
      </c>
      <c r="BI170" s="100">
        <f t="shared" si="23"/>
        <v>0</v>
      </c>
      <c r="BJ170" s="18" t="s">
        <v>11</v>
      </c>
      <c r="BK170" s="100">
        <f t="shared" si="24"/>
        <v>0</v>
      </c>
      <c r="BL170" s="18" t="s">
        <v>162</v>
      </c>
      <c r="BM170" s="18" t="s">
        <v>281</v>
      </c>
    </row>
    <row r="171" spans="2:65" s="1" customFormat="1" ht="25.5" customHeight="1">
      <c r="B171" s="126"/>
      <c r="C171" s="155" t="s">
        <v>282</v>
      </c>
      <c r="D171" s="155" t="s">
        <v>158</v>
      </c>
      <c r="E171" s="156" t="s">
        <v>283</v>
      </c>
      <c r="F171" s="217" t="s">
        <v>284</v>
      </c>
      <c r="G171" s="217"/>
      <c r="H171" s="217"/>
      <c r="I171" s="217"/>
      <c r="J171" s="157" t="s">
        <v>161</v>
      </c>
      <c r="K171" s="158">
        <v>12.628</v>
      </c>
      <c r="L171" s="220">
        <v>0</v>
      </c>
      <c r="M171" s="220"/>
      <c r="N171" s="222">
        <f t="shared" si="15"/>
        <v>0</v>
      </c>
      <c r="O171" s="222"/>
      <c r="P171" s="222"/>
      <c r="Q171" s="222"/>
      <c r="R171" s="129"/>
      <c r="T171" s="159" t="s">
        <v>5</v>
      </c>
      <c r="U171" s="43" t="s">
        <v>49</v>
      </c>
      <c r="V171" s="35"/>
      <c r="W171" s="160">
        <f t="shared" si="16"/>
        <v>0</v>
      </c>
      <c r="X171" s="160">
        <v>0</v>
      </c>
      <c r="Y171" s="160">
        <f t="shared" si="17"/>
        <v>0</v>
      </c>
      <c r="Z171" s="160">
        <v>0.054</v>
      </c>
      <c r="AA171" s="161">
        <f t="shared" si="18"/>
        <v>0.681912</v>
      </c>
      <c r="AR171" s="18" t="s">
        <v>162</v>
      </c>
      <c r="AT171" s="18" t="s">
        <v>158</v>
      </c>
      <c r="AU171" s="18" t="s">
        <v>104</v>
      </c>
      <c r="AY171" s="18" t="s">
        <v>157</v>
      </c>
      <c r="BE171" s="100">
        <f t="shared" si="19"/>
        <v>0</v>
      </c>
      <c r="BF171" s="100">
        <f t="shared" si="20"/>
        <v>0</v>
      </c>
      <c r="BG171" s="100">
        <f t="shared" si="21"/>
        <v>0</v>
      </c>
      <c r="BH171" s="100">
        <f t="shared" si="22"/>
        <v>0</v>
      </c>
      <c r="BI171" s="100">
        <f t="shared" si="23"/>
        <v>0</v>
      </c>
      <c r="BJ171" s="18" t="s">
        <v>11</v>
      </c>
      <c r="BK171" s="100">
        <f t="shared" si="24"/>
        <v>0</v>
      </c>
      <c r="BL171" s="18" t="s">
        <v>162</v>
      </c>
      <c r="BM171" s="18" t="s">
        <v>285</v>
      </c>
    </row>
    <row r="172" spans="2:65" s="1" customFormat="1" ht="25.5" customHeight="1">
      <c r="B172" s="126"/>
      <c r="C172" s="155" t="s">
        <v>286</v>
      </c>
      <c r="D172" s="155" t="s">
        <v>158</v>
      </c>
      <c r="E172" s="156" t="s">
        <v>287</v>
      </c>
      <c r="F172" s="217" t="s">
        <v>288</v>
      </c>
      <c r="G172" s="217"/>
      <c r="H172" s="217"/>
      <c r="I172" s="217"/>
      <c r="J172" s="157" t="s">
        <v>161</v>
      </c>
      <c r="K172" s="158">
        <v>5.8</v>
      </c>
      <c r="L172" s="220">
        <v>0</v>
      </c>
      <c r="M172" s="220"/>
      <c r="N172" s="222">
        <f t="shared" si="15"/>
        <v>0</v>
      </c>
      <c r="O172" s="222"/>
      <c r="P172" s="222"/>
      <c r="Q172" s="222"/>
      <c r="R172" s="129"/>
      <c r="T172" s="159" t="s">
        <v>5</v>
      </c>
      <c r="U172" s="43" t="s">
        <v>49</v>
      </c>
      <c r="V172" s="35"/>
      <c r="W172" s="160">
        <f t="shared" si="16"/>
        <v>0</v>
      </c>
      <c r="X172" s="160">
        <v>0</v>
      </c>
      <c r="Y172" s="160">
        <f t="shared" si="17"/>
        <v>0</v>
      </c>
      <c r="Z172" s="160">
        <v>0.067</v>
      </c>
      <c r="AA172" s="161">
        <f t="shared" si="18"/>
        <v>0.3886</v>
      </c>
      <c r="AR172" s="18" t="s">
        <v>162</v>
      </c>
      <c r="AT172" s="18" t="s">
        <v>158</v>
      </c>
      <c r="AU172" s="18" t="s">
        <v>104</v>
      </c>
      <c r="AY172" s="18" t="s">
        <v>157</v>
      </c>
      <c r="BE172" s="100">
        <f t="shared" si="19"/>
        <v>0</v>
      </c>
      <c r="BF172" s="100">
        <f t="shared" si="20"/>
        <v>0</v>
      </c>
      <c r="BG172" s="100">
        <f t="shared" si="21"/>
        <v>0</v>
      </c>
      <c r="BH172" s="100">
        <f t="shared" si="22"/>
        <v>0</v>
      </c>
      <c r="BI172" s="100">
        <f t="shared" si="23"/>
        <v>0</v>
      </c>
      <c r="BJ172" s="18" t="s">
        <v>11</v>
      </c>
      <c r="BK172" s="100">
        <f t="shared" si="24"/>
        <v>0</v>
      </c>
      <c r="BL172" s="18" t="s">
        <v>162</v>
      </c>
      <c r="BM172" s="18" t="s">
        <v>289</v>
      </c>
    </row>
    <row r="173" spans="2:65" s="1" customFormat="1" ht="25.5" customHeight="1">
      <c r="B173" s="126"/>
      <c r="C173" s="155" t="s">
        <v>290</v>
      </c>
      <c r="D173" s="155" t="s">
        <v>158</v>
      </c>
      <c r="E173" s="156" t="s">
        <v>291</v>
      </c>
      <c r="F173" s="217" t="s">
        <v>292</v>
      </c>
      <c r="G173" s="217"/>
      <c r="H173" s="217"/>
      <c r="I173" s="217"/>
      <c r="J173" s="157" t="s">
        <v>161</v>
      </c>
      <c r="K173" s="158">
        <v>1.98</v>
      </c>
      <c r="L173" s="220">
        <v>0</v>
      </c>
      <c r="M173" s="220"/>
      <c r="N173" s="222">
        <f t="shared" si="15"/>
        <v>0</v>
      </c>
      <c r="O173" s="222"/>
      <c r="P173" s="222"/>
      <c r="Q173" s="222"/>
      <c r="R173" s="129"/>
      <c r="T173" s="159" t="s">
        <v>5</v>
      </c>
      <c r="U173" s="43" t="s">
        <v>49</v>
      </c>
      <c r="V173" s="35"/>
      <c r="W173" s="160">
        <f t="shared" si="16"/>
        <v>0</v>
      </c>
      <c r="X173" s="160">
        <v>0</v>
      </c>
      <c r="Y173" s="160">
        <f t="shared" si="17"/>
        <v>0</v>
      </c>
      <c r="Z173" s="160">
        <v>0.076</v>
      </c>
      <c r="AA173" s="161">
        <f t="shared" si="18"/>
        <v>0.15048</v>
      </c>
      <c r="AR173" s="18" t="s">
        <v>162</v>
      </c>
      <c r="AT173" s="18" t="s">
        <v>158</v>
      </c>
      <c r="AU173" s="18" t="s">
        <v>104</v>
      </c>
      <c r="AY173" s="18" t="s">
        <v>157</v>
      </c>
      <c r="BE173" s="100">
        <f t="shared" si="19"/>
        <v>0</v>
      </c>
      <c r="BF173" s="100">
        <f t="shared" si="20"/>
        <v>0</v>
      </c>
      <c r="BG173" s="100">
        <f t="shared" si="21"/>
        <v>0</v>
      </c>
      <c r="BH173" s="100">
        <f t="shared" si="22"/>
        <v>0</v>
      </c>
      <c r="BI173" s="100">
        <f t="shared" si="23"/>
        <v>0</v>
      </c>
      <c r="BJ173" s="18" t="s">
        <v>11</v>
      </c>
      <c r="BK173" s="100">
        <f t="shared" si="24"/>
        <v>0</v>
      </c>
      <c r="BL173" s="18" t="s">
        <v>162</v>
      </c>
      <c r="BM173" s="18" t="s">
        <v>293</v>
      </c>
    </row>
    <row r="174" spans="2:65" s="1" customFormat="1" ht="25.5" customHeight="1">
      <c r="B174" s="126"/>
      <c r="C174" s="155" t="s">
        <v>294</v>
      </c>
      <c r="D174" s="155" t="s">
        <v>158</v>
      </c>
      <c r="E174" s="156" t="s">
        <v>295</v>
      </c>
      <c r="F174" s="217" t="s">
        <v>296</v>
      </c>
      <c r="G174" s="217"/>
      <c r="H174" s="217"/>
      <c r="I174" s="217"/>
      <c r="J174" s="157" t="s">
        <v>297</v>
      </c>
      <c r="K174" s="158">
        <v>0.162</v>
      </c>
      <c r="L174" s="220">
        <v>0</v>
      </c>
      <c r="M174" s="220"/>
      <c r="N174" s="222">
        <f t="shared" si="15"/>
        <v>0</v>
      </c>
      <c r="O174" s="222"/>
      <c r="P174" s="222"/>
      <c r="Q174" s="222"/>
      <c r="R174" s="129"/>
      <c r="T174" s="159" t="s">
        <v>5</v>
      </c>
      <c r="U174" s="43" t="s">
        <v>49</v>
      </c>
      <c r="V174" s="35"/>
      <c r="W174" s="160">
        <f t="shared" si="16"/>
        <v>0</v>
      </c>
      <c r="X174" s="160">
        <v>0</v>
      </c>
      <c r="Y174" s="160">
        <f t="shared" si="17"/>
        <v>0</v>
      </c>
      <c r="Z174" s="160">
        <v>1.8</v>
      </c>
      <c r="AA174" s="161">
        <f t="shared" si="18"/>
        <v>0.2916</v>
      </c>
      <c r="AR174" s="18" t="s">
        <v>162</v>
      </c>
      <c r="AT174" s="18" t="s">
        <v>158</v>
      </c>
      <c r="AU174" s="18" t="s">
        <v>104</v>
      </c>
      <c r="AY174" s="18" t="s">
        <v>157</v>
      </c>
      <c r="BE174" s="100">
        <f t="shared" si="19"/>
        <v>0</v>
      </c>
      <c r="BF174" s="100">
        <f t="shared" si="20"/>
        <v>0</v>
      </c>
      <c r="BG174" s="100">
        <f t="shared" si="21"/>
        <v>0</v>
      </c>
      <c r="BH174" s="100">
        <f t="shared" si="22"/>
        <v>0</v>
      </c>
      <c r="BI174" s="100">
        <f t="shared" si="23"/>
        <v>0</v>
      </c>
      <c r="BJ174" s="18" t="s">
        <v>11</v>
      </c>
      <c r="BK174" s="100">
        <f t="shared" si="24"/>
        <v>0</v>
      </c>
      <c r="BL174" s="18" t="s">
        <v>162</v>
      </c>
      <c r="BM174" s="18" t="s">
        <v>298</v>
      </c>
    </row>
    <row r="175" spans="2:65" s="1" customFormat="1" ht="38.25" customHeight="1">
      <c r="B175" s="126"/>
      <c r="C175" s="155" t="s">
        <v>299</v>
      </c>
      <c r="D175" s="155" t="s">
        <v>158</v>
      </c>
      <c r="E175" s="156" t="s">
        <v>300</v>
      </c>
      <c r="F175" s="217" t="s">
        <v>301</v>
      </c>
      <c r="G175" s="217"/>
      <c r="H175" s="217"/>
      <c r="I175" s="217"/>
      <c r="J175" s="157" t="s">
        <v>210</v>
      </c>
      <c r="K175" s="158">
        <v>1.2</v>
      </c>
      <c r="L175" s="220">
        <v>0</v>
      </c>
      <c r="M175" s="220"/>
      <c r="N175" s="222">
        <f t="shared" si="15"/>
        <v>0</v>
      </c>
      <c r="O175" s="222"/>
      <c r="P175" s="222"/>
      <c r="Q175" s="222"/>
      <c r="R175" s="129"/>
      <c r="T175" s="159" t="s">
        <v>5</v>
      </c>
      <c r="U175" s="43" t="s">
        <v>49</v>
      </c>
      <c r="V175" s="35"/>
      <c r="W175" s="160">
        <f t="shared" si="16"/>
        <v>0</v>
      </c>
      <c r="X175" s="160">
        <v>0</v>
      </c>
      <c r="Y175" s="160">
        <f t="shared" si="17"/>
        <v>0</v>
      </c>
      <c r="Z175" s="160">
        <v>0.042</v>
      </c>
      <c r="AA175" s="161">
        <f t="shared" si="18"/>
        <v>0.0504</v>
      </c>
      <c r="AR175" s="18" t="s">
        <v>162</v>
      </c>
      <c r="AT175" s="18" t="s">
        <v>158</v>
      </c>
      <c r="AU175" s="18" t="s">
        <v>104</v>
      </c>
      <c r="AY175" s="18" t="s">
        <v>157</v>
      </c>
      <c r="BE175" s="100">
        <f t="shared" si="19"/>
        <v>0</v>
      </c>
      <c r="BF175" s="100">
        <f t="shared" si="20"/>
        <v>0</v>
      </c>
      <c r="BG175" s="100">
        <f t="shared" si="21"/>
        <v>0</v>
      </c>
      <c r="BH175" s="100">
        <f t="shared" si="22"/>
        <v>0</v>
      </c>
      <c r="BI175" s="100">
        <f t="shared" si="23"/>
        <v>0</v>
      </c>
      <c r="BJ175" s="18" t="s">
        <v>11</v>
      </c>
      <c r="BK175" s="100">
        <f t="shared" si="24"/>
        <v>0</v>
      </c>
      <c r="BL175" s="18" t="s">
        <v>162</v>
      </c>
      <c r="BM175" s="18" t="s">
        <v>302</v>
      </c>
    </row>
    <row r="176" spans="2:65" s="1" customFormat="1" ht="25.5" customHeight="1">
      <c r="B176" s="126"/>
      <c r="C176" s="155" t="s">
        <v>303</v>
      </c>
      <c r="D176" s="155" t="s">
        <v>158</v>
      </c>
      <c r="E176" s="156" t="s">
        <v>304</v>
      </c>
      <c r="F176" s="217" t="s">
        <v>305</v>
      </c>
      <c r="G176" s="217"/>
      <c r="H176" s="217"/>
      <c r="I176" s="217"/>
      <c r="J176" s="157" t="s">
        <v>210</v>
      </c>
      <c r="K176" s="158">
        <v>1.5</v>
      </c>
      <c r="L176" s="220">
        <v>0</v>
      </c>
      <c r="M176" s="220"/>
      <c r="N176" s="222">
        <f t="shared" si="15"/>
        <v>0</v>
      </c>
      <c r="O176" s="222"/>
      <c r="P176" s="222"/>
      <c r="Q176" s="222"/>
      <c r="R176" s="129"/>
      <c r="T176" s="159" t="s">
        <v>5</v>
      </c>
      <c r="U176" s="43" t="s">
        <v>49</v>
      </c>
      <c r="V176" s="35"/>
      <c r="W176" s="160">
        <f t="shared" si="16"/>
        <v>0</v>
      </c>
      <c r="X176" s="160">
        <v>0.00107</v>
      </c>
      <c r="Y176" s="160">
        <f t="shared" si="17"/>
        <v>0.001605</v>
      </c>
      <c r="Z176" s="160">
        <v>0.038</v>
      </c>
      <c r="AA176" s="161">
        <f t="shared" si="18"/>
        <v>0.056999999999999995</v>
      </c>
      <c r="AR176" s="18" t="s">
        <v>162</v>
      </c>
      <c r="AT176" s="18" t="s">
        <v>158</v>
      </c>
      <c r="AU176" s="18" t="s">
        <v>104</v>
      </c>
      <c r="AY176" s="18" t="s">
        <v>157</v>
      </c>
      <c r="BE176" s="100">
        <f t="shared" si="19"/>
        <v>0</v>
      </c>
      <c r="BF176" s="100">
        <f t="shared" si="20"/>
        <v>0</v>
      </c>
      <c r="BG176" s="100">
        <f t="shared" si="21"/>
        <v>0</v>
      </c>
      <c r="BH176" s="100">
        <f t="shared" si="22"/>
        <v>0</v>
      </c>
      <c r="BI176" s="100">
        <f t="shared" si="23"/>
        <v>0</v>
      </c>
      <c r="BJ176" s="18" t="s">
        <v>11</v>
      </c>
      <c r="BK176" s="100">
        <f t="shared" si="24"/>
        <v>0</v>
      </c>
      <c r="BL176" s="18" t="s">
        <v>162</v>
      </c>
      <c r="BM176" s="18" t="s">
        <v>306</v>
      </c>
    </row>
    <row r="177" spans="2:65" s="1" customFormat="1" ht="25.5" customHeight="1">
      <c r="B177" s="126"/>
      <c r="C177" s="155" t="s">
        <v>307</v>
      </c>
      <c r="D177" s="155" t="s">
        <v>158</v>
      </c>
      <c r="E177" s="156" t="s">
        <v>308</v>
      </c>
      <c r="F177" s="217" t="s">
        <v>309</v>
      </c>
      <c r="G177" s="217"/>
      <c r="H177" s="217"/>
      <c r="I177" s="217"/>
      <c r="J177" s="157" t="s">
        <v>161</v>
      </c>
      <c r="K177" s="158">
        <v>33.091</v>
      </c>
      <c r="L177" s="220">
        <v>0</v>
      </c>
      <c r="M177" s="220"/>
      <c r="N177" s="222">
        <f t="shared" si="15"/>
        <v>0</v>
      </c>
      <c r="O177" s="222"/>
      <c r="P177" s="222"/>
      <c r="Q177" s="222"/>
      <c r="R177" s="129"/>
      <c r="T177" s="159" t="s">
        <v>5</v>
      </c>
      <c r="U177" s="43" t="s">
        <v>49</v>
      </c>
      <c r="V177" s="35"/>
      <c r="W177" s="160">
        <f t="shared" si="16"/>
        <v>0</v>
      </c>
      <c r="X177" s="160">
        <v>0</v>
      </c>
      <c r="Y177" s="160">
        <f t="shared" si="17"/>
        <v>0</v>
      </c>
      <c r="Z177" s="160">
        <v>0.068</v>
      </c>
      <c r="AA177" s="161">
        <f t="shared" si="18"/>
        <v>2.250188</v>
      </c>
      <c r="AR177" s="18" t="s">
        <v>162</v>
      </c>
      <c r="AT177" s="18" t="s">
        <v>158</v>
      </c>
      <c r="AU177" s="18" t="s">
        <v>104</v>
      </c>
      <c r="AY177" s="18" t="s">
        <v>157</v>
      </c>
      <c r="BE177" s="100">
        <f t="shared" si="19"/>
        <v>0</v>
      </c>
      <c r="BF177" s="100">
        <f t="shared" si="20"/>
        <v>0</v>
      </c>
      <c r="BG177" s="100">
        <f t="shared" si="21"/>
        <v>0</v>
      </c>
      <c r="BH177" s="100">
        <f t="shared" si="22"/>
        <v>0</v>
      </c>
      <c r="BI177" s="100">
        <f t="shared" si="23"/>
        <v>0</v>
      </c>
      <c r="BJ177" s="18" t="s">
        <v>11</v>
      </c>
      <c r="BK177" s="100">
        <f t="shared" si="24"/>
        <v>0</v>
      </c>
      <c r="BL177" s="18" t="s">
        <v>162</v>
      </c>
      <c r="BM177" s="18" t="s">
        <v>310</v>
      </c>
    </row>
    <row r="178" spans="2:65" s="1" customFormat="1" ht="25.5" customHeight="1">
      <c r="B178" s="126"/>
      <c r="C178" s="155" t="s">
        <v>311</v>
      </c>
      <c r="D178" s="155" t="s">
        <v>158</v>
      </c>
      <c r="E178" s="156" t="s">
        <v>312</v>
      </c>
      <c r="F178" s="217" t="s">
        <v>313</v>
      </c>
      <c r="G178" s="217"/>
      <c r="H178" s="217"/>
      <c r="I178" s="217"/>
      <c r="J178" s="157" t="s">
        <v>314</v>
      </c>
      <c r="K178" s="158">
        <v>4</v>
      </c>
      <c r="L178" s="220">
        <v>0</v>
      </c>
      <c r="M178" s="220"/>
      <c r="N178" s="222">
        <f t="shared" si="15"/>
        <v>0</v>
      </c>
      <c r="O178" s="222"/>
      <c r="P178" s="222"/>
      <c r="Q178" s="222"/>
      <c r="R178" s="129"/>
      <c r="T178" s="159" t="s">
        <v>5</v>
      </c>
      <c r="U178" s="43" t="s">
        <v>49</v>
      </c>
      <c r="V178" s="35"/>
      <c r="W178" s="160">
        <f t="shared" si="16"/>
        <v>0</v>
      </c>
      <c r="X178" s="160">
        <v>0</v>
      </c>
      <c r="Y178" s="160">
        <f t="shared" si="17"/>
        <v>0</v>
      </c>
      <c r="Z178" s="160">
        <v>0</v>
      </c>
      <c r="AA178" s="161">
        <f t="shared" si="18"/>
        <v>0</v>
      </c>
      <c r="AR178" s="18" t="s">
        <v>162</v>
      </c>
      <c r="AT178" s="18" t="s">
        <v>158</v>
      </c>
      <c r="AU178" s="18" t="s">
        <v>104</v>
      </c>
      <c r="AY178" s="18" t="s">
        <v>157</v>
      </c>
      <c r="BE178" s="100">
        <f t="shared" si="19"/>
        <v>0</v>
      </c>
      <c r="BF178" s="100">
        <f t="shared" si="20"/>
        <v>0</v>
      </c>
      <c r="BG178" s="100">
        <f t="shared" si="21"/>
        <v>0</v>
      </c>
      <c r="BH178" s="100">
        <f t="shared" si="22"/>
        <v>0</v>
      </c>
      <c r="BI178" s="100">
        <f t="shared" si="23"/>
        <v>0</v>
      </c>
      <c r="BJ178" s="18" t="s">
        <v>11</v>
      </c>
      <c r="BK178" s="100">
        <f t="shared" si="24"/>
        <v>0</v>
      </c>
      <c r="BL178" s="18" t="s">
        <v>162</v>
      </c>
      <c r="BM178" s="18" t="s">
        <v>315</v>
      </c>
    </row>
    <row r="179" spans="2:63" s="9" customFormat="1" ht="29.85" customHeight="1">
      <c r="B179" s="144"/>
      <c r="C179" s="145"/>
      <c r="D179" s="154" t="s">
        <v>116</v>
      </c>
      <c r="E179" s="154"/>
      <c r="F179" s="154"/>
      <c r="G179" s="154"/>
      <c r="H179" s="154"/>
      <c r="I179" s="154"/>
      <c r="J179" s="154"/>
      <c r="K179" s="154"/>
      <c r="L179" s="154"/>
      <c r="M179" s="154"/>
      <c r="N179" s="231">
        <f>BK179</f>
        <v>0</v>
      </c>
      <c r="O179" s="232"/>
      <c r="P179" s="232"/>
      <c r="Q179" s="232"/>
      <c r="R179" s="147"/>
      <c r="T179" s="148"/>
      <c r="U179" s="145"/>
      <c r="V179" s="145"/>
      <c r="W179" s="149">
        <f>SUM(W180:W183)</f>
        <v>0</v>
      </c>
      <c r="X179" s="145"/>
      <c r="Y179" s="149">
        <f>SUM(Y180:Y183)</f>
        <v>0</v>
      </c>
      <c r="Z179" s="145"/>
      <c r="AA179" s="150">
        <f>SUM(AA180:AA183)</f>
        <v>0</v>
      </c>
      <c r="AR179" s="151" t="s">
        <v>11</v>
      </c>
      <c r="AT179" s="152" t="s">
        <v>83</v>
      </c>
      <c r="AU179" s="152" t="s">
        <v>11</v>
      </c>
      <c r="AY179" s="151" t="s">
        <v>157</v>
      </c>
      <c r="BK179" s="153">
        <f>SUM(BK180:BK183)</f>
        <v>0</v>
      </c>
    </row>
    <row r="180" spans="2:65" s="1" customFormat="1" ht="38.25" customHeight="1">
      <c r="B180" s="126"/>
      <c r="C180" s="155" t="s">
        <v>316</v>
      </c>
      <c r="D180" s="155" t="s">
        <v>158</v>
      </c>
      <c r="E180" s="156" t="s">
        <v>317</v>
      </c>
      <c r="F180" s="217" t="s">
        <v>318</v>
      </c>
      <c r="G180" s="217"/>
      <c r="H180" s="217"/>
      <c r="I180" s="217"/>
      <c r="J180" s="157" t="s">
        <v>319</v>
      </c>
      <c r="K180" s="158">
        <v>9.698</v>
      </c>
      <c r="L180" s="220">
        <v>0</v>
      </c>
      <c r="M180" s="220"/>
      <c r="N180" s="222">
        <f>ROUND(L180*K180,0)</f>
        <v>0</v>
      </c>
      <c r="O180" s="222"/>
      <c r="P180" s="222"/>
      <c r="Q180" s="222"/>
      <c r="R180" s="129"/>
      <c r="T180" s="159" t="s">
        <v>5</v>
      </c>
      <c r="U180" s="43" t="s">
        <v>49</v>
      </c>
      <c r="V180" s="35"/>
      <c r="W180" s="160">
        <f>V180*K180</f>
        <v>0</v>
      </c>
      <c r="X180" s="160">
        <v>0</v>
      </c>
      <c r="Y180" s="160">
        <f>X180*K180</f>
        <v>0</v>
      </c>
      <c r="Z180" s="160">
        <v>0</v>
      </c>
      <c r="AA180" s="161">
        <f>Z180*K180</f>
        <v>0</v>
      </c>
      <c r="AR180" s="18" t="s">
        <v>162</v>
      </c>
      <c r="AT180" s="18" t="s">
        <v>158</v>
      </c>
      <c r="AU180" s="18" t="s">
        <v>104</v>
      </c>
      <c r="AY180" s="18" t="s">
        <v>157</v>
      </c>
      <c r="BE180" s="100">
        <f>IF(U180="základní",N180,0)</f>
        <v>0</v>
      </c>
      <c r="BF180" s="100">
        <f>IF(U180="snížená",N180,0)</f>
        <v>0</v>
      </c>
      <c r="BG180" s="100">
        <f>IF(U180="zákl. přenesená",N180,0)</f>
        <v>0</v>
      </c>
      <c r="BH180" s="100">
        <f>IF(U180="sníž. přenesená",N180,0)</f>
        <v>0</v>
      </c>
      <c r="BI180" s="100">
        <f>IF(U180="nulová",N180,0)</f>
        <v>0</v>
      </c>
      <c r="BJ180" s="18" t="s">
        <v>11</v>
      </c>
      <c r="BK180" s="100">
        <f>ROUND(L180*K180,0)</f>
        <v>0</v>
      </c>
      <c r="BL180" s="18" t="s">
        <v>162</v>
      </c>
      <c r="BM180" s="18" t="s">
        <v>320</v>
      </c>
    </row>
    <row r="181" spans="2:65" s="1" customFormat="1" ht="38.25" customHeight="1">
      <c r="B181" s="126"/>
      <c r="C181" s="155" t="s">
        <v>321</v>
      </c>
      <c r="D181" s="155" t="s">
        <v>158</v>
      </c>
      <c r="E181" s="156" t="s">
        <v>322</v>
      </c>
      <c r="F181" s="217" t="s">
        <v>323</v>
      </c>
      <c r="G181" s="217"/>
      <c r="H181" s="217"/>
      <c r="I181" s="217"/>
      <c r="J181" s="157" t="s">
        <v>319</v>
      </c>
      <c r="K181" s="158">
        <v>9.698</v>
      </c>
      <c r="L181" s="220">
        <v>0</v>
      </c>
      <c r="M181" s="220"/>
      <c r="N181" s="222">
        <f>ROUND(L181*K181,0)</f>
        <v>0</v>
      </c>
      <c r="O181" s="222"/>
      <c r="P181" s="222"/>
      <c r="Q181" s="222"/>
      <c r="R181" s="129"/>
      <c r="T181" s="159" t="s">
        <v>5</v>
      </c>
      <c r="U181" s="43" t="s">
        <v>49</v>
      </c>
      <c r="V181" s="35"/>
      <c r="W181" s="160">
        <f>V181*K181</f>
        <v>0</v>
      </c>
      <c r="X181" s="160">
        <v>0</v>
      </c>
      <c r="Y181" s="160">
        <f>X181*K181</f>
        <v>0</v>
      </c>
      <c r="Z181" s="160">
        <v>0</v>
      </c>
      <c r="AA181" s="161">
        <f>Z181*K181</f>
        <v>0</v>
      </c>
      <c r="AR181" s="18" t="s">
        <v>162</v>
      </c>
      <c r="AT181" s="18" t="s">
        <v>158</v>
      </c>
      <c r="AU181" s="18" t="s">
        <v>104</v>
      </c>
      <c r="AY181" s="18" t="s">
        <v>157</v>
      </c>
      <c r="BE181" s="100">
        <f>IF(U181="základní",N181,0)</f>
        <v>0</v>
      </c>
      <c r="BF181" s="100">
        <f>IF(U181="snížená",N181,0)</f>
        <v>0</v>
      </c>
      <c r="BG181" s="100">
        <f>IF(U181="zákl. přenesená",N181,0)</f>
        <v>0</v>
      </c>
      <c r="BH181" s="100">
        <f>IF(U181="sníž. přenesená",N181,0)</f>
        <v>0</v>
      </c>
      <c r="BI181" s="100">
        <f>IF(U181="nulová",N181,0)</f>
        <v>0</v>
      </c>
      <c r="BJ181" s="18" t="s">
        <v>11</v>
      </c>
      <c r="BK181" s="100">
        <f>ROUND(L181*K181,0)</f>
        <v>0</v>
      </c>
      <c r="BL181" s="18" t="s">
        <v>162</v>
      </c>
      <c r="BM181" s="18" t="s">
        <v>324</v>
      </c>
    </row>
    <row r="182" spans="2:65" s="1" customFormat="1" ht="25.5" customHeight="1">
      <c r="B182" s="126"/>
      <c r="C182" s="155" t="s">
        <v>325</v>
      </c>
      <c r="D182" s="155" t="s">
        <v>158</v>
      </c>
      <c r="E182" s="156" t="s">
        <v>326</v>
      </c>
      <c r="F182" s="217" t="s">
        <v>327</v>
      </c>
      <c r="G182" s="217"/>
      <c r="H182" s="217"/>
      <c r="I182" s="217"/>
      <c r="J182" s="157" t="s">
        <v>319</v>
      </c>
      <c r="K182" s="158">
        <v>184.262</v>
      </c>
      <c r="L182" s="220">
        <v>0</v>
      </c>
      <c r="M182" s="220"/>
      <c r="N182" s="222">
        <f>ROUND(L182*K182,0)</f>
        <v>0</v>
      </c>
      <c r="O182" s="222"/>
      <c r="P182" s="222"/>
      <c r="Q182" s="222"/>
      <c r="R182" s="129"/>
      <c r="T182" s="159" t="s">
        <v>5</v>
      </c>
      <c r="U182" s="43" t="s">
        <v>49</v>
      </c>
      <c r="V182" s="35"/>
      <c r="W182" s="160">
        <f>V182*K182</f>
        <v>0</v>
      </c>
      <c r="X182" s="160">
        <v>0</v>
      </c>
      <c r="Y182" s="160">
        <f>X182*K182</f>
        <v>0</v>
      </c>
      <c r="Z182" s="160">
        <v>0</v>
      </c>
      <c r="AA182" s="161">
        <f>Z182*K182</f>
        <v>0</v>
      </c>
      <c r="AR182" s="18" t="s">
        <v>162</v>
      </c>
      <c r="AT182" s="18" t="s">
        <v>158</v>
      </c>
      <c r="AU182" s="18" t="s">
        <v>104</v>
      </c>
      <c r="AY182" s="18" t="s">
        <v>157</v>
      </c>
      <c r="BE182" s="100">
        <f>IF(U182="základní",N182,0)</f>
        <v>0</v>
      </c>
      <c r="BF182" s="100">
        <f>IF(U182="snížená",N182,0)</f>
        <v>0</v>
      </c>
      <c r="BG182" s="100">
        <f>IF(U182="zákl. přenesená",N182,0)</f>
        <v>0</v>
      </c>
      <c r="BH182" s="100">
        <f>IF(U182="sníž. přenesená",N182,0)</f>
        <v>0</v>
      </c>
      <c r="BI182" s="100">
        <f>IF(U182="nulová",N182,0)</f>
        <v>0</v>
      </c>
      <c r="BJ182" s="18" t="s">
        <v>11</v>
      </c>
      <c r="BK182" s="100">
        <f>ROUND(L182*K182,0)</f>
        <v>0</v>
      </c>
      <c r="BL182" s="18" t="s">
        <v>162</v>
      </c>
      <c r="BM182" s="18" t="s">
        <v>328</v>
      </c>
    </row>
    <row r="183" spans="2:65" s="1" customFormat="1" ht="38.25" customHeight="1">
      <c r="B183" s="126"/>
      <c r="C183" s="155" t="s">
        <v>329</v>
      </c>
      <c r="D183" s="155" t="s">
        <v>158</v>
      </c>
      <c r="E183" s="156" t="s">
        <v>330</v>
      </c>
      <c r="F183" s="217" t="s">
        <v>331</v>
      </c>
      <c r="G183" s="217"/>
      <c r="H183" s="217"/>
      <c r="I183" s="217"/>
      <c r="J183" s="157" t="s">
        <v>319</v>
      </c>
      <c r="K183" s="158">
        <v>9.698</v>
      </c>
      <c r="L183" s="220">
        <v>0</v>
      </c>
      <c r="M183" s="220"/>
      <c r="N183" s="222">
        <f>ROUND(L183*K183,0)</f>
        <v>0</v>
      </c>
      <c r="O183" s="222"/>
      <c r="P183" s="222"/>
      <c r="Q183" s="222"/>
      <c r="R183" s="129"/>
      <c r="T183" s="159" t="s">
        <v>5</v>
      </c>
      <c r="U183" s="43" t="s">
        <v>49</v>
      </c>
      <c r="V183" s="35"/>
      <c r="W183" s="160">
        <f>V183*K183</f>
        <v>0</v>
      </c>
      <c r="X183" s="160">
        <v>0</v>
      </c>
      <c r="Y183" s="160">
        <f>X183*K183</f>
        <v>0</v>
      </c>
      <c r="Z183" s="160">
        <v>0</v>
      </c>
      <c r="AA183" s="161">
        <f>Z183*K183</f>
        <v>0</v>
      </c>
      <c r="AR183" s="18" t="s">
        <v>162</v>
      </c>
      <c r="AT183" s="18" t="s">
        <v>158</v>
      </c>
      <c r="AU183" s="18" t="s">
        <v>104</v>
      </c>
      <c r="AY183" s="18" t="s">
        <v>157</v>
      </c>
      <c r="BE183" s="100">
        <f>IF(U183="základní",N183,0)</f>
        <v>0</v>
      </c>
      <c r="BF183" s="100">
        <f>IF(U183="snížená",N183,0)</f>
        <v>0</v>
      </c>
      <c r="BG183" s="100">
        <f>IF(U183="zákl. přenesená",N183,0)</f>
        <v>0</v>
      </c>
      <c r="BH183" s="100">
        <f>IF(U183="sníž. přenesená",N183,0)</f>
        <v>0</v>
      </c>
      <c r="BI183" s="100">
        <f>IF(U183="nulová",N183,0)</f>
        <v>0</v>
      </c>
      <c r="BJ183" s="18" t="s">
        <v>11</v>
      </c>
      <c r="BK183" s="100">
        <f>ROUND(L183*K183,0)</f>
        <v>0</v>
      </c>
      <c r="BL183" s="18" t="s">
        <v>162</v>
      </c>
      <c r="BM183" s="18" t="s">
        <v>332</v>
      </c>
    </row>
    <row r="184" spans="2:63" s="9" customFormat="1" ht="29.85" customHeight="1">
      <c r="B184" s="144"/>
      <c r="C184" s="145"/>
      <c r="D184" s="154" t="s">
        <v>117</v>
      </c>
      <c r="E184" s="154"/>
      <c r="F184" s="154"/>
      <c r="G184" s="154"/>
      <c r="H184" s="154"/>
      <c r="I184" s="154"/>
      <c r="J184" s="154"/>
      <c r="K184" s="154"/>
      <c r="L184" s="154"/>
      <c r="M184" s="154"/>
      <c r="N184" s="231">
        <f>BK184</f>
        <v>0</v>
      </c>
      <c r="O184" s="232"/>
      <c r="P184" s="232"/>
      <c r="Q184" s="232"/>
      <c r="R184" s="147"/>
      <c r="T184" s="148"/>
      <c r="U184" s="145"/>
      <c r="V184" s="145"/>
      <c r="W184" s="149">
        <f>W185</f>
        <v>0</v>
      </c>
      <c r="X184" s="145"/>
      <c r="Y184" s="149">
        <f>Y185</f>
        <v>0</v>
      </c>
      <c r="Z184" s="145"/>
      <c r="AA184" s="150">
        <f>AA185</f>
        <v>0</v>
      </c>
      <c r="AR184" s="151" t="s">
        <v>11</v>
      </c>
      <c r="AT184" s="152" t="s">
        <v>83</v>
      </c>
      <c r="AU184" s="152" t="s">
        <v>11</v>
      </c>
      <c r="AY184" s="151" t="s">
        <v>157</v>
      </c>
      <c r="BK184" s="153">
        <f>BK185</f>
        <v>0</v>
      </c>
    </row>
    <row r="185" spans="2:65" s="1" customFormat="1" ht="16.5" customHeight="1">
      <c r="B185" s="126"/>
      <c r="C185" s="155" t="s">
        <v>333</v>
      </c>
      <c r="D185" s="155" t="s">
        <v>158</v>
      </c>
      <c r="E185" s="156" t="s">
        <v>334</v>
      </c>
      <c r="F185" s="217" t="s">
        <v>335</v>
      </c>
      <c r="G185" s="217"/>
      <c r="H185" s="217"/>
      <c r="I185" s="217"/>
      <c r="J185" s="157" t="s">
        <v>319</v>
      </c>
      <c r="K185" s="158">
        <v>6.753</v>
      </c>
      <c r="L185" s="220">
        <v>0</v>
      </c>
      <c r="M185" s="220"/>
      <c r="N185" s="222">
        <f>ROUND(L185*K185,0)</f>
        <v>0</v>
      </c>
      <c r="O185" s="222"/>
      <c r="P185" s="222"/>
      <c r="Q185" s="222"/>
      <c r="R185" s="129"/>
      <c r="T185" s="159" t="s">
        <v>5</v>
      </c>
      <c r="U185" s="43" t="s">
        <v>49</v>
      </c>
      <c r="V185" s="35"/>
      <c r="W185" s="160">
        <f>V185*K185</f>
        <v>0</v>
      </c>
      <c r="X185" s="160">
        <v>0</v>
      </c>
      <c r="Y185" s="160">
        <f>X185*K185</f>
        <v>0</v>
      </c>
      <c r="Z185" s="160">
        <v>0</v>
      </c>
      <c r="AA185" s="161">
        <f>Z185*K185</f>
        <v>0</v>
      </c>
      <c r="AR185" s="18" t="s">
        <v>162</v>
      </c>
      <c r="AT185" s="18" t="s">
        <v>158</v>
      </c>
      <c r="AU185" s="18" t="s">
        <v>104</v>
      </c>
      <c r="AY185" s="18" t="s">
        <v>157</v>
      </c>
      <c r="BE185" s="100">
        <f>IF(U185="základní",N185,0)</f>
        <v>0</v>
      </c>
      <c r="BF185" s="100">
        <f>IF(U185="snížená",N185,0)</f>
        <v>0</v>
      </c>
      <c r="BG185" s="100">
        <f>IF(U185="zákl. přenesená",N185,0)</f>
        <v>0</v>
      </c>
      <c r="BH185" s="100">
        <f>IF(U185="sníž. přenesená",N185,0)</f>
        <v>0</v>
      </c>
      <c r="BI185" s="100">
        <f>IF(U185="nulová",N185,0)</f>
        <v>0</v>
      </c>
      <c r="BJ185" s="18" t="s">
        <v>11</v>
      </c>
      <c r="BK185" s="100">
        <f>ROUND(L185*K185,0)</f>
        <v>0</v>
      </c>
      <c r="BL185" s="18" t="s">
        <v>162</v>
      </c>
      <c r="BM185" s="18" t="s">
        <v>336</v>
      </c>
    </row>
    <row r="186" spans="2:63" s="9" customFormat="1" ht="37.35" customHeight="1">
      <c r="B186" s="144"/>
      <c r="C186" s="145"/>
      <c r="D186" s="146" t="s">
        <v>118</v>
      </c>
      <c r="E186" s="146"/>
      <c r="F186" s="146"/>
      <c r="G186" s="146"/>
      <c r="H186" s="146"/>
      <c r="I186" s="146"/>
      <c r="J186" s="146"/>
      <c r="K186" s="146"/>
      <c r="L186" s="146"/>
      <c r="M186" s="146"/>
      <c r="N186" s="224">
        <f>BK186</f>
        <v>0</v>
      </c>
      <c r="O186" s="225"/>
      <c r="P186" s="225"/>
      <c r="Q186" s="225"/>
      <c r="R186" s="147"/>
      <c r="T186" s="148"/>
      <c r="U186" s="145"/>
      <c r="V186" s="145"/>
      <c r="W186" s="149">
        <f>W187+W190+W204+W206+W208+W212+W229+W232+W234+W247+W256+W260</f>
        <v>0</v>
      </c>
      <c r="X186" s="145"/>
      <c r="Y186" s="149">
        <f>Y187+Y190+Y204+Y206+Y208+Y212+Y229+Y232+Y234+Y247+Y256+Y260</f>
        <v>2.17690204</v>
      </c>
      <c r="Z186" s="145"/>
      <c r="AA186" s="150">
        <f>AA187+AA190+AA204+AA206+AA208+AA212+AA229+AA232+AA234+AA247+AA256+AA260</f>
        <v>1.47534654</v>
      </c>
      <c r="AR186" s="151" t="s">
        <v>104</v>
      </c>
      <c r="AT186" s="152" t="s">
        <v>83</v>
      </c>
      <c r="AU186" s="152" t="s">
        <v>84</v>
      </c>
      <c r="AY186" s="151" t="s">
        <v>157</v>
      </c>
      <c r="BK186" s="153">
        <f>BK187+BK190+BK204+BK206+BK208+BK212+BK229+BK232+BK234+BK247+BK256+BK260</f>
        <v>0</v>
      </c>
    </row>
    <row r="187" spans="2:63" s="9" customFormat="1" ht="19.9" customHeight="1">
      <c r="B187" s="144"/>
      <c r="C187" s="145"/>
      <c r="D187" s="154" t="s">
        <v>119</v>
      </c>
      <c r="E187" s="154"/>
      <c r="F187" s="154"/>
      <c r="G187" s="154"/>
      <c r="H187" s="154"/>
      <c r="I187" s="154"/>
      <c r="J187" s="154"/>
      <c r="K187" s="154"/>
      <c r="L187" s="154"/>
      <c r="M187" s="154"/>
      <c r="N187" s="226">
        <f>BK187</f>
        <v>0</v>
      </c>
      <c r="O187" s="227"/>
      <c r="P187" s="227"/>
      <c r="Q187" s="227"/>
      <c r="R187" s="147"/>
      <c r="T187" s="148"/>
      <c r="U187" s="145"/>
      <c r="V187" s="145"/>
      <c r="W187" s="149">
        <f>SUM(W188:W189)</f>
        <v>0</v>
      </c>
      <c r="X187" s="145"/>
      <c r="Y187" s="149">
        <f>SUM(Y188:Y189)</f>
        <v>0.0012000000000000001</v>
      </c>
      <c r="Z187" s="145"/>
      <c r="AA187" s="150">
        <f>SUM(AA188:AA189)</f>
        <v>0</v>
      </c>
      <c r="AR187" s="151" t="s">
        <v>104</v>
      </c>
      <c r="AT187" s="152" t="s">
        <v>83</v>
      </c>
      <c r="AU187" s="152" t="s">
        <v>11</v>
      </c>
      <c r="AY187" s="151" t="s">
        <v>157</v>
      </c>
      <c r="BK187" s="153">
        <f>SUM(BK188:BK189)</f>
        <v>0</v>
      </c>
    </row>
    <row r="188" spans="2:65" s="1" customFormat="1" ht="25.5" customHeight="1">
      <c r="B188" s="126"/>
      <c r="C188" s="155" t="s">
        <v>337</v>
      </c>
      <c r="D188" s="155" t="s">
        <v>158</v>
      </c>
      <c r="E188" s="156" t="s">
        <v>338</v>
      </c>
      <c r="F188" s="217" t="s">
        <v>339</v>
      </c>
      <c r="G188" s="217"/>
      <c r="H188" s="217"/>
      <c r="I188" s="217"/>
      <c r="J188" s="157" t="s">
        <v>166</v>
      </c>
      <c r="K188" s="158">
        <v>12</v>
      </c>
      <c r="L188" s="220">
        <v>0</v>
      </c>
      <c r="M188" s="220"/>
      <c r="N188" s="222">
        <f>ROUND(L188*K188,0)</f>
        <v>0</v>
      </c>
      <c r="O188" s="222"/>
      <c r="P188" s="222"/>
      <c r="Q188" s="222"/>
      <c r="R188" s="129"/>
      <c r="T188" s="159" t="s">
        <v>5</v>
      </c>
      <c r="U188" s="43" t="s">
        <v>49</v>
      </c>
      <c r="V188" s="35"/>
      <c r="W188" s="160">
        <f>V188*K188</f>
        <v>0</v>
      </c>
      <c r="X188" s="160">
        <v>0.0001</v>
      </c>
      <c r="Y188" s="160">
        <f>X188*K188</f>
        <v>0.0012000000000000001</v>
      </c>
      <c r="Z188" s="160">
        <v>0</v>
      </c>
      <c r="AA188" s="161">
        <f>Z188*K188</f>
        <v>0</v>
      </c>
      <c r="AR188" s="18" t="s">
        <v>219</v>
      </c>
      <c r="AT188" s="18" t="s">
        <v>158</v>
      </c>
      <c r="AU188" s="18" t="s">
        <v>104</v>
      </c>
      <c r="AY188" s="18" t="s">
        <v>157</v>
      </c>
      <c r="BE188" s="100">
        <f>IF(U188="základní",N188,0)</f>
        <v>0</v>
      </c>
      <c r="BF188" s="100">
        <f>IF(U188="snížená",N188,0)</f>
        <v>0</v>
      </c>
      <c r="BG188" s="100">
        <f>IF(U188="zákl. přenesená",N188,0)</f>
        <v>0</v>
      </c>
      <c r="BH188" s="100">
        <f>IF(U188="sníž. přenesená",N188,0)</f>
        <v>0</v>
      </c>
      <c r="BI188" s="100">
        <f>IF(U188="nulová",N188,0)</f>
        <v>0</v>
      </c>
      <c r="BJ188" s="18" t="s">
        <v>11</v>
      </c>
      <c r="BK188" s="100">
        <f>ROUND(L188*K188,0)</f>
        <v>0</v>
      </c>
      <c r="BL188" s="18" t="s">
        <v>219</v>
      </c>
      <c r="BM188" s="18" t="s">
        <v>340</v>
      </c>
    </row>
    <row r="189" spans="2:65" s="1" customFormat="1" ht="25.5" customHeight="1">
      <c r="B189" s="126"/>
      <c r="C189" s="155" t="s">
        <v>341</v>
      </c>
      <c r="D189" s="155" t="s">
        <v>158</v>
      </c>
      <c r="E189" s="156" t="s">
        <v>342</v>
      </c>
      <c r="F189" s="217" t="s">
        <v>343</v>
      </c>
      <c r="G189" s="217"/>
      <c r="H189" s="217"/>
      <c r="I189" s="217"/>
      <c r="J189" s="157" t="s">
        <v>166</v>
      </c>
      <c r="K189" s="158">
        <v>2</v>
      </c>
      <c r="L189" s="220">
        <v>0</v>
      </c>
      <c r="M189" s="220"/>
      <c r="N189" s="222">
        <f>ROUND(L189*K189,0)</f>
        <v>0</v>
      </c>
      <c r="O189" s="222"/>
      <c r="P189" s="222"/>
      <c r="Q189" s="222"/>
      <c r="R189" s="129"/>
      <c r="T189" s="159" t="s">
        <v>5</v>
      </c>
      <c r="U189" s="43" t="s">
        <v>49</v>
      </c>
      <c r="V189" s="35"/>
      <c r="W189" s="160">
        <f>V189*K189</f>
        <v>0</v>
      </c>
      <c r="X189" s="160">
        <v>0</v>
      </c>
      <c r="Y189" s="160">
        <f>X189*K189</f>
        <v>0</v>
      </c>
      <c r="Z189" s="160">
        <v>0</v>
      </c>
      <c r="AA189" s="161">
        <f>Z189*K189</f>
        <v>0</v>
      </c>
      <c r="AR189" s="18" t="s">
        <v>219</v>
      </c>
      <c r="AT189" s="18" t="s">
        <v>158</v>
      </c>
      <c r="AU189" s="18" t="s">
        <v>104</v>
      </c>
      <c r="AY189" s="18" t="s">
        <v>157</v>
      </c>
      <c r="BE189" s="100">
        <f>IF(U189="základní",N189,0)</f>
        <v>0</v>
      </c>
      <c r="BF189" s="100">
        <f>IF(U189="snížená",N189,0)</f>
        <v>0</v>
      </c>
      <c r="BG189" s="100">
        <f>IF(U189="zákl. přenesená",N189,0)</f>
        <v>0</v>
      </c>
      <c r="BH189" s="100">
        <f>IF(U189="sníž. přenesená",N189,0)</f>
        <v>0</v>
      </c>
      <c r="BI189" s="100">
        <f>IF(U189="nulová",N189,0)</f>
        <v>0</v>
      </c>
      <c r="BJ189" s="18" t="s">
        <v>11</v>
      </c>
      <c r="BK189" s="100">
        <f>ROUND(L189*K189,0)</f>
        <v>0</v>
      </c>
      <c r="BL189" s="18" t="s">
        <v>219</v>
      </c>
      <c r="BM189" s="18" t="s">
        <v>344</v>
      </c>
    </row>
    <row r="190" spans="2:63" s="9" customFormat="1" ht="29.85" customHeight="1">
      <c r="B190" s="144"/>
      <c r="C190" s="145"/>
      <c r="D190" s="154" t="s">
        <v>120</v>
      </c>
      <c r="E190" s="154"/>
      <c r="F190" s="154"/>
      <c r="G190" s="154"/>
      <c r="H190" s="154"/>
      <c r="I190" s="154"/>
      <c r="J190" s="154"/>
      <c r="K190" s="154"/>
      <c r="L190" s="154"/>
      <c r="M190" s="154"/>
      <c r="N190" s="231">
        <f>BK190</f>
        <v>0</v>
      </c>
      <c r="O190" s="232"/>
      <c r="P190" s="232"/>
      <c r="Q190" s="232"/>
      <c r="R190" s="147"/>
      <c r="T190" s="148"/>
      <c r="U190" s="145"/>
      <c r="V190" s="145"/>
      <c r="W190" s="149">
        <f>SUM(W191:W203)</f>
        <v>0</v>
      </c>
      <c r="X190" s="145"/>
      <c r="Y190" s="149">
        <f>SUM(Y191:Y203)</f>
        <v>0.02921</v>
      </c>
      <c r="Z190" s="145"/>
      <c r="AA190" s="150">
        <f>SUM(AA191:AA203)</f>
        <v>0.21480000000000002</v>
      </c>
      <c r="AR190" s="151" t="s">
        <v>104</v>
      </c>
      <c r="AT190" s="152" t="s">
        <v>83</v>
      </c>
      <c r="AU190" s="152" t="s">
        <v>11</v>
      </c>
      <c r="AY190" s="151" t="s">
        <v>157</v>
      </c>
      <c r="BK190" s="153">
        <f>SUM(BK191:BK203)</f>
        <v>0</v>
      </c>
    </row>
    <row r="191" spans="2:65" s="1" customFormat="1" ht="16.5" customHeight="1">
      <c r="B191" s="126"/>
      <c r="C191" s="155" t="s">
        <v>345</v>
      </c>
      <c r="D191" s="155" t="s">
        <v>158</v>
      </c>
      <c r="E191" s="156" t="s">
        <v>346</v>
      </c>
      <c r="F191" s="217" t="s">
        <v>347</v>
      </c>
      <c r="G191" s="217"/>
      <c r="H191" s="217"/>
      <c r="I191" s="217"/>
      <c r="J191" s="157" t="s">
        <v>166</v>
      </c>
      <c r="K191" s="158">
        <v>1</v>
      </c>
      <c r="L191" s="220">
        <v>0</v>
      </c>
      <c r="M191" s="220"/>
      <c r="N191" s="222">
        <f aca="true" t="shared" si="25" ref="N191:N203">ROUND(L191*K191,0)</f>
        <v>0</v>
      </c>
      <c r="O191" s="222"/>
      <c r="P191" s="222"/>
      <c r="Q191" s="222"/>
      <c r="R191" s="129"/>
      <c r="T191" s="159" t="s">
        <v>5</v>
      </c>
      <c r="U191" s="43" t="s">
        <v>49</v>
      </c>
      <c r="V191" s="35"/>
      <c r="W191" s="160">
        <f aca="true" t="shared" si="26" ref="W191:W203">V191*K191</f>
        <v>0</v>
      </c>
      <c r="X191" s="160">
        <v>0</v>
      </c>
      <c r="Y191" s="160">
        <f aca="true" t="shared" si="27" ref="Y191:Y203">X191*K191</f>
        <v>0</v>
      </c>
      <c r="Z191" s="160">
        <v>0</v>
      </c>
      <c r="AA191" s="161">
        <f aca="true" t="shared" si="28" ref="AA191:AA203">Z191*K191</f>
        <v>0</v>
      </c>
      <c r="AR191" s="18" t="s">
        <v>219</v>
      </c>
      <c r="AT191" s="18" t="s">
        <v>158</v>
      </c>
      <c r="AU191" s="18" t="s">
        <v>104</v>
      </c>
      <c r="AY191" s="18" t="s">
        <v>157</v>
      </c>
      <c r="BE191" s="100">
        <f aca="true" t="shared" si="29" ref="BE191:BE203">IF(U191="základní",N191,0)</f>
        <v>0</v>
      </c>
      <c r="BF191" s="100">
        <f aca="true" t="shared" si="30" ref="BF191:BF203">IF(U191="snížená",N191,0)</f>
        <v>0</v>
      </c>
      <c r="BG191" s="100">
        <f aca="true" t="shared" si="31" ref="BG191:BG203">IF(U191="zákl. přenesená",N191,0)</f>
        <v>0</v>
      </c>
      <c r="BH191" s="100">
        <f aca="true" t="shared" si="32" ref="BH191:BH203">IF(U191="sníž. přenesená",N191,0)</f>
        <v>0</v>
      </c>
      <c r="BI191" s="100">
        <f aca="true" t="shared" si="33" ref="BI191:BI203">IF(U191="nulová",N191,0)</f>
        <v>0</v>
      </c>
      <c r="BJ191" s="18" t="s">
        <v>11</v>
      </c>
      <c r="BK191" s="100">
        <f aca="true" t="shared" si="34" ref="BK191:BK203">ROUND(L191*K191,0)</f>
        <v>0</v>
      </c>
      <c r="BL191" s="18" t="s">
        <v>219</v>
      </c>
      <c r="BM191" s="18" t="s">
        <v>348</v>
      </c>
    </row>
    <row r="192" spans="2:65" s="1" customFormat="1" ht="16.5" customHeight="1">
      <c r="B192" s="126"/>
      <c r="C192" s="155" t="s">
        <v>349</v>
      </c>
      <c r="D192" s="155" t="s">
        <v>158</v>
      </c>
      <c r="E192" s="156" t="s">
        <v>350</v>
      </c>
      <c r="F192" s="217" t="s">
        <v>351</v>
      </c>
      <c r="G192" s="217"/>
      <c r="H192" s="217"/>
      <c r="I192" s="217"/>
      <c r="J192" s="157" t="s">
        <v>166</v>
      </c>
      <c r="K192" s="158">
        <v>1</v>
      </c>
      <c r="L192" s="220">
        <v>0</v>
      </c>
      <c r="M192" s="220"/>
      <c r="N192" s="222">
        <f t="shared" si="25"/>
        <v>0</v>
      </c>
      <c r="O192" s="222"/>
      <c r="P192" s="222"/>
      <c r="Q192" s="222"/>
      <c r="R192" s="129"/>
      <c r="T192" s="159" t="s">
        <v>5</v>
      </c>
      <c r="U192" s="43" t="s">
        <v>49</v>
      </c>
      <c r="V192" s="35"/>
      <c r="W192" s="160">
        <f t="shared" si="26"/>
        <v>0</v>
      </c>
      <c r="X192" s="160">
        <v>0</v>
      </c>
      <c r="Y192" s="160">
        <f t="shared" si="27"/>
        <v>0</v>
      </c>
      <c r="Z192" s="160">
        <v>0</v>
      </c>
      <c r="AA192" s="161">
        <f t="shared" si="28"/>
        <v>0</v>
      </c>
      <c r="AR192" s="18" t="s">
        <v>219</v>
      </c>
      <c r="AT192" s="18" t="s">
        <v>158</v>
      </c>
      <c r="AU192" s="18" t="s">
        <v>104</v>
      </c>
      <c r="AY192" s="18" t="s">
        <v>157</v>
      </c>
      <c r="BE192" s="100">
        <f t="shared" si="29"/>
        <v>0</v>
      </c>
      <c r="BF192" s="100">
        <f t="shared" si="30"/>
        <v>0</v>
      </c>
      <c r="BG192" s="100">
        <f t="shared" si="31"/>
        <v>0</v>
      </c>
      <c r="BH192" s="100">
        <f t="shared" si="32"/>
        <v>0</v>
      </c>
      <c r="BI192" s="100">
        <f t="shared" si="33"/>
        <v>0</v>
      </c>
      <c r="BJ192" s="18" t="s">
        <v>11</v>
      </c>
      <c r="BK192" s="100">
        <f t="shared" si="34"/>
        <v>0</v>
      </c>
      <c r="BL192" s="18" t="s">
        <v>219</v>
      </c>
      <c r="BM192" s="18" t="s">
        <v>352</v>
      </c>
    </row>
    <row r="193" spans="2:65" s="1" customFormat="1" ht="25.5" customHeight="1">
      <c r="B193" s="126"/>
      <c r="C193" s="155" t="s">
        <v>353</v>
      </c>
      <c r="D193" s="155" t="s">
        <v>158</v>
      </c>
      <c r="E193" s="156" t="s">
        <v>354</v>
      </c>
      <c r="F193" s="217" t="s">
        <v>355</v>
      </c>
      <c r="G193" s="217"/>
      <c r="H193" s="217"/>
      <c r="I193" s="217"/>
      <c r="J193" s="157" t="s">
        <v>356</v>
      </c>
      <c r="K193" s="158">
        <v>4</v>
      </c>
      <c r="L193" s="220">
        <v>0</v>
      </c>
      <c r="M193" s="220"/>
      <c r="N193" s="222">
        <f t="shared" si="25"/>
        <v>0</v>
      </c>
      <c r="O193" s="222"/>
      <c r="P193" s="222"/>
      <c r="Q193" s="222"/>
      <c r="R193" s="129"/>
      <c r="T193" s="159" t="s">
        <v>5</v>
      </c>
      <c r="U193" s="43" t="s">
        <v>49</v>
      </c>
      <c r="V193" s="35"/>
      <c r="W193" s="160">
        <f t="shared" si="26"/>
        <v>0</v>
      </c>
      <c r="X193" s="160">
        <v>0</v>
      </c>
      <c r="Y193" s="160">
        <f t="shared" si="27"/>
        <v>0</v>
      </c>
      <c r="Z193" s="160">
        <v>0.01946</v>
      </c>
      <c r="AA193" s="161">
        <f t="shared" si="28"/>
        <v>0.07784</v>
      </c>
      <c r="AR193" s="18" t="s">
        <v>219</v>
      </c>
      <c r="AT193" s="18" t="s">
        <v>158</v>
      </c>
      <c r="AU193" s="18" t="s">
        <v>104</v>
      </c>
      <c r="AY193" s="18" t="s">
        <v>157</v>
      </c>
      <c r="BE193" s="100">
        <f t="shared" si="29"/>
        <v>0</v>
      </c>
      <c r="BF193" s="100">
        <f t="shared" si="30"/>
        <v>0</v>
      </c>
      <c r="BG193" s="100">
        <f t="shared" si="31"/>
        <v>0</v>
      </c>
      <c r="BH193" s="100">
        <f t="shared" si="32"/>
        <v>0</v>
      </c>
      <c r="BI193" s="100">
        <f t="shared" si="33"/>
        <v>0</v>
      </c>
      <c r="BJ193" s="18" t="s">
        <v>11</v>
      </c>
      <c r="BK193" s="100">
        <f t="shared" si="34"/>
        <v>0</v>
      </c>
      <c r="BL193" s="18" t="s">
        <v>219</v>
      </c>
      <c r="BM193" s="18" t="s">
        <v>357</v>
      </c>
    </row>
    <row r="194" spans="2:65" s="1" customFormat="1" ht="25.5" customHeight="1">
      <c r="B194" s="126"/>
      <c r="C194" s="155" t="s">
        <v>358</v>
      </c>
      <c r="D194" s="155" t="s">
        <v>158</v>
      </c>
      <c r="E194" s="156" t="s">
        <v>359</v>
      </c>
      <c r="F194" s="217" t="s">
        <v>360</v>
      </c>
      <c r="G194" s="217"/>
      <c r="H194" s="217"/>
      <c r="I194" s="217"/>
      <c r="J194" s="157" t="s">
        <v>356</v>
      </c>
      <c r="K194" s="158">
        <v>1</v>
      </c>
      <c r="L194" s="220">
        <v>0</v>
      </c>
      <c r="M194" s="220"/>
      <c r="N194" s="222">
        <f t="shared" si="25"/>
        <v>0</v>
      </c>
      <c r="O194" s="222"/>
      <c r="P194" s="222"/>
      <c r="Q194" s="222"/>
      <c r="R194" s="129"/>
      <c r="T194" s="159" t="s">
        <v>5</v>
      </c>
      <c r="U194" s="43" t="s">
        <v>49</v>
      </c>
      <c r="V194" s="35"/>
      <c r="W194" s="160">
        <f t="shared" si="26"/>
        <v>0</v>
      </c>
      <c r="X194" s="160">
        <v>0.01075</v>
      </c>
      <c r="Y194" s="160">
        <f t="shared" si="27"/>
        <v>0.01075</v>
      </c>
      <c r="Z194" s="160">
        <v>0</v>
      </c>
      <c r="AA194" s="161">
        <f t="shared" si="28"/>
        <v>0</v>
      </c>
      <c r="AR194" s="18" t="s">
        <v>219</v>
      </c>
      <c r="AT194" s="18" t="s">
        <v>158</v>
      </c>
      <c r="AU194" s="18" t="s">
        <v>104</v>
      </c>
      <c r="AY194" s="18" t="s">
        <v>157</v>
      </c>
      <c r="BE194" s="100">
        <f t="shared" si="29"/>
        <v>0</v>
      </c>
      <c r="BF194" s="100">
        <f t="shared" si="30"/>
        <v>0</v>
      </c>
      <c r="BG194" s="100">
        <f t="shared" si="31"/>
        <v>0</v>
      </c>
      <c r="BH194" s="100">
        <f t="shared" si="32"/>
        <v>0</v>
      </c>
      <c r="BI194" s="100">
        <f t="shared" si="33"/>
        <v>0</v>
      </c>
      <c r="BJ194" s="18" t="s">
        <v>11</v>
      </c>
      <c r="BK194" s="100">
        <f t="shared" si="34"/>
        <v>0</v>
      </c>
      <c r="BL194" s="18" t="s">
        <v>219</v>
      </c>
      <c r="BM194" s="18" t="s">
        <v>361</v>
      </c>
    </row>
    <row r="195" spans="2:65" s="1" customFormat="1" ht="16.5" customHeight="1">
      <c r="B195" s="126"/>
      <c r="C195" s="162" t="s">
        <v>362</v>
      </c>
      <c r="D195" s="162" t="s">
        <v>169</v>
      </c>
      <c r="E195" s="163" t="s">
        <v>363</v>
      </c>
      <c r="F195" s="218" t="s">
        <v>364</v>
      </c>
      <c r="G195" s="218"/>
      <c r="H195" s="218"/>
      <c r="I195" s="218"/>
      <c r="J195" s="164" t="s">
        <v>166</v>
      </c>
      <c r="K195" s="165">
        <v>1</v>
      </c>
      <c r="L195" s="230">
        <v>0</v>
      </c>
      <c r="M195" s="230"/>
      <c r="N195" s="223">
        <f t="shared" si="25"/>
        <v>0</v>
      </c>
      <c r="O195" s="222"/>
      <c r="P195" s="222"/>
      <c r="Q195" s="222"/>
      <c r="R195" s="129"/>
      <c r="T195" s="159" t="s">
        <v>5</v>
      </c>
      <c r="U195" s="43" t="s">
        <v>49</v>
      </c>
      <c r="V195" s="35"/>
      <c r="W195" s="160">
        <f t="shared" si="26"/>
        <v>0</v>
      </c>
      <c r="X195" s="160">
        <v>0.006</v>
      </c>
      <c r="Y195" s="160">
        <f t="shared" si="27"/>
        <v>0.006</v>
      </c>
      <c r="Z195" s="160">
        <v>0</v>
      </c>
      <c r="AA195" s="161">
        <f t="shared" si="28"/>
        <v>0</v>
      </c>
      <c r="AR195" s="18" t="s">
        <v>282</v>
      </c>
      <c r="AT195" s="18" t="s">
        <v>169</v>
      </c>
      <c r="AU195" s="18" t="s">
        <v>104</v>
      </c>
      <c r="AY195" s="18" t="s">
        <v>157</v>
      </c>
      <c r="BE195" s="100">
        <f t="shared" si="29"/>
        <v>0</v>
      </c>
      <c r="BF195" s="100">
        <f t="shared" si="30"/>
        <v>0</v>
      </c>
      <c r="BG195" s="100">
        <f t="shared" si="31"/>
        <v>0</v>
      </c>
      <c r="BH195" s="100">
        <f t="shared" si="32"/>
        <v>0</v>
      </c>
      <c r="BI195" s="100">
        <f t="shared" si="33"/>
        <v>0</v>
      </c>
      <c r="BJ195" s="18" t="s">
        <v>11</v>
      </c>
      <c r="BK195" s="100">
        <f t="shared" si="34"/>
        <v>0</v>
      </c>
      <c r="BL195" s="18" t="s">
        <v>219</v>
      </c>
      <c r="BM195" s="18" t="s">
        <v>365</v>
      </c>
    </row>
    <row r="196" spans="2:65" s="1" customFormat="1" ht="25.5" customHeight="1">
      <c r="B196" s="126"/>
      <c r="C196" s="155" t="s">
        <v>366</v>
      </c>
      <c r="D196" s="155" t="s">
        <v>158</v>
      </c>
      <c r="E196" s="156" t="s">
        <v>367</v>
      </c>
      <c r="F196" s="217" t="s">
        <v>368</v>
      </c>
      <c r="G196" s="217"/>
      <c r="H196" s="217"/>
      <c r="I196" s="217"/>
      <c r="J196" s="157" t="s">
        <v>356</v>
      </c>
      <c r="K196" s="158">
        <v>1</v>
      </c>
      <c r="L196" s="220">
        <v>0</v>
      </c>
      <c r="M196" s="220"/>
      <c r="N196" s="222">
        <f t="shared" si="25"/>
        <v>0</v>
      </c>
      <c r="O196" s="222"/>
      <c r="P196" s="222"/>
      <c r="Q196" s="222"/>
      <c r="R196" s="129"/>
      <c r="T196" s="159" t="s">
        <v>5</v>
      </c>
      <c r="U196" s="43" t="s">
        <v>49</v>
      </c>
      <c r="V196" s="35"/>
      <c r="W196" s="160">
        <f t="shared" si="26"/>
        <v>0</v>
      </c>
      <c r="X196" s="160">
        <v>0</v>
      </c>
      <c r="Y196" s="160">
        <f t="shared" si="27"/>
        <v>0</v>
      </c>
      <c r="Z196" s="160">
        <v>0.0715</v>
      </c>
      <c r="AA196" s="161">
        <f t="shared" si="28"/>
        <v>0.0715</v>
      </c>
      <c r="AR196" s="18" t="s">
        <v>219</v>
      </c>
      <c r="AT196" s="18" t="s">
        <v>158</v>
      </c>
      <c r="AU196" s="18" t="s">
        <v>104</v>
      </c>
      <c r="AY196" s="18" t="s">
        <v>157</v>
      </c>
      <c r="BE196" s="100">
        <f t="shared" si="29"/>
        <v>0</v>
      </c>
      <c r="BF196" s="100">
        <f t="shared" si="30"/>
        <v>0</v>
      </c>
      <c r="BG196" s="100">
        <f t="shared" si="31"/>
        <v>0</v>
      </c>
      <c r="BH196" s="100">
        <f t="shared" si="32"/>
        <v>0</v>
      </c>
      <c r="BI196" s="100">
        <f t="shared" si="33"/>
        <v>0</v>
      </c>
      <c r="BJ196" s="18" t="s">
        <v>11</v>
      </c>
      <c r="BK196" s="100">
        <f t="shared" si="34"/>
        <v>0</v>
      </c>
      <c r="BL196" s="18" t="s">
        <v>219</v>
      </c>
      <c r="BM196" s="18" t="s">
        <v>369</v>
      </c>
    </row>
    <row r="197" spans="2:65" s="1" customFormat="1" ht="16.5" customHeight="1">
      <c r="B197" s="126"/>
      <c r="C197" s="155" t="s">
        <v>370</v>
      </c>
      <c r="D197" s="155" t="s">
        <v>158</v>
      </c>
      <c r="E197" s="156" t="s">
        <v>371</v>
      </c>
      <c r="F197" s="217" t="s">
        <v>372</v>
      </c>
      <c r="G197" s="217"/>
      <c r="H197" s="217"/>
      <c r="I197" s="217"/>
      <c r="J197" s="157" t="s">
        <v>356</v>
      </c>
      <c r="K197" s="158">
        <v>1</v>
      </c>
      <c r="L197" s="220">
        <v>0</v>
      </c>
      <c r="M197" s="220"/>
      <c r="N197" s="222">
        <f t="shared" si="25"/>
        <v>0</v>
      </c>
      <c r="O197" s="222"/>
      <c r="P197" s="222"/>
      <c r="Q197" s="222"/>
      <c r="R197" s="129"/>
      <c r="T197" s="159" t="s">
        <v>5</v>
      </c>
      <c r="U197" s="43" t="s">
        <v>49</v>
      </c>
      <c r="V197" s="35"/>
      <c r="W197" s="160">
        <f t="shared" si="26"/>
        <v>0</v>
      </c>
      <c r="X197" s="160">
        <v>0</v>
      </c>
      <c r="Y197" s="160">
        <f t="shared" si="27"/>
        <v>0</v>
      </c>
      <c r="Z197" s="160">
        <v>0.0347</v>
      </c>
      <c r="AA197" s="161">
        <f t="shared" si="28"/>
        <v>0.0347</v>
      </c>
      <c r="AR197" s="18" t="s">
        <v>162</v>
      </c>
      <c r="AT197" s="18" t="s">
        <v>158</v>
      </c>
      <c r="AU197" s="18" t="s">
        <v>104</v>
      </c>
      <c r="AY197" s="18" t="s">
        <v>157</v>
      </c>
      <c r="BE197" s="100">
        <f t="shared" si="29"/>
        <v>0</v>
      </c>
      <c r="BF197" s="100">
        <f t="shared" si="30"/>
        <v>0</v>
      </c>
      <c r="BG197" s="100">
        <f t="shared" si="31"/>
        <v>0</v>
      </c>
      <c r="BH197" s="100">
        <f t="shared" si="32"/>
        <v>0</v>
      </c>
      <c r="BI197" s="100">
        <f t="shared" si="33"/>
        <v>0</v>
      </c>
      <c r="BJ197" s="18" t="s">
        <v>11</v>
      </c>
      <c r="BK197" s="100">
        <f t="shared" si="34"/>
        <v>0</v>
      </c>
      <c r="BL197" s="18" t="s">
        <v>162</v>
      </c>
      <c r="BM197" s="18" t="s">
        <v>373</v>
      </c>
    </row>
    <row r="198" spans="2:65" s="1" customFormat="1" ht="25.5" customHeight="1">
      <c r="B198" s="126"/>
      <c r="C198" s="155" t="s">
        <v>374</v>
      </c>
      <c r="D198" s="155" t="s">
        <v>158</v>
      </c>
      <c r="E198" s="156" t="s">
        <v>375</v>
      </c>
      <c r="F198" s="217" t="s">
        <v>376</v>
      </c>
      <c r="G198" s="217"/>
      <c r="H198" s="217"/>
      <c r="I198" s="217"/>
      <c r="J198" s="157" t="s">
        <v>356</v>
      </c>
      <c r="K198" s="158">
        <v>1</v>
      </c>
      <c r="L198" s="220">
        <v>0</v>
      </c>
      <c r="M198" s="220"/>
      <c r="N198" s="222">
        <f t="shared" si="25"/>
        <v>0</v>
      </c>
      <c r="O198" s="222"/>
      <c r="P198" s="222"/>
      <c r="Q198" s="222"/>
      <c r="R198" s="129"/>
      <c r="T198" s="159" t="s">
        <v>5</v>
      </c>
      <c r="U198" s="43" t="s">
        <v>49</v>
      </c>
      <c r="V198" s="35"/>
      <c r="W198" s="160">
        <f t="shared" si="26"/>
        <v>0</v>
      </c>
      <c r="X198" s="160">
        <v>0</v>
      </c>
      <c r="Y198" s="160">
        <f t="shared" si="27"/>
        <v>0</v>
      </c>
      <c r="Z198" s="160">
        <v>0.0228</v>
      </c>
      <c r="AA198" s="161">
        <f t="shared" si="28"/>
        <v>0.0228</v>
      </c>
      <c r="AR198" s="18" t="s">
        <v>219</v>
      </c>
      <c r="AT198" s="18" t="s">
        <v>158</v>
      </c>
      <c r="AU198" s="18" t="s">
        <v>104</v>
      </c>
      <c r="AY198" s="18" t="s">
        <v>157</v>
      </c>
      <c r="BE198" s="100">
        <f t="shared" si="29"/>
        <v>0</v>
      </c>
      <c r="BF198" s="100">
        <f t="shared" si="30"/>
        <v>0</v>
      </c>
      <c r="BG198" s="100">
        <f t="shared" si="31"/>
        <v>0</v>
      </c>
      <c r="BH198" s="100">
        <f t="shared" si="32"/>
        <v>0</v>
      </c>
      <c r="BI198" s="100">
        <f t="shared" si="33"/>
        <v>0</v>
      </c>
      <c r="BJ198" s="18" t="s">
        <v>11</v>
      </c>
      <c r="BK198" s="100">
        <f t="shared" si="34"/>
        <v>0</v>
      </c>
      <c r="BL198" s="18" t="s">
        <v>219</v>
      </c>
      <c r="BM198" s="18" t="s">
        <v>377</v>
      </c>
    </row>
    <row r="199" spans="2:65" s="1" customFormat="1" ht="25.5" customHeight="1">
      <c r="B199" s="126"/>
      <c r="C199" s="155" t="s">
        <v>378</v>
      </c>
      <c r="D199" s="155" t="s">
        <v>158</v>
      </c>
      <c r="E199" s="156" t="s">
        <v>379</v>
      </c>
      <c r="F199" s="217" t="s">
        <v>380</v>
      </c>
      <c r="G199" s="217"/>
      <c r="H199" s="217"/>
      <c r="I199" s="217"/>
      <c r="J199" s="157" t="s">
        <v>356</v>
      </c>
      <c r="K199" s="158">
        <v>1</v>
      </c>
      <c r="L199" s="220">
        <v>0</v>
      </c>
      <c r="M199" s="220"/>
      <c r="N199" s="222">
        <f t="shared" si="25"/>
        <v>0</v>
      </c>
      <c r="O199" s="222"/>
      <c r="P199" s="222"/>
      <c r="Q199" s="222"/>
      <c r="R199" s="129"/>
      <c r="T199" s="159" t="s">
        <v>5</v>
      </c>
      <c r="U199" s="43" t="s">
        <v>49</v>
      </c>
      <c r="V199" s="35"/>
      <c r="W199" s="160">
        <f t="shared" si="26"/>
        <v>0</v>
      </c>
      <c r="X199" s="160">
        <v>0.01066</v>
      </c>
      <c r="Y199" s="160">
        <f t="shared" si="27"/>
        <v>0.01066</v>
      </c>
      <c r="Z199" s="160">
        <v>0</v>
      </c>
      <c r="AA199" s="161">
        <f t="shared" si="28"/>
        <v>0</v>
      </c>
      <c r="AR199" s="18" t="s">
        <v>219</v>
      </c>
      <c r="AT199" s="18" t="s">
        <v>158</v>
      </c>
      <c r="AU199" s="18" t="s">
        <v>104</v>
      </c>
      <c r="AY199" s="18" t="s">
        <v>157</v>
      </c>
      <c r="BE199" s="100">
        <f t="shared" si="29"/>
        <v>0</v>
      </c>
      <c r="BF199" s="100">
        <f t="shared" si="30"/>
        <v>0</v>
      </c>
      <c r="BG199" s="100">
        <f t="shared" si="31"/>
        <v>0</v>
      </c>
      <c r="BH199" s="100">
        <f t="shared" si="32"/>
        <v>0</v>
      </c>
      <c r="BI199" s="100">
        <f t="shared" si="33"/>
        <v>0</v>
      </c>
      <c r="BJ199" s="18" t="s">
        <v>11</v>
      </c>
      <c r="BK199" s="100">
        <f t="shared" si="34"/>
        <v>0</v>
      </c>
      <c r="BL199" s="18" t="s">
        <v>219</v>
      </c>
      <c r="BM199" s="18" t="s">
        <v>381</v>
      </c>
    </row>
    <row r="200" spans="2:65" s="1" customFormat="1" ht="16.5" customHeight="1">
      <c r="B200" s="126"/>
      <c r="C200" s="155" t="s">
        <v>382</v>
      </c>
      <c r="D200" s="155" t="s">
        <v>158</v>
      </c>
      <c r="E200" s="156" t="s">
        <v>383</v>
      </c>
      <c r="F200" s="217" t="s">
        <v>384</v>
      </c>
      <c r="G200" s="217"/>
      <c r="H200" s="217"/>
      <c r="I200" s="217"/>
      <c r="J200" s="157" t="s">
        <v>356</v>
      </c>
      <c r="K200" s="158">
        <v>4</v>
      </c>
      <c r="L200" s="220">
        <v>0</v>
      </c>
      <c r="M200" s="220"/>
      <c r="N200" s="222">
        <f t="shared" si="25"/>
        <v>0</v>
      </c>
      <c r="O200" s="222"/>
      <c r="P200" s="222"/>
      <c r="Q200" s="222"/>
      <c r="R200" s="129"/>
      <c r="T200" s="159" t="s">
        <v>5</v>
      </c>
      <c r="U200" s="43" t="s">
        <v>49</v>
      </c>
      <c r="V200" s="35"/>
      <c r="W200" s="160">
        <f t="shared" si="26"/>
        <v>0</v>
      </c>
      <c r="X200" s="160">
        <v>0</v>
      </c>
      <c r="Y200" s="160">
        <f t="shared" si="27"/>
        <v>0</v>
      </c>
      <c r="Z200" s="160">
        <v>0.00156</v>
      </c>
      <c r="AA200" s="161">
        <f t="shared" si="28"/>
        <v>0.00624</v>
      </c>
      <c r="AR200" s="18" t="s">
        <v>219</v>
      </c>
      <c r="AT200" s="18" t="s">
        <v>158</v>
      </c>
      <c r="AU200" s="18" t="s">
        <v>104</v>
      </c>
      <c r="AY200" s="18" t="s">
        <v>157</v>
      </c>
      <c r="BE200" s="100">
        <f t="shared" si="29"/>
        <v>0</v>
      </c>
      <c r="BF200" s="100">
        <f t="shared" si="30"/>
        <v>0</v>
      </c>
      <c r="BG200" s="100">
        <f t="shared" si="31"/>
        <v>0</v>
      </c>
      <c r="BH200" s="100">
        <f t="shared" si="32"/>
        <v>0</v>
      </c>
      <c r="BI200" s="100">
        <f t="shared" si="33"/>
        <v>0</v>
      </c>
      <c r="BJ200" s="18" t="s">
        <v>11</v>
      </c>
      <c r="BK200" s="100">
        <f t="shared" si="34"/>
        <v>0</v>
      </c>
      <c r="BL200" s="18" t="s">
        <v>219</v>
      </c>
      <c r="BM200" s="18" t="s">
        <v>385</v>
      </c>
    </row>
    <row r="201" spans="2:65" s="1" customFormat="1" ht="25.5" customHeight="1">
      <c r="B201" s="126"/>
      <c r="C201" s="155" t="s">
        <v>386</v>
      </c>
      <c r="D201" s="155" t="s">
        <v>158</v>
      </c>
      <c r="E201" s="156" t="s">
        <v>387</v>
      </c>
      <c r="F201" s="217" t="s">
        <v>388</v>
      </c>
      <c r="G201" s="217"/>
      <c r="H201" s="217"/>
      <c r="I201" s="217"/>
      <c r="J201" s="157" t="s">
        <v>356</v>
      </c>
      <c r="K201" s="158">
        <v>2</v>
      </c>
      <c r="L201" s="220">
        <v>0</v>
      </c>
      <c r="M201" s="220"/>
      <c r="N201" s="222">
        <f t="shared" si="25"/>
        <v>0</v>
      </c>
      <c r="O201" s="222"/>
      <c r="P201" s="222"/>
      <c r="Q201" s="222"/>
      <c r="R201" s="129"/>
      <c r="T201" s="159" t="s">
        <v>5</v>
      </c>
      <c r="U201" s="43" t="s">
        <v>49</v>
      </c>
      <c r="V201" s="35"/>
      <c r="W201" s="160">
        <f t="shared" si="26"/>
        <v>0</v>
      </c>
      <c r="X201" s="160">
        <v>0</v>
      </c>
      <c r="Y201" s="160">
        <f t="shared" si="27"/>
        <v>0</v>
      </c>
      <c r="Z201" s="160">
        <v>0.00086</v>
      </c>
      <c r="AA201" s="161">
        <f t="shared" si="28"/>
        <v>0.00172</v>
      </c>
      <c r="AR201" s="18" t="s">
        <v>219</v>
      </c>
      <c r="AT201" s="18" t="s">
        <v>158</v>
      </c>
      <c r="AU201" s="18" t="s">
        <v>104</v>
      </c>
      <c r="AY201" s="18" t="s">
        <v>157</v>
      </c>
      <c r="BE201" s="100">
        <f t="shared" si="29"/>
        <v>0</v>
      </c>
      <c r="BF201" s="100">
        <f t="shared" si="30"/>
        <v>0</v>
      </c>
      <c r="BG201" s="100">
        <f t="shared" si="31"/>
        <v>0</v>
      </c>
      <c r="BH201" s="100">
        <f t="shared" si="32"/>
        <v>0</v>
      </c>
      <c r="BI201" s="100">
        <f t="shared" si="33"/>
        <v>0</v>
      </c>
      <c r="BJ201" s="18" t="s">
        <v>11</v>
      </c>
      <c r="BK201" s="100">
        <f t="shared" si="34"/>
        <v>0</v>
      </c>
      <c r="BL201" s="18" t="s">
        <v>219</v>
      </c>
      <c r="BM201" s="18" t="s">
        <v>389</v>
      </c>
    </row>
    <row r="202" spans="2:65" s="1" customFormat="1" ht="25.5" customHeight="1">
      <c r="B202" s="126"/>
      <c r="C202" s="155" t="s">
        <v>390</v>
      </c>
      <c r="D202" s="155" t="s">
        <v>158</v>
      </c>
      <c r="E202" s="156" t="s">
        <v>391</v>
      </c>
      <c r="F202" s="217" t="s">
        <v>392</v>
      </c>
      <c r="G202" s="217"/>
      <c r="H202" s="217"/>
      <c r="I202" s="217"/>
      <c r="J202" s="157" t="s">
        <v>356</v>
      </c>
      <c r="K202" s="158">
        <v>1</v>
      </c>
      <c r="L202" s="220">
        <v>0</v>
      </c>
      <c r="M202" s="220"/>
      <c r="N202" s="222">
        <f t="shared" si="25"/>
        <v>0</v>
      </c>
      <c r="O202" s="222"/>
      <c r="P202" s="222"/>
      <c r="Q202" s="222"/>
      <c r="R202" s="129"/>
      <c r="T202" s="159" t="s">
        <v>5</v>
      </c>
      <c r="U202" s="43" t="s">
        <v>49</v>
      </c>
      <c r="V202" s="35"/>
      <c r="W202" s="160">
        <f t="shared" si="26"/>
        <v>0</v>
      </c>
      <c r="X202" s="160">
        <v>0.0018</v>
      </c>
      <c r="Y202" s="160">
        <f t="shared" si="27"/>
        <v>0.0018</v>
      </c>
      <c r="Z202" s="160">
        <v>0</v>
      </c>
      <c r="AA202" s="161">
        <f t="shared" si="28"/>
        <v>0</v>
      </c>
      <c r="AR202" s="18" t="s">
        <v>219</v>
      </c>
      <c r="AT202" s="18" t="s">
        <v>158</v>
      </c>
      <c r="AU202" s="18" t="s">
        <v>104</v>
      </c>
      <c r="AY202" s="18" t="s">
        <v>157</v>
      </c>
      <c r="BE202" s="100">
        <f t="shared" si="29"/>
        <v>0</v>
      </c>
      <c r="BF202" s="100">
        <f t="shared" si="30"/>
        <v>0</v>
      </c>
      <c r="BG202" s="100">
        <f t="shared" si="31"/>
        <v>0</v>
      </c>
      <c r="BH202" s="100">
        <f t="shared" si="32"/>
        <v>0</v>
      </c>
      <c r="BI202" s="100">
        <f t="shared" si="33"/>
        <v>0</v>
      </c>
      <c r="BJ202" s="18" t="s">
        <v>11</v>
      </c>
      <c r="BK202" s="100">
        <f t="shared" si="34"/>
        <v>0</v>
      </c>
      <c r="BL202" s="18" t="s">
        <v>219</v>
      </c>
      <c r="BM202" s="18" t="s">
        <v>393</v>
      </c>
    </row>
    <row r="203" spans="2:65" s="1" customFormat="1" ht="25.5" customHeight="1">
      <c r="B203" s="126"/>
      <c r="C203" s="155" t="s">
        <v>394</v>
      </c>
      <c r="D203" s="155" t="s">
        <v>158</v>
      </c>
      <c r="E203" s="156" t="s">
        <v>395</v>
      </c>
      <c r="F203" s="217" t="s">
        <v>396</v>
      </c>
      <c r="G203" s="217"/>
      <c r="H203" s="217"/>
      <c r="I203" s="217"/>
      <c r="J203" s="157" t="s">
        <v>397</v>
      </c>
      <c r="K203" s="166">
        <v>0</v>
      </c>
      <c r="L203" s="220">
        <v>0</v>
      </c>
      <c r="M203" s="220"/>
      <c r="N203" s="222">
        <f t="shared" si="25"/>
        <v>0</v>
      </c>
      <c r="O203" s="222"/>
      <c r="P203" s="222"/>
      <c r="Q203" s="222"/>
      <c r="R203" s="129"/>
      <c r="T203" s="159" t="s">
        <v>5</v>
      </c>
      <c r="U203" s="43" t="s">
        <v>49</v>
      </c>
      <c r="V203" s="35"/>
      <c r="W203" s="160">
        <f t="shared" si="26"/>
        <v>0</v>
      </c>
      <c r="X203" s="160">
        <v>0</v>
      </c>
      <c r="Y203" s="160">
        <f t="shared" si="27"/>
        <v>0</v>
      </c>
      <c r="Z203" s="160">
        <v>0</v>
      </c>
      <c r="AA203" s="161">
        <f t="shared" si="28"/>
        <v>0</v>
      </c>
      <c r="AR203" s="18" t="s">
        <v>219</v>
      </c>
      <c r="AT203" s="18" t="s">
        <v>158</v>
      </c>
      <c r="AU203" s="18" t="s">
        <v>104</v>
      </c>
      <c r="AY203" s="18" t="s">
        <v>157</v>
      </c>
      <c r="BE203" s="100">
        <f t="shared" si="29"/>
        <v>0</v>
      </c>
      <c r="BF203" s="100">
        <f t="shared" si="30"/>
        <v>0</v>
      </c>
      <c r="BG203" s="100">
        <f t="shared" si="31"/>
        <v>0</v>
      </c>
      <c r="BH203" s="100">
        <f t="shared" si="32"/>
        <v>0</v>
      </c>
      <c r="BI203" s="100">
        <f t="shared" si="33"/>
        <v>0</v>
      </c>
      <c r="BJ203" s="18" t="s">
        <v>11</v>
      </c>
      <c r="BK203" s="100">
        <f t="shared" si="34"/>
        <v>0</v>
      </c>
      <c r="BL203" s="18" t="s">
        <v>219</v>
      </c>
      <c r="BM203" s="18" t="s">
        <v>398</v>
      </c>
    </row>
    <row r="204" spans="2:63" s="9" customFormat="1" ht="29.85" customHeight="1">
      <c r="B204" s="144"/>
      <c r="C204" s="145"/>
      <c r="D204" s="154" t="s">
        <v>121</v>
      </c>
      <c r="E204" s="154"/>
      <c r="F204" s="154"/>
      <c r="G204" s="154"/>
      <c r="H204" s="154"/>
      <c r="I204" s="154"/>
      <c r="J204" s="154"/>
      <c r="K204" s="154"/>
      <c r="L204" s="154"/>
      <c r="M204" s="154"/>
      <c r="N204" s="231">
        <f>BK204</f>
        <v>0</v>
      </c>
      <c r="O204" s="232"/>
      <c r="P204" s="232"/>
      <c r="Q204" s="232"/>
      <c r="R204" s="147"/>
      <c r="T204" s="148"/>
      <c r="U204" s="145"/>
      <c r="V204" s="145"/>
      <c r="W204" s="149">
        <f>W205</f>
        <v>0</v>
      </c>
      <c r="X204" s="145"/>
      <c r="Y204" s="149">
        <f>Y205</f>
        <v>0</v>
      </c>
      <c r="Z204" s="145"/>
      <c r="AA204" s="150">
        <f>AA205</f>
        <v>0</v>
      </c>
      <c r="AR204" s="151" t="s">
        <v>104</v>
      </c>
      <c r="AT204" s="152" t="s">
        <v>83</v>
      </c>
      <c r="AU204" s="152" t="s">
        <v>11</v>
      </c>
      <c r="AY204" s="151" t="s">
        <v>157</v>
      </c>
      <c r="BK204" s="153">
        <f>BK205</f>
        <v>0</v>
      </c>
    </row>
    <row r="205" spans="2:65" s="1" customFormat="1" ht="16.5" customHeight="1">
      <c r="B205" s="126"/>
      <c r="C205" s="155" t="s">
        <v>399</v>
      </c>
      <c r="D205" s="155" t="s">
        <v>158</v>
      </c>
      <c r="E205" s="156" t="s">
        <v>400</v>
      </c>
      <c r="F205" s="217" t="s">
        <v>401</v>
      </c>
      <c r="G205" s="217"/>
      <c r="H205" s="217"/>
      <c r="I205" s="217"/>
      <c r="J205" s="157" t="s">
        <v>402</v>
      </c>
      <c r="K205" s="158">
        <v>1</v>
      </c>
      <c r="L205" s="220">
        <v>0</v>
      </c>
      <c r="M205" s="220"/>
      <c r="N205" s="222">
        <f>ROUND(L205*K205,0)</f>
        <v>0</v>
      </c>
      <c r="O205" s="222"/>
      <c r="P205" s="222"/>
      <c r="Q205" s="222"/>
      <c r="R205" s="129"/>
      <c r="T205" s="159" t="s">
        <v>5</v>
      </c>
      <c r="U205" s="43" t="s">
        <v>49</v>
      </c>
      <c r="V205" s="35"/>
      <c r="W205" s="160">
        <f>V205*K205</f>
        <v>0</v>
      </c>
      <c r="X205" s="160">
        <v>0</v>
      </c>
      <c r="Y205" s="160">
        <f>X205*K205</f>
        <v>0</v>
      </c>
      <c r="Z205" s="160">
        <v>0</v>
      </c>
      <c r="AA205" s="161">
        <f>Z205*K205</f>
        <v>0</v>
      </c>
      <c r="AR205" s="18" t="s">
        <v>219</v>
      </c>
      <c r="AT205" s="18" t="s">
        <v>158</v>
      </c>
      <c r="AU205" s="18" t="s">
        <v>104</v>
      </c>
      <c r="AY205" s="18" t="s">
        <v>157</v>
      </c>
      <c r="BE205" s="100">
        <f>IF(U205="základní",N205,0)</f>
        <v>0</v>
      </c>
      <c r="BF205" s="100">
        <f>IF(U205="snížená",N205,0)</f>
        <v>0</v>
      </c>
      <c r="BG205" s="100">
        <f>IF(U205="zákl. přenesená",N205,0)</f>
        <v>0</v>
      </c>
      <c r="BH205" s="100">
        <f>IF(U205="sníž. přenesená",N205,0)</f>
        <v>0</v>
      </c>
      <c r="BI205" s="100">
        <f>IF(U205="nulová",N205,0)</f>
        <v>0</v>
      </c>
      <c r="BJ205" s="18" t="s">
        <v>11</v>
      </c>
      <c r="BK205" s="100">
        <f>ROUND(L205*K205,0)</f>
        <v>0</v>
      </c>
      <c r="BL205" s="18" t="s">
        <v>219</v>
      </c>
      <c r="BM205" s="18" t="s">
        <v>403</v>
      </c>
    </row>
    <row r="206" spans="2:63" s="9" customFormat="1" ht="29.85" customHeight="1">
      <c r="B206" s="144"/>
      <c r="C206" s="145"/>
      <c r="D206" s="154" t="s">
        <v>122</v>
      </c>
      <c r="E206" s="154"/>
      <c r="F206" s="154"/>
      <c r="G206" s="154"/>
      <c r="H206" s="154"/>
      <c r="I206" s="154"/>
      <c r="J206" s="154"/>
      <c r="K206" s="154"/>
      <c r="L206" s="154"/>
      <c r="M206" s="154"/>
      <c r="N206" s="231">
        <f>BK206</f>
        <v>0</v>
      </c>
      <c r="O206" s="232"/>
      <c r="P206" s="232"/>
      <c r="Q206" s="232"/>
      <c r="R206" s="147"/>
      <c r="T206" s="148"/>
      <c r="U206" s="145"/>
      <c r="V206" s="145"/>
      <c r="W206" s="149">
        <f>W207</f>
        <v>0</v>
      </c>
      <c r="X206" s="145"/>
      <c r="Y206" s="149">
        <f>Y207</f>
        <v>0</v>
      </c>
      <c r="Z206" s="145"/>
      <c r="AA206" s="150">
        <f>AA207</f>
        <v>0</v>
      </c>
      <c r="AR206" s="151" t="s">
        <v>104</v>
      </c>
      <c r="AT206" s="152" t="s">
        <v>83</v>
      </c>
      <c r="AU206" s="152" t="s">
        <v>11</v>
      </c>
      <c r="AY206" s="151" t="s">
        <v>157</v>
      </c>
      <c r="BK206" s="153">
        <f>BK207</f>
        <v>0</v>
      </c>
    </row>
    <row r="207" spans="2:65" s="1" customFormat="1" ht="16.5" customHeight="1">
      <c r="B207" s="126"/>
      <c r="C207" s="155" t="s">
        <v>404</v>
      </c>
      <c r="D207" s="155" t="s">
        <v>158</v>
      </c>
      <c r="E207" s="156" t="s">
        <v>405</v>
      </c>
      <c r="F207" s="217" t="s">
        <v>406</v>
      </c>
      <c r="G207" s="217"/>
      <c r="H207" s="217"/>
      <c r="I207" s="217"/>
      <c r="J207" s="157" t="s">
        <v>402</v>
      </c>
      <c r="K207" s="158">
        <v>1</v>
      </c>
      <c r="L207" s="220">
        <v>0</v>
      </c>
      <c r="M207" s="220"/>
      <c r="N207" s="222">
        <f>ROUND(L207*K207,0)</f>
        <v>0</v>
      </c>
      <c r="O207" s="222"/>
      <c r="P207" s="222"/>
      <c r="Q207" s="222"/>
      <c r="R207" s="129"/>
      <c r="T207" s="159" t="s">
        <v>5</v>
      </c>
      <c r="U207" s="43" t="s">
        <v>49</v>
      </c>
      <c r="V207" s="35"/>
      <c r="W207" s="160">
        <f>V207*K207</f>
        <v>0</v>
      </c>
      <c r="X207" s="160">
        <v>0</v>
      </c>
      <c r="Y207" s="160">
        <f>X207*K207</f>
        <v>0</v>
      </c>
      <c r="Z207" s="160">
        <v>0</v>
      </c>
      <c r="AA207" s="161">
        <f>Z207*K207</f>
        <v>0</v>
      </c>
      <c r="AR207" s="18" t="s">
        <v>219</v>
      </c>
      <c r="AT207" s="18" t="s">
        <v>158</v>
      </c>
      <c r="AU207" s="18" t="s">
        <v>104</v>
      </c>
      <c r="AY207" s="18" t="s">
        <v>157</v>
      </c>
      <c r="BE207" s="100">
        <f>IF(U207="základní",N207,0)</f>
        <v>0</v>
      </c>
      <c r="BF207" s="100">
        <f>IF(U207="snížená",N207,0)</f>
        <v>0</v>
      </c>
      <c r="BG207" s="100">
        <f>IF(U207="zákl. přenesená",N207,0)</f>
        <v>0</v>
      </c>
      <c r="BH207" s="100">
        <f>IF(U207="sníž. přenesená",N207,0)</f>
        <v>0</v>
      </c>
      <c r="BI207" s="100">
        <f>IF(U207="nulová",N207,0)</f>
        <v>0</v>
      </c>
      <c r="BJ207" s="18" t="s">
        <v>11</v>
      </c>
      <c r="BK207" s="100">
        <f>ROUND(L207*K207,0)</f>
        <v>0</v>
      </c>
      <c r="BL207" s="18" t="s">
        <v>219</v>
      </c>
      <c r="BM207" s="18" t="s">
        <v>407</v>
      </c>
    </row>
    <row r="208" spans="2:63" s="9" customFormat="1" ht="29.85" customHeight="1">
      <c r="B208" s="144"/>
      <c r="C208" s="145"/>
      <c r="D208" s="154" t="s">
        <v>123</v>
      </c>
      <c r="E208" s="154"/>
      <c r="F208" s="154"/>
      <c r="G208" s="154"/>
      <c r="H208" s="154"/>
      <c r="I208" s="154"/>
      <c r="J208" s="154"/>
      <c r="K208" s="154"/>
      <c r="L208" s="154"/>
      <c r="M208" s="154"/>
      <c r="N208" s="231">
        <f>BK208</f>
        <v>0</v>
      </c>
      <c r="O208" s="232"/>
      <c r="P208" s="232"/>
      <c r="Q208" s="232"/>
      <c r="R208" s="147"/>
      <c r="T208" s="148"/>
      <c r="U208" s="145"/>
      <c r="V208" s="145"/>
      <c r="W208" s="149">
        <f>SUM(W209:W211)</f>
        <v>0</v>
      </c>
      <c r="X208" s="145"/>
      <c r="Y208" s="149">
        <f>SUM(Y209:Y211)</f>
        <v>0.017094</v>
      </c>
      <c r="Z208" s="145"/>
      <c r="AA208" s="150">
        <f>SUM(AA209:AA211)</f>
        <v>0.012859</v>
      </c>
      <c r="AR208" s="151" t="s">
        <v>104</v>
      </c>
      <c r="AT208" s="152" t="s">
        <v>83</v>
      </c>
      <c r="AU208" s="152" t="s">
        <v>11</v>
      </c>
      <c r="AY208" s="151" t="s">
        <v>157</v>
      </c>
      <c r="BK208" s="153">
        <f>SUM(BK209:BK211)</f>
        <v>0</v>
      </c>
    </row>
    <row r="209" spans="2:65" s="1" customFormat="1" ht="16.5" customHeight="1">
      <c r="B209" s="126"/>
      <c r="C209" s="155" t="s">
        <v>408</v>
      </c>
      <c r="D209" s="155" t="s">
        <v>158</v>
      </c>
      <c r="E209" s="156" t="s">
        <v>409</v>
      </c>
      <c r="F209" s="217" t="s">
        <v>410</v>
      </c>
      <c r="G209" s="217"/>
      <c r="H209" s="217"/>
      <c r="I209" s="217"/>
      <c r="J209" s="157" t="s">
        <v>210</v>
      </c>
      <c r="K209" s="158">
        <v>7.7</v>
      </c>
      <c r="L209" s="220">
        <v>0</v>
      </c>
      <c r="M209" s="220"/>
      <c r="N209" s="222">
        <f>ROUND(L209*K209,0)</f>
        <v>0</v>
      </c>
      <c r="O209" s="222"/>
      <c r="P209" s="222"/>
      <c r="Q209" s="222"/>
      <c r="R209" s="129"/>
      <c r="T209" s="159" t="s">
        <v>5</v>
      </c>
      <c r="U209" s="43" t="s">
        <v>49</v>
      </c>
      <c r="V209" s="35"/>
      <c r="W209" s="160">
        <f>V209*K209</f>
        <v>0</v>
      </c>
      <c r="X209" s="160">
        <v>0</v>
      </c>
      <c r="Y209" s="160">
        <f>X209*K209</f>
        <v>0</v>
      </c>
      <c r="Z209" s="160">
        <v>0.00167</v>
      </c>
      <c r="AA209" s="161">
        <f>Z209*K209</f>
        <v>0.012859</v>
      </c>
      <c r="AR209" s="18" t="s">
        <v>219</v>
      </c>
      <c r="AT209" s="18" t="s">
        <v>158</v>
      </c>
      <c r="AU209" s="18" t="s">
        <v>104</v>
      </c>
      <c r="AY209" s="18" t="s">
        <v>157</v>
      </c>
      <c r="BE209" s="100">
        <f>IF(U209="základní",N209,0)</f>
        <v>0</v>
      </c>
      <c r="BF209" s="100">
        <f>IF(U209="snížená",N209,0)</f>
        <v>0</v>
      </c>
      <c r="BG209" s="100">
        <f>IF(U209="zákl. přenesená",N209,0)</f>
        <v>0</v>
      </c>
      <c r="BH209" s="100">
        <f>IF(U209="sníž. přenesená",N209,0)</f>
        <v>0</v>
      </c>
      <c r="BI209" s="100">
        <f>IF(U209="nulová",N209,0)</f>
        <v>0</v>
      </c>
      <c r="BJ209" s="18" t="s">
        <v>11</v>
      </c>
      <c r="BK209" s="100">
        <f>ROUND(L209*K209,0)</f>
        <v>0</v>
      </c>
      <c r="BL209" s="18" t="s">
        <v>219</v>
      </c>
      <c r="BM209" s="18" t="s">
        <v>411</v>
      </c>
    </row>
    <row r="210" spans="2:65" s="1" customFormat="1" ht="38.25" customHeight="1">
      <c r="B210" s="126"/>
      <c r="C210" s="155" t="s">
        <v>412</v>
      </c>
      <c r="D210" s="155" t="s">
        <v>158</v>
      </c>
      <c r="E210" s="156" t="s">
        <v>413</v>
      </c>
      <c r="F210" s="217" t="s">
        <v>414</v>
      </c>
      <c r="G210" s="217"/>
      <c r="H210" s="217"/>
      <c r="I210" s="217"/>
      <c r="J210" s="157" t="s">
        <v>210</v>
      </c>
      <c r="K210" s="158">
        <v>7.7</v>
      </c>
      <c r="L210" s="220">
        <v>0</v>
      </c>
      <c r="M210" s="220"/>
      <c r="N210" s="222">
        <f>ROUND(L210*K210,0)</f>
        <v>0</v>
      </c>
      <c r="O210" s="222"/>
      <c r="P210" s="222"/>
      <c r="Q210" s="222"/>
      <c r="R210" s="129"/>
      <c r="T210" s="159" t="s">
        <v>5</v>
      </c>
      <c r="U210" s="43" t="s">
        <v>49</v>
      </c>
      <c r="V210" s="35"/>
      <c r="W210" s="160">
        <f>V210*K210</f>
        <v>0</v>
      </c>
      <c r="X210" s="160">
        <v>0.00222</v>
      </c>
      <c r="Y210" s="160">
        <f>X210*K210</f>
        <v>0.017094</v>
      </c>
      <c r="Z210" s="160">
        <v>0</v>
      </c>
      <c r="AA210" s="161">
        <f>Z210*K210</f>
        <v>0</v>
      </c>
      <c r="AR210" s="18" t="s">
        <v>219</v>
      </c>
      <c r="AT210" s="18" t="s">
        <v>158</v>
      </c>
      <c r="AU210" s="18" t="s">
        <v>104</v>
      </c>
      <c r="AY210" s="18" t="s">
        <v>157</v>
      </c>
      <c r="BE210" s="100">
        <f>IF(U210="základní",N210,0)</f>
        <v>0</v>
      </c>
      <c r="BF210" s="100">
        <f>IF(U210="snížená",N210,0)</f>
        <v>0</v>
      </c>
      <c r="BG210" s="100">
        <f>IF(U210="zákl. přenesená",N210,0)</f>
        <v>0</v>
      </c>
      <c r="BH210" s="100">
        <f>IF(U210="sníž. přenesená",N210,0)</f>
        <v>0</v>
      </c>
      <c r="BI210" s="100">
        <f>IF(U210="nulová",N210,0)</f>
        <v>0</v>
      </c>
      <c r="BJ210" s="18" t="s">
        <v>11</v>
      </c>
      <c r="BK210" s="100">
        <f>ROUND(L210*K210,0)</f>
        <v>0</v>
      </c>
      <c r="BL210" s="18" t="s">
        <v>219</v>
      </c>
      <c r="BM210" s="18" t="s">
        <v>415</v>
      </c>
    </row>
    <row r="211" spans="2:65" s="1" customFormat="1" ht="25.5" customHeight="1">
      <c r="B211" s="126"/>
      <c r="C211" s="155" t="s">
        <v>416</v>
      </c>
      <c r="D211" s="155" t="s">
        <v>158</v>
      </c>
      <c r="E211" s="156" t="s">
        <v>417</v>
      </c>
      <c r="F211" s="217" t="s">
        <v>418</v>
      </c>
      <c r="G211" s="217"/>
      <c r="H211" s="217"/>
      <c r="I211" s="217"/>
      <c r="J211" s="157" t="s">
        <v>397</v>
      </c>
      <c r="K211" s="166">
        <v>0</v>
      </c>
      <c r="L211" s="220">
        <v>0</v>
      </c>
      <c r="M211" s="220"/>
      <c r="N211" s="222">
        <f>ROUND(L211*K211,0)</f>
        <v>0</v>
      </c>
      <c r="O211" s="222"/>
      <c r="P211" s="222"/>
      <c r="Q211" s="222"/>
      <c r="R211" s="129"/>
      <c r="T211" s="159" t="s">
        <v>5</v>
      </c>
      <c r="U211" s="43" t="s">
        <v>49</v>
      </c>
      <c r="V211" s="35"/>
      <c r="W211" s="160">
        <f>V211*K211</f>
        <v>0</v>
      </c>
      <c r="X211" s="160">
        <v>0</v>
      </c>
      <c r="Y211" s="160">
        <f>X211*K211</f>
        <v>0</v>
      </c>
      <c r="Z211" s="160">
        <v>0</v>
      </c>
      <c r="AA211" s="161">
        <f>Z211*K211</f>
        <v>0</v>
      </c>
      <c r="AR211" s="18" t="s">
        <v>219</v>
      </c>
      <c r="AT211" s="18" t="s">
        <v>158</v>
      </c>
      <c r="AU211" s="18" t="s">
        <v>104</v>
      </c>
      <c r="AY211" s="18" t="s">
        <v>157</v>
      </c>
      <c r="BE211" s="100">
        <f>IF(U211="základní",N211,0)</f>
        <v>0</v>
      </c>
      <c r="BF211" s="100">
        <f>IF(U211="snížená",N211,0)</f>
        <v>0</v>
      </c>
      <c r="BG211" s="100">
        <f>IF(U211="zákl. přenesená",N211,0)</f>
        <v>0</v>
      </c>
      <c r="BH211" s="100">
        <f>IF(U211="sníž. přenesená",N211,0)</f>
        <v>0</v>
      </c>
      <c r="BI211" s="100">
        <f>IF(U211="nulová",N211,0)</f>
        <v>0</v>
      </c>
      <c r="BJ211" s="18" t="s">
        <v>11</v>
      </c>
      <c r="BK211" s="100">
        <f>ROUND(L211*K211,0)</f>
        <v>0</v>
      </c>
      <c r="BL211" s="18" t="s">
        <v>219</v>
      </c>
      <c r="BM211" s="18" t="s">
        <v>419</v>
      </c>
    </row>
    <row r="212" spans="2:63" s="9" customFormat="1" ht="29.85" customHeight="1">
      <c r="B212" s="144"/>
      <c r="C212" s="145"/>
      <c r="D212" s="154" t="s">
        <v>124</v>
      </c>
      <c r="E212" s="154"/>
      <c r="F212" s="154"/>
      <c r="G212" s="154"/>
      <c r="H212" s="154"/>
      <c r="I212" s="154"/>
      <c r="J212" s="154"/>
      <c r="K212" s="154"/>
      <c r="L212" s="154"/>
      <c r="M212" s="154"/>
      <c r="N212" s="231">
        <f>BK212</f>
        <v>0</v>
      </c>
      <c r="O212" s="232"/>
      <c r="P212" s="232"/>
      <c r="Q212" s="232"/>
      <c r="R212" s="147"/>
      <c r="T212" s="148"/>
      <c r="U212" s="145"/>
      <c r="V212" s="145"/>
      <c r="W212" s="149">
        <f>SUM(W213:W228)</f>
        <v>0</v>
      </c>
      <c r="X212" s="145"/>
      <c r="Y212" s="149">
        <f>SUM(Y213:Y228)</f>
        <v>0.28428328</v>
      </c>
      <c r="Z212" s="145"/>
      <c r="AA212" s="150">
        <f>SUM(AA213:AA228)</f>
        <v>0.506466</v>
      </c>
      <c r="AR212" s="151" t="s">
        <v>104</v>
      </c>
      <c r="AT212" s="152" t="s">
        <v>83</v>
      </c>
      <c r="AU212" s="152" t="s">
        <v>11</v>
      </c>
      <c r="AY212" s="151" t="s">
        <v>157</v>
      </c>
      <c r="BK212" s="153">
        <f>SUM(BK213:BK228)</f>
        <v>0</v>
      </c>
    </row>
    <row r="213" spans="2:65" s="1" customFormat="1" ht="25.5" customHeight="1">
      <c r="B213" s="126"/>
      <c r="C213" s="155" t="s">
        <v>420</v>
      </c>
      <c r="D213" s="155" t="s">
        <v>158</v>
      </c>
      <c r="E213" s="156" t="s">
        <v>421</v>
      </c>
      <c r="F213" s="217" t="s">
        <v>422</v>
      </c>
      <c r="G213" s="217"/>
      <c r="H213" s="217"/>
      <c r="I213" s="217"/>
      <c r="J213" s="157" t="s">
        <v>161</v>
      </c>
      <c r="K213" s="158">
        <v>19.24</v>
      </c>
      <c r="L213" s="220">
        <v>0</v>
      </c>
      <c r="M213" s="220"/>
      <c r="N213" s="222">
        <f aca="true" t="shared" si="35" ref="N213:N228">ROUND(L213*K213,0)</f>
        <v>0</v>
      </c>
      <c r="O213" s="222"/>
      <c r="P213" s="222"/>
      <c r="Q213" s="222"/>
      <c r="R213" s="129"/>
      <c r="T213" s="159" t="s">
        <v>5</v>
      </c>
      <c r="U213" s="43" t="s">
        <v>49</v>
      </c>
      <c r="V213" s="35"/>
      <c r="W213" s="160">
        <f aca="true" t="shared" si="36" ref="W213:W228">V213*K213</f>
        <v>0</v>
      </c>
      <c r="X213" s="160">
        <v>0</v>
      </c>
      <c r="Y213" s="160">
        <f aca="true" t="shared" si="37" ref="Y213:Y228">X213*K213</f>
        <v>0</v>
      </c>
      <c r="Z213" s="160">
        <v>0.02465</v>
      </c>
      <c r="AA213" s="161">
        <f aca="true" t="shared" si="38" ref="AA213:AA228">Z213*K213</f>
        <v>0.4742659999999999</v>
      </c>
      <c r="AR213" s="18" t="s">
        <v>219</v>
      </c>
      <c r="AT213" s="18" t="s">
        <v>158</v>
      </c>
      <c r="AU213" s="18" t="s">
        <v>104</v>
      </c>
      <c r="AY213" s="18" t="s">
        <v>157</v>
      </c>
      <c r="BE213" s="100">
        <f aca="true" t="shared" si="39" ref="BE213:BE228">IF(U213="základní",N213,0)</f>
        <v>0</v>
      </c>
      <c r="BF213" s="100">
        <f aca="true" t="shared" si="40" ref="BF213:BF228">IF(U213="snížená",N213,0)</f>
        <v>0</v>
      </c>
      <c r="BG213" s="100">
        <f aca="true" t="shared" si="41" ref="BG213:BG228">IF(U213="zákl. přenesená",N213,0)</f>
        <v>0</v>
      </c>
      <c r="BH213" s="100">
        <f aca="true" t="shared" si="42" ref="BH213:BH228">IF(U213="sníž. přenesená",N213,0)</f>
        <v>0</v>
      </c>
      <c r="BI213" s="100">
        <f aca="true" t="shared" si="43" ref="BI213:BI228">IF(U213="nulová",N213,0)</f>
        <v>0</v>
      </c>
      <c r="BJ213" s="18" t="s">
        <v>11</v>
      </c>
      <c r="BK213" s="100">
        <f aca="true" t="shared" si="44" ref="BK213:BK228">ROUND(L213*K213,0)</f>
        <v>0</v>
      </c>
      <c r="BL213" s="18" t="s">
        <v>219</v>
      </c>
      <c r="BM213" s="18" t="s">
        <v>423</v>
      </c>
    </row>
    <row r="214" spans="2:65" s="1" customFormat="1" ht="38.25" customHeight="1">
      <c r="B214" s="126"/>
      <c r="C214" s="155" t="s">
        <v>424</v>
      </c>
      <c r="D214" s="155" t="s">
        <v>158</v>
      </c>
      <c r="E214" s="156" t="s">
        <v>425</v>
      </c>
      <c r="F214" s="217" t="s">
        <v>426</v>
      </c>
      <c r="G214" s="217"/>
      <c r="H214" s="217"/>
      <c r="I214" s="217"/>
      <c r="J214" s="157" t="s">
        <v>166</v>
      </c>
      <c r="K214" s="158">
        <v>5</v>
      </c>
      <c r="L214" s="220">
        <v>0</v>
      </c>
      <c r="M214" s="220"/>
      <c r="N214" s="222">
        <f t="shared" si="35"/>
        <v>0</v>
      </c>
      <c r="O214" s="222"/>
      <c r="P214" s="222"/>
      <c r="Q214" s="222"/>
      <c r="R214" s="129"/>
      <c r="T214" s="159" t="s">
        <v>5</v>
      </c>
      <c r="U214" s="43" t="s">
        <v>49</v>
      </c>
      <c r="V214" s="35"/>
      <c r="W214" s="160">
        <f t="shared" si="36"/>
        <v>0</v>
      </c>
      <c r="X214" s="160">
        <v>0</v>
      </c>
      <c r="Y214" s="160">
        <f t="shared" si="37"/>
        <v>0</v>
      </c>
      <c r="Z214" s="160">
        <v>0.005</v>
      </c>
      <c r="AA214" s="161">
        <f t="shared" si="38"/>
        <v>0.025</v>
      </c>
      <c r="AR214" s="18" t="s">
        <v>219</v>
      </c>
      <c r="AT214" s="18" t="s">
        <v>158</v>
      </c>
      <c r="AU214" s="18" t="s">
        <v>104</v>
      </c>
      <c r="AY214" s="18" t="s">
        <v>157</v>
      </c>
      <c r="BE214" s="100">
        <f t="shared" si="39"/>
        <v>0</v>
      </c>
      <c r="BF214" s="100">
        <f t="shared" si="40"/>
        <v>0</v>
      </c>
      <c r="BG214" s="100">
        <f t="shared" si="41"/>
        <v>0</v>
      </c>
      <c r="BH214" s="100">
        <f t="shared" si="42"/>
        <v>0</v>
      </c>
      <c r="BI214" s="100">
        <f t="shared" si="43"/>
        <v>0</v>
      </c>
      <c r="BJ214" s="18" t="s">
        <v>11</v>
      </c>
      <c r="BK214" s="100">
        <f t="shared" si="44"/>
        <v>0</v>
      </c>
      <c r="BL214" s="18" t="s">
        <v>219</v>
      </c>
      <c r="BM214" s="18" t="s">
        <v>427</v>
      </c>
    </row>
    <row r="215" spans="2:65" s="1" customFormat="1" ht="38.25" customHeight="1">
      <c r="B215" s="126"/>
      <c r="C215" s="155" t="s">
        <v>428</v>
      </c>
      <c r="D215" s="155" t="s">
        <v>158</v>
      </c>
      <c r="E215" s="156" t="s">
        <v>429</v>
      </c>
      <c r="F215" s="217" t="s">
        <v>430</v>
      </c>
      <c r="G215" s="217"/>
      <c r="H215" s="217"/>
      <c r="I215" s="217"/>
      <c r="J215" s="157" t="s">
        <v>161</v>
      </c>
      <c r="K215" s="158">
        <v>12.628</v>
      </c>
      <c r="L215" s="220">
        <v>0</v>
      </c>
      <c r="M215" s="220"/>
      <c r="N215" s="222">
        <f t="shared" si="35"/>
        <v>0</v>
      </c>
      <c r="O215" s="222"/>
      <c r="P215" s="222"/>
      <c r="Q215" s="222"/>
      <c r="R215" s="129"/>
      <c r="T215" s="159" t="s">
        <v>5</v>
      </c>
      <c r="U215" s="43" t="s">
        <v>49</v>
      </c>
      <c r="V215" s="35"/>
      <c r="W215" s="160">
        <f t="shared" si="36"/>
        <v>0</v>
      </c>
      <c r="X215" s="160">
        <v>0.00026</v>
      </c>
      <c r="Y215" s="160">
        <f t="shared" si="37"/>
        <v>0.0032832799999999995</v>
      </c>
      <c r="Z215" s="160">
        <v>0</v>
      </c>
      <c r="AA215" s="161">
        <f t="shared" si="38"/>
        <v>0</v>
      </c>
      <c r="AR215" s="18" t="s">
        <v>219</v>
      </c>
      <c r="AT215" s="18" t="s">
        <v>158</v>
      </c>
      <c r="AU215" s="18" t="s">
        <v>104</v>
      </c>
      <c r="AY215" s="18" t="s">
        <v>157</v>
      </c>
      <c r="BE215" s="100">
        <f t="shared" si="39"/>
        <v>0</v>
      </c>
      <c r="BF215" s="100">
        <f t="shared" si="40"/>
        <v>0</v>
      </c>
      <c r="BG215" s="100">
        <f t="shared" si="41"/>
        <v>0</v>
      </c>
      <c r="BH215" s="100">
        <f t="shared" si="42"/>
        <v>0</v>
      </c>
      <c r="BI215" s="100">
        <f t="shared" si="43"/>
        <v>0</v>
      </c>
      <c r="BJ215" s="18" t="s">
        <v>11</v>
      </c>
      <c r="BK215" s="100">
        <f t="shared" si="44"/>
        <v>0</v>
      </c>
      <c r="BL215" s="18" t="s">
        <v>219</v>
      </c>
      <c r="BM215" s="18" t="s">
        <v>431</v>
      </c>
    </row>
    <row r="216" spans="2:65" s="1" customFormat="1" ht="25.5" customHeight="1">
      <c r="B216" s="126"/>
      <c r="C216" s="162" t="s">
        <v>432</v>
      </c>
      <c r="D216" s="162" t="s">
        <v>169</v>
      </c>
      <c r="E216" s="163" t="s">
        <v>433</v>
      </c>
      <c r="F216" s="218" t="s">
        <v>434</v>
      </c>
      <c r="G216" s="218"/>
      <c r="H216" s="218"/>
      <c r="I216" s="218"/>
      <c r="J216" s="164" t="s">
        <v>166</v>
      </c>
      <c r="K216" s="165">
        <v>5</v>
      </c>
      <c r="L216" s="230">
        <v>0</v>
      </c>
      <c r="M216" s="230"/>
      <c r="N216" s="223">
        <f t="shared" si="35"/>
        <v>0</v>
      </c>
      <c r="O216" s="222"/>
      <c r="P216" s="222"/>
      <c r="Q216" s="222"/>
      <c r="R216" s="129"/>
      <c r="T216" s="159" t="s">
        <v>5</v>
      </c>
      <c r="U216" s="43" t="s">
        <v>49</v>
      </c>
      <c r="V216" s="35"/>
      <c r="W216" s="160">
        <f t="shared" si="36"/>
        <v>0</v>
      </c>
      <c r="X216" s="160">
        <v>0.035</v>
      </c>
      <c r="Y216" s="160">
        <f t="shared" si="37"/>
        <v>0.17500000000000002</v>
      </c>
      <c r="Z216" s="160">
        <v>0</v>
      </c>
      <c r="AA216" s="161">
        <f t="shared" si="38"/>
        <v>0</v>
      </c>
      <c r="AR216" s="18" t="s">
        <v>282</v>
      </c>
      <c r="AT216" s="18" t="s">
        <v>169</v>
      </c>
      <c r="AU216" s="18" t="s">
        <v>104</v>
      </c>
      <c r="AY216" s="18" t="s">
        <v>157</v>
      </c>
      <c r="BE216" s="100">
        <f t="shared" si="39"/>
        <v>0</v>
      </c>
      <c r="BF216" s="100">
        <f t="shared" si="40"/>
        <v>0</v>
      </c>
      <c r="BG216" s="100">
        <f t="shared" si="41"/>
        <v>0</v>
      </c>
      <c r="BH216" s="100">
        <f t="shared" si="42"/>
        <v>0</v>
      </c>
      <c r="BI216" s="100">
        <f t="shared" si="43"/>
        <v>0</v>
      </c>
      <c r="BJ216" s="18" t="s">
        <v>11</v>
      </c>
      <c r="BK216" s="100">
        <f t="shared" si="44"/>
        <v>0</v>
      </c>
      <c r="BL216" s="18" t="s">
        <v>219</v>
      </c>
      <c r="BM216" s="18" t="s">
        <v>435</v>
      </c>
    </row>
    <row r="217" spans="2:65" s="1" customFormat="1" ht="38.25" customHeight="1">
      <c r="B217" s="126"/>
      <c r="C217" s="155" t="s">
        <v>436</v>
      </c>
      <c r="D217" s="155" t="s">
        <v>158</v>
      </c>
      <c r="E217" s="156" t="s">
        <v>437</v>
      </c>
      <c r="F217" s="217" t="s">
        <v>438</v>
      </c>
      <c r="G217" s="217"/>
      <c r="H217" s="217"/>
      <c r="I217" s="217"/>
      <c r="J217" s="157" t="s">
        <v>166</v>
      </c>
      <c r="K217" s="158">
        <v>2</v>
      </c>
      <c r="L217" s="220">
        <v>0</v>
      </c>
      <c r="M217" s="220"/>
      <c r="N217" s="222">
        <f t="shared" si="35"/>
        <v>0</v>
      </c>
      <c r="O217" s="222"/>
      <c r="P217" s="222"/>
      <c r="Q217" s="222"/>
      <c r="R217" s="129"/>
      <c r="T217" s="159" t="s">
        <v>5</v>
      </c>
      <c r="U217" s="43" t="s">
        <v>49</v>
      </c>
      <c r="V217" s="35"/>
      <c r="W217" s="160">
        <f t="shared" si="36"/>
        <v>0</v>
      </c>
      <c r="X217" s="160">
        <v>0</v>
      </c>
      <c r="Y217" s="160">
        <f t="shared" si="37"/>
        <v>0</v>
      </c>
      <c r="Z217" s="160">
        <v>0</v>
      </c>
      <c r="AA217" s="161">
        <f t="shared" si="38"/>
        <v>0</v>
      </c>
      <c r="AR217" s="18" t="s">
        <v>219</v>
      </c>
      <c r="AT217" s="18" t="s">
        <v>158</v>
      </c>
      <c r="AU217" s="18" t="s">
        <v>104</v>
      </c>
      <c r="AY217" s="18" t="s">
        <v>157</v>
      </c>
      <c r="BE217" s="100">
        <f t="shared" si="39"/>
        <v>0</v>
      </c>
      <c r="BF217" s="100">
        <f t="shared" si="40"/>
        <v>0</v>
      </c>
      <c r="BG217" s="100">
        <f t="shared" si="41"/>
        <v>0</v>
      </c>
      <c r="BH217" s="100">
        <f t="shared" si="42"/>
        <v>0</v>
      </c>
      <c r="BI217" s="100">
        <f t="shared" si="43"/>
        <v>0</v>
      </c>
      <c r="BJ217" s="18" t="s">
        <v>11</v>
      </c>
      <c r="BK217" s="100">
        <f t="shared" si="44"/>
        <v>0</v>
      </c>
      <c r="BL217" s="18" t="s">
        <v>219</v>
      </c>
      <c r="BM217" s="18" t="s">
        <v>439</v>
      </c>
    </row>
    <row r="218" spans="2:65" s="1" customFormat="1" ht="25.5" customHeight="1">
      <c r="B218" s="126"/>
      <c r="C218" s="162" t="s">
        <v>440</v>
      </c>
      <c r="D218" s="162" t="s">
        <v>169</v>
      </c>
      <c r="E218" s="163" t="s">
        <v>441</v>
      </c>
      <c r="F218" s="218" t="s">
        <v>442</v>
      </c>
      <c r="G218" s="218"/>
      <c r="H218" s="218"/>
      <c r="I218" s="218"/>
      <c r="J218" s="164" t="s">
        <v>166</v>
      </c>
      <c r="K218" s="165">
        <v>1</v>
      </c>
      <c r="L218" s="230">
        <v>0</v>
      </c>
      <c r="M218" s="230"/>
      <c r="N218" s="223">
        <f t="shared" si="35"/>
        <v>0</v>
      </c>
      <c r="O218" s="222"/>
      <c r="P218" s="222"/>
      <c r="Q218" s="222"/>
      <c r="R218" s="129"/>
      <c r="T218" s="159" t="s">
        <v>5</v>
      </c>
      <c r="U218" s="43" t="s">
        <v>49</v>
      </c>
      <c r="V218" s="35"/>
      <c r="W218" s="160">
        <f t="shared" si="36"/>
        <v>0</v>
      </c>
      <c r="X218" s="160">
        <v>0.0165</v>
      </c>
      <c r="Y218" s="160">
        <f t="shared" si="37"/>
        <v>0.0165</v>
      </c>
      <c r="Z218" s="160">
        <v>0</v>
      </c>
      <c r="AA218" s="161">
        <f t="shared" si="38"/>
        <v>0</v>
      </c>
      <c r="AR218" s="18" t="s">
        <v>282</v>
      </c>
      <c r="AT218" s="18" t="s">
        <v>169</v>
      </c>
      <c r="AU218" s="18" t="s">
        <v>104</v>
      </c>
      <c r="AY218" s="18" t="s">
        <v>157</v>
      </c>
      <c r="BE218" s="100">
        <f t="shared" si="39"/>
        <v>0</v>
      </c>
      <c r="BF218" s="100">
        <f t="shared" si="40"/>
        <v>0</v>
      </c>
      <c r="BG218" s="100">
        <f t="shared" si="41"/>
        <v>0</v>
      </c>
      <c r="BH218" s="100">
        <f t="shared" si="42"/>
        <v>0</v>
      </c>
      <c r="BI218" s="100">
        <f t="shared" si="43"/>
        <v>0</v>
      </c>
      <c r="BJ218" s="18" t="s">
        <v>11</v>
      </c>
      <c r="BK218" s="100">
        <f t="shared" si="44"/>
        <v>0</v>
      </c>
      <c r="BL218" s="18" t="s">
        <v>219</v>
      </c>
      <c r="BM218" s="18" t="s">
        <v>443</v>
      </c>
    </row>
    <row r="219" spans="2:65" s="1" customFormat="1" ht="25.5" customHeight="1">
      <c r="B219" s="126"/>
      <c r="C219" s="162" t="s">
        <v>444</v>
      </c>
      <c r="D219" s="162" t="s">
        <v>169</v>
      </c>
      <c r="E219" s="163" t="s">
        <v>445</v>
      </c>
      <c r="F219" s="218" t="s">
        <v>446</v>
      </c>
      <c r="G219" s="218"/>
      <c r="H219" s="218"/>
      <c r="I219" s="218"/>
      <c r="J219" s="164" t="s">
        <v>166</v>
      </c>
      <c r="K219" s="165">
        <v>1</v>
      </c>
      <c r="L219" s="230">
        <v>0</v>
      </c>
      <c r="M219" s="230"/>
      <c r="N219" s="223">
        <f t="shared" si="35"/>
        <v>0</v>
      </c>
      <c r="O219" s="222"/>
      <c r="P219" s="222"/>
      <c r="Q219" s="222"/>
      <c r="R219" s="129"/>
      <c r="T219" s="159" t="s">
        <v>5</v>
      </c>
      <c r="U219" s="43" t="s">
        <v>49</v>
      </c>
      <c r="V219" s="35"/>
      <c r="W219" s="160">
        <f t="shared" si="36"/>
        <v>0</v>
      </c>
      <c r="X219" s="160">
        <v>0.0155</v>
      </c>
      <c r="Y219" s="160">
        <f t="shared" si="37"/>
        <v>0.0155</v>
      </c>
      <c r="Z219" s="160">
        <v>0</v>
      </c>
      <c r="AA219" s="161">
        <f t="shared" si="38"/>
        <v>0</v>
      </c>
      <c r="AR219" s="18" t="s">
        <v>282</v>
      </c>
      <c r="AT219" s="18" t="s">
        <v>169</v>
      </c>
      <c r="AU219" s="18" t="s">
        <v>104</v>
      </c>
      <c r="AY219" s="18" t="s">
        <v>157</v>
      </c>
      <c r="BE219" s="100">
        <f t="shared" si="39"/>
        <v>0</v>
      </c>
      <c r="BF219" s="100">
        <f t="shared" si="40"/>
        <v>0</v>
      </c>
      <c r="BG219" s="100">
        <f t="shared" si="41"/>
        <v>0</v>
      </c>
      <c r="BH219" s="100">
        <f t="shared" si="42"/>
        <v>0</v>
      </c>
      <c r="BI219" s="100">
        <f t="shared" si="43"/>
        <v>0</v>
      </c>
      <c r="BJ219" s="18" t="s">
        <v>11</v>
      </c>
      <c r="BK219" s="100">
        <f t="shared" si="44"/>
        <v>0</v>
      </c>
      <c r="BL219" s="18" t="s">
        <v>219</v>
      </c>
      <c r="BM219" s="18" t="s">
        <v>447</v>
      </c>
    </row>
    <row r="220" spans="2:65" s="1" customFormat="1" ht="25.5" customHeight="1">
      <c r="B220" s="126"/>
      <c r="C220" s="162" t="s">
        <v>448</v>
      </c>
      <c r="D220" s="162" t="s">
        <v>169</v>
      </c>
      <c r="E220" s="163" t="s">
        <v>449</v>
      </c>
      <c r="F220" s="218" t="s">
        <v>450</v>
      </c>
      <c r="G220" s="218"/>
      <c r="H220" s="218"/>
      <c r="I220" s="218"/>
      <c r="J220" s="164" t="s">
        <v>166</v>
      </c>
      <c r="K220" s="165">
        <v>2</v>
      </c>
      <c r="L220" s="230">
        <v>0</v>
      </c>
      <c r="M220" s="230"/>
      <c r="N220" s="223">
        <f t="shared" si="35"/>
        <v>0</v>
      </c>
      <c r="O220" s="222"/>
      <c r="P220" s="222"/>
      <c r="Q220" s="222"/>
      <c r="R220" s="129"/>
      <c r="T220" s="159" t="s">
        <v>5</v>
      </c>
      <c r="U220" s="43" t="s">
        <v>49</v>
      </c>
      <c r="V220" s="35"/>
      <c r="W220" s="160">
        <f t="shared" si="36"/>
        <v>0</v>
      </c>
      <c r="X220" s="160">
        <v>0.0012</v>
      </c>
      <c r="Y220" s="160">
        <f t="shared" si="37"/>
        <v>0.0024</v>
      </c>
      <c r="Z220" s="160">
        <v>0</v>
      </c>
      <c r="AA220" s="161">
        <f t="shared" si="38"/>
        <v>0</v>
      </c>
      <c r="AR220" s="18" t="s">
        <v>282</v>
      </c>
      <c r="AT220" s="18" t="s">
        <v>169</v>
      </c>
      <c r="AU220" s="18" t="s">
        <v>104</v>
      </c>
      <c r="AY220" s="18" t="s">
        <v>157</v>
      </c>
      <c r="BE220" s="100">
        <f t="shared" si="39"/>
        <v>0</v>
      </c>
      <c r="BF220" s="100">
        <f t="shared" si="40"/>
        <v>0</v>
      </c>
      <c r="BG220" s="100">
        <f t="shared" si="41"/>
        <v>0</v>
      </c>
      <c r="BH220" s="100">
        <f t="shared" si="42"/>
        <v>0</v>
      </c>
      <c r="BI220" s="100">
        <f t="shared" si="43"/>
        <v>0</v>
      </c>
      <c r="BJ220" s="18" t="s">
        <v>11</v>
      </c>
      <c r="BK220" s="100">
        <f t="shared" si="44"/>
        <v>0</v>
      </c>
      <c r="BL220" s="18" t="s">
        <v>219</v>
      </c>
      <c r="BM220" s="18" t="s">
        <v>451</v>
      </c>
    </row>
    <row r="221" spans="2:65" s="1" customFormat="1" ht="38.25" customHeight="1">
      <c r="B221" s="126"/>
      <c r="C221" s="155" t="s">
        <v>452</v>
      </c>
      <c r="D221" s="155" t="s">
        <v>158</v>
      </c>
      <c r="E221" s="156" t="s">
        <v>453</v>
      </c>
      <c r="F221" s="217" t="s">
        <v>454</v>
      </c>
      <c r="G221" s="217"/>
      <c r="H221" s="217"/>
      <c r="I221" s="217"/>
      <c r="J221" s="157" t="s">
        <v>166</v>
      </c>
      <c r="K221" s="158">
        <v>1</v>
      </c>
      <c r="L221" s="220">
        <v>0</v>
      </c>
      <c r="M221" s="220"/>
      <c r="N221" s="222">
        <f t="shared" si="35"/>
        <v>0</v>
      </c>
      <c r="O221" s="222"/>
      <c r="P221" s="222"/>
      <c r="Q221" s="222"/>
      <c r="R221" s="129"/>
      <c r="T221" s="159" t="s">
        <v>5</v>
      </c>
      <c r="U221" s="43" t="s">
        <v>49</v>
      </c>
      <c r="V221" s="35"/>
      <c r="W221" s="160">
        <f t="shared" si="36"/>
        <v>0</v>
      </c>
      <c r="X221" s="160">
        <v>0</v>
      </c>
      <c r="Y221" s="160">
        <f t="shared" si="37"/>
        <v>0</v>
      </c>
      <c r="Z221" s="160">
        <v>0</v>
      </c>
      <c r="AA221" s="161">
        <f t="shared" si="38"/>
        <v>0</v>
      </c>
      <c r="AR221" s="18" t="s">
        <v>219</v>
      </c>
      <c r="AT221" s="18" t="s">
        <v>158</v>
      </c>
      <c r="AU221" s="18" t="s">
        <v>104</v>
      </c>
      <c r="AY221" s="18" t="s">
        <v>157</v>
      </c>
      <c r="BE221" s="100">
        <f t="shared" si="39"/>
        <v>0</v>
      </c>
      <c r="BF221" s="100">
        <f t="shared" si="40"/>
        <v>0</v>
      </c>
      <c r="BG221" s="100">
        <f t="shared" si="41"/>
        <v>0</v>
      </c>
      <c r="BH221" s="100">
        <f t="shared" si="42"/>
        <v>0</v>
      </c>
      <c r="BI221" s="100">
        <f t="shared" si="43"/>
        <v>0</v>
      </c>
      <c r="BJ221" s="18" t="s">
        <v>11</v>
      </c>
      <c r="BK221" s="100">
        <f t="shared" si="44"/>
        <v>0</v>
      </c>
      <c r="BL221" s="18" t="s">
        <v>219</v>
      </c>
      <c r="BM221" s="18" t="s">
        <v>455</v>
      </c>
    </row>
    <row r="222" spans="2:65" s="1" customFormat="1" ht="25.5" customHeight="1">
      <c r="B222" s="126"/>
      <c r="C222" s="162" t="s">
        <v>456</v>
      </c>
      <c r="D222" s="162" t="s">
        <v>169</v>
      </c>
      <c r="E222" s="163" t="s">
        <v>457</v>
      </c>
      <c r="F222" s="218" t="s">
        <v>458</v>
      </c>
      <c r="G222" s="218"/>
      <c r="H222" s="218"/>
      <c r="I222" s="218"/>
      <c r="J222" s="164" t="s">
        <v>166</v>
      </c>
      <c r="K222" s="165">
        <v>1</v>
      </c>
      <c r="L222" s="230">
        <v>0</v>
      </c>
      <c r="M222" s="230"/>
      <c r="N222" s="223">
        <f t="shared" si="35"/>
        <v>0</v>
      </c>
      <c r="O222" s="222"/>
      <c r="P222" s="222"/>
      <c r="Q222" s="222"/>
      <c r="R222" s="129"/>
      <c r="T222" s="159" t="s">
        <v>5</v>
      </c>
      <c r="U222" s="43" t="s">
        <v>49</v>
      </c>
      <c r="V222" s="35"/>
      <c r="W222" s="160">
        <f t="shared" si="36"/>
        <v>0</v>
      </c>
      <c r="X222" s="160">
        <v>0.027</v>
      </c>
      <c r="Y222" s="160">
        <f t="shared" si="37"/>
        <v>0.027</v>
      </c>
      <c r="Z222" s="160">
        <v>0</v>
      </c>
      <c r="AA222" s="161">
        <f t="shared" si="38"/>
        <v>0</v>
      </c>
      <c r="AR222" s="18" t="s">
        <v>282</v>
      </c>
      <c r="AT222" s="18" t="s">
        <v>169</v>
      </c>
      <c r="AU222" s="18" t="s">
        <v>104</v>
      </c>
      <c r="AY222" s="18" t="s">
        <v>157</v>
      </c>
      <c r="BE222" s="100">
        <f t="shared" si="39"/>
        <v>0</v>
      </c>
      <c r="BF222" s="100">
        <f t="shared" si="40"/>
        <v>0</v>
      </c>
      <c r="BG222" s="100">
        <f t="shared" si="41"/>
        <v>0</v>
      </c>
      <c r="BH222" s="100">
        <f t="shared" si="42"/>
        <v>0</v>
      </c>
      <c r="BI222" s="100">
        <f t="shared" si="43"/>
        <v>0</v>
      </c>
      <c r="BJ222" s="18" t="s">
        <v>11</v>
      </c>
      <c r="BK222" s="100">
        <f t="shared" si="44"/>
        <v>0</v>
      </c>
      <c r="BL222" s="18" t="s">
        <v>219</v>
      </c>
      <c r="BM222" s="18" t="s">
        <v>459</v>
      </c>
    </row>
    <row r="223" spans="2:65" s="1" customFormat="1" ht="16.5" customHeight="1">
      <c r="B223" s="126"/>
      <c r="C223" s="162" t="s">
        <v>460</v>
      </c>
      <c r="D223" s="162" t="s">
        <v>169</v>
      </c>
      <c r="E223" s="163" t="s">
        <v>461</v>
      </c>
      <c r="F223" s="218" t="s">
        <v>462</v>
      </c>
      <c r="G223" s="218"/>
      <c r="H223" s="218"/>
      <c r="I223" s="218"/>
      <c r="J223" s="164" t="s">
        <v>166</v>
      </c>
      <c r="K223" s="165">
        <v>1</v>
      </c>
      <c r="L223" s="230">
        <v>0</v>
      </c>
      <c r="M223" s="230"/>
      <c r="N223" s="223">
        <f t="shared" si="35"/>
        <v>0</v>
      </c>
      <c r="O223" s="222"/>
      <c r="P223" s="222"/>
      <c r="Q223" s="222"/>
      <c r="R223" s="129"/>
      <c r="T223" s="159" t="s">
        <v>5</v>
      </c>
      <c r="U223" s="43" t="s">
        <v>49</v>
      </c>
      <c r="V223" s="35"/>
      <c r="W223" s="160">
        <f t="shared" si="36"/>
        <v>0</v>
      </c>
      <c r="X223" s="160">
        <v>0.0021</v>
      </c>
      <c r="Y223" s="160">
        <f t="shared" si="37"/>
        <v>0.0021</v>
      </c>
      <c r="Z223" s="160">
        <v>0</v>
      </c>
      <c r="AA223" s="161">
        <f t="shared" si="38"/>
        <v>0</v>
      </c>
      <c r="AR223" s="18" t="s">
        <v>282</v>
      </c>
      <c r="AT223" s="18" t="s">
        <v>169</v>
      </c>
      <c r="AU223" s="18" t="s">
        <v>104</v>
      </c>
      <c r="AY223" s="18" t="s">
        <v>157</v>
      </c>
      <c r="BE223" s="100">
        <f t="shared" si="39"/>
        <v>0</v>
      </c>
      <c r="BF223" s="100">
        <f t="shared" si="40"/>
        <v>0</v>
      </c>
      <c r="BG223" s="100">
        <f t="shared" si="41"/>
        <v>0</v>
      </c>
      <c r="BH223" s="100">
        <f t="shared" si="42"/>
        <v>0</v>
      </c>
      <c r="BI223" s="100">
        <f t="shared" si="43"/>
        <v>0</v>
      </c>
      <c r="BJ223" s="18" t="s">
        <v>11</v>
      </c>
      <c r="BK223" s="100">
        <f t="shared" si="44"/>
        <v>0</v>
      </c>
      <c r="BL223" s="18" t="s">
        <v>219</v>
      </c>
      <c r="BM223" s="18" t="s">
        <v>463</v>
      </c>
    </row>
    <row r="224" spans="2:65" s="1" customFormat="1" ht="16.5" customHeight="1">
      <c r="B224" s="126"/>
      <c r="C224" s="162" t="s">
        <v>464</v>
      </c>
      <c r="D224" s="162" t="s">
        <v>169</v>
      </c>
      <c r="E224" s="163" t="s">
        <v>465</v>
      </c>
      <c r="F224" s="218" t="s">
        <v>466</v>
      </c>
      <c r="G224" s="218"/>
      <c r="H224" s="218"/>
      <c r="I224" s="218"/>
      <c r="J224" s="164" t="s">
        <v>166</v>
      </c>
      <c r="K224" s="165">
        <v>1</v>
      </c>
      <c r="L224" s="230">
        <v>0</v>
      </c>
      <c r="M224" s="230"/>
      <c r="N224" s="223">
        <f t="shared" si="35"/>
        <v>0</v>
      </c>
      <c r="O224" s="222"/>
      <c r="P224" s="222"/>
      <c r="Q224" s="222"/>
      <c r="R224" s="129"/>
      <c r="T224" s="159" t="s">
        <v>5</v>
      </c>
      <c r="U224" s="43" t="s">
        <v>49</v>
      </c>
      <c r="V224" s="35"/>
      <c r="W224" s="160">
        <f t="shared" si="36"/>
        <v>0</v>
      </c>
      <c r="X224" s="160">
        <v>0.00015</v>
      </c>
      <c r="Y224" s="160">
        <f t="shared" si="37"/>
        <v>0.00015</v>
      </c>
      <c r="Z224" s="160">
        <v>0</v>
      </c>
      <c r="AA224" s="161">
        <f t="shared" si="38"/>
        <v>0</v>
      </c>
      <c r="AR224" s="18" t="s">
        <v>282</v>
      </c>
      <c r="AT224" s="18" t="s">
        <v>169</v>
      </c>
      <c r="AU224" s="18" t="s">
        <v>104</v>
      </c>
      <c r="AY224" s="18" t="s">
        <v>157</v>
      </c>
      <c r="BE224" s="100">
        <f t="shared" si="39"/>
        <v>0</v>
      </c>
      <c r="BF224" s="100">
        <f t="shared" si="40"/>
        <v>0</v>
      </c>
      <c r="BG224" s="100">
        <f t="shared" si="41"/>
        <v>0</v>
      </c>
      <c r="BH224" s="100">
        <f t="shared" si="42"/>
        <v>0</v>
      </c>
      <c r="BI224" s="100">
        <f t="shared" si="43"/>
        <v>0</v>
      </c>
      <c r="BJ224" s="18" t="s">
        <v>11</v>
      </c>
      <c r="BK224" s="100">
        <f t="shared" si="44"/>
        <v>0</v>
      </c>
      <c r="BL224" s="18" t="s">
        <v>219</v>
      </c>
      <c r="BM224" s="18" t="s">
        <v>467</v>
      </c>
    </row>
    <row r="225" spans="2:65" s="1" customFormat="1" ht="25.5" customHeight="1">
      <c r="B225" s="126"/>
      <c r="C225" s="155" t="s">
        <v>468</v>
      </c>
      <c r="D225" s="155" t="s">
        <v>158</v>
      </c>
      <c r="E225" s="156" t="s">
        <v>469</v>
      </c>
      <c r="F225" s="217" t="s">
        <v>470</v>
      </c>
      <c r="G225" s="217"/>
      <c r="H225" s="217"/>
      <c r="I225" s="217"/>
      <c r="J225" s="157" t="s">
        <v>166</v>
      </c>
      <c r="K225" s="158">
        <v>4</v>
      </c>
      <c r="L225" s="220">
        <v>0</v>
      </c>
      <c r="M225" s="220"/>
      <c r="N225" s="222">
        <f t="shared" si="35"/>
        <v>0</v>
      </c>
      <c r="O225" s="222"/>
      <c r="P225" s="222"/>
      <c r="Q225" s="222"/>
      <c r="R225" s="129"/>
      <c r="T225" s="159" t="s">
        <v>5</v>
      </c>
      <c r="U225" s="43" t="s">
        <v>49</v>
      </c>
      <c r="V225" s="35"/>
      <c r="W225" s="160">
        <f t="shared" si="36"/>
        <v>0</v>
      </c>
      <c r="X225" s="160">
        <v>0</v>
      </c>
      <c r="Y225" s="160">
        <f t="shared" si="37"/>
        <v>0</v>
      </c>
      <c r="Z225" s="160">
        <v>0.0018</v>
      </c>
      <c r="AA225" s="161">
        <f t="shared" si="38"/>
        <v>0.0072</v>
      </c>
      <c r="AR225" s="18" t="s">
        <v>219</v>
      </c>
      <c r="AT225" s="18" t="s">
        <v>158</v>
      </c>
      <c r="AU225" s="18" t="s">
        <v>104</v>
      </c>
      <c r="AY225" s="18" t="s">
        <v>157</v>
      </c>
      <c r="BE225" s="100">
        <f t="shared" si="39"/>
        <v>0</v>
      </c>
      <c r="BF225" s="100">
        <f t="shared" si="40"/>
        <v>0</v>
      </c>
      <c r="BG225" s="100">
        <f t="shared" si="41"/>
        <v>0</v>
      </c>
      <c r="BH225" s="100">
        <f t="shared" si="42"/>
        <v>0</v>
      </c>
      <c r="BI225" s="100">
        <f t="shared" si="43"/>
        <v>0</v>
      </c>
      <c r="BJ225" s="18" t="s">
        <v>11</v>
      </c>
      <c r="BK225" s="100">
        <f t="shared" si="44"/>
        <v>0</v>
      </c>
      <c r="BL225" s="18" t="s">
        <v>219</v>
      </c>
      <c r="BM225" s="18" t="s">
        <v>471</v>
      </c>
    </row>
    <row r="226" spans="2:65" s="1" customFormat="1" ht="38.25" customHeight="1">
      <c r="B226" s="126"/>
      <c r="C226" s="155" t="s">
        <v>472</v>
      </c>
      <c r="D226" s="155" t="s">
        <v>158</v>
      </c>
      <c r="E226" s="156" t="s">
        <v>473</v>
      </c>
      <c r="F226" s="217" t="s">
        <v>474</v>
      </c>
      <c r="G226" s="217"/>
      <c r="H226" s="217"/>
      <c r="I226" s="217"/>
      <c r="J226" s="157" t="s">
        <v>166</v>
      </c>
      <c r="K226" s="158">
        <v>5</v>
      </c>
      <c r="L226" s="220">
        <v>0</v>
      </c>
      <c r="M226" s="220"/>
      <c r="N226" s="222">
        <f t="shared" si="35"/>
        <v>0</v>
      </c>
      <c r="O226" s="222"/>
      <c r="P226" s="222"/>
      <c r="Q226" s="222"/>
      <c r="R226" s="129"/>
      <c r="T226" s="159" t="s">
        <v>5</v>
      </c>
      <c r="U226" s="43" t="s">
        <v>49</v>
      </c>
      <c r="V226" s="35"/>
      <c r="W226" s="160">
        <f t="shared" si="36"/>
        <v>0</v>
      </c>
      <c r="X226" s="160">
        <v>0</v>
      </c>
      <c r="Y226" s="160">
        <f t="shared" si="37"/>
        <v>0</v>
      </c>
      <c r="Z226" s="160">
        <v>0</v>
      </c>
      <c r="AA226" s="161">
        <f t="shared" si="38"/>
        <v>0</v>
      </c>
      <c r="AR226" s="18" t="s">
        <v>219</v>
      </c>
      <c r="AT226" s="18" t="s">
        <v>158</v>
      </c>
      <c r="AU226" s="18" t="s">
        <v>104</v>
      </c>
      <c r="AY226" s="18" t="s">
        <v>157</v>
      </c>
      <c r="BE226" s="100">
        <f t="shared" si="39"/>
        <v>0</v>
      </c>
      <c r="BF226" s="100">
        <f t="shared" si="40"/>
        <v>0</v>
      </c>
      <c r="BG226" s="100">
        <f t="shared" si="41"/>
        <v>0</v>
      </c>
      <c r="BH226" s="100">
        <f t="shared" si="42"/>
        <v>0</v>
      </c>
      <c r="BI226" s="100">
        <f t="shared" si="43"/>
        <v>0</v>
      </c>
      <c r="BJ226" s="18" t="s">
        <v>11</v>
      </c>
      <c r="BK226" s="100">
        <f t="shared" si="44"/>
        <v>0</v>
      </c>
      <c r="BL226" s="18" t="s">
        <v>219</v>
      </c>
      <c r="BM226" s="18" t="s">
        <v>475</v>
      </c>
    </row>
    <row r="227" spans="2:65" s="1" customFormat="1" ht="25.5" customHeight="1">
      <c r="B227" s="126"/>
      <c r="C227" s="162" t="s">
        <v>476</v>
      </c>
      <c r="D227" s="162" t="s">
        <v>169</v>
      </c>
      <c r="E227" s="163" t="s">
        <v>477</v>
      </c>
      <c r="F227" s="218" t="s">
        <v>478</v>
      </c>
      <c r="G227" s="218"/>
      <c r="H227" s="218"/>
      <c r="I227" s="218"/>
      <c r="J227" s="164" t="s">
        <v>210</v>
      </c>
      <c r="K227" s="165">
        <v>8.47</v>
      </c>
      <c r="L227" s="230">
        <v>0</v>
      </c>
      <c r="M227" s="230"/>
      <c r="N227" s="223">
        <f t="shared" si="35"/>
        <v>0</v>
      </c>
      <c r="O227" s="222"/>
      <c r="P227" s="222"/>
      <c r="Q227" s="222"/>
      <c r="R227" s="129"/>
      <c r="T227" s="159" t="s">
        <v>5</v>
      </c>
      <c r="U227" s="43" t="s">
        <v>49</v>
      </c>
      <c r="V227" s="35"/>
      <c r="W227" s="160">
        <f t="shared" si="36"/>
        <v>0</v>
      </c>
      <c r="X227" s="160">
        <v>0.005</v>
      </c>
      <c r="Y227" s="160">
        <f t="shared" si="37"/>
        <v>0.042350000000000006</v>
      </c>
      <c r="Z227" s="160">
        <v>0</v>
      </c>
      <c r="AA227" s="161">
        <f t="shared" si="38"/>
        <v>0</v>
      </c>
      <c r="AR227" s="18" t="s">
        <v>282</v>
      </c>
      <c r="AT227" s="18" t="s">
        <v>169</v>
      </c>
      <c r="AU227" s="18" t="s">
        <v>104</v>
      </c>
      <c r="AY227" s="18" t="s">
        <v>157</v>
      </c>
      <c r="BE227" s="100">
        <f t="shared" si="39"/>
        <v>0</v>
      </c>
      <c r="BF227" s="100">
        <f t="shared" si="40"/>
        <v>0</v>
      </c>
      <c r="BG227" s="100">
        <f t="shared" si="41"/>
        <v>0</v>
      </c>
      <c r="BH227" s="100">
        <f t="shared" si="42"/>
        <v>0</v>
      </c>
      <c r="BI227" s="100">
        <f t="shared" si="43"/>
        <v>0</v>
      </c>
      <c r="BJ227" s="18" t="s">
        <v>11</v>
      </c>
      <c r="BK227" s="100">
        <f t="shared" si="44"/>
        <v>0</v>
      </c>
      <c r="BL227" s="18" t="s">
        <v>219</v>
      </c>
      <c r="BM227" s="18" t="s">
        <v>479</v>
      </c>
    </row>
    <row r="228" spans="2:65" s="1" customFormat="1" ht="25.5" customHeight="1">
      <c r="B228" s="126"/>
      <c r="C228" s="155" t="s">
        <v>480</v>
      </c>
      <c r="D228" s="155" t="s">
        <v>158</v>
      </c>
      <c r="E228" s="156" t="s">
        <v>481</v>
      </c>
      <c r="F228" s="217" t="s">
        <v>482</v>
      </c>
      <c r="G228" s="217"/>
      <c r="H228" s="217"/>
      <c r="I228" s="217"/>
      <c r="J228" s="157" t="s">
        <v>397</v>
      </c>
      <c r="K228" s="166">
        <v>0</v>
      </c>
      <c r="L228" s="220">
        <v>0</v>
      </c>
      <c r="M228" s="220"/>
      <c r="N228" s="222">
        <f t="shared" si="35"/>
        <v>0</v>
      </c>
      <c r="O228" s="222"/>
      <c r="P228" s="222"/>
      <c r="Q228" s="222"/>
      <c r="R228" s="129"/>
      <c r="T228" s="159" t="s">
        <v>5</v>
      </c>
      <c r="U228" s="43" t="s">
        <v>49</v>
      </c>
      <c r="V228" s="35"/>
      <c r="W228" s="160">
        <f t="shared" si="36"/>
        <v>0</v>
      </c>
      <c r="X228" s="160">
        <v>0</v>
      </c>
      <c r="Y228" s="160">
        <f t="shared" si="37"/>
        <v>0</v>
      </c>
      <c r="Z228" s="160">
        <v>0</v>
      </c>
      <c r="AA228" s="161">
        <f t="shared" si="38"/>
        <v>0</v>
      </c>
      <c r="AR228" s="18" t="s">
        <v>219</v>
      </c>
      <c r="AT228" s="18" t="s">
        <v>158</v>
      </c>
      <c r="AU228" s="18" t="s">
        <v>104</v>
      </c>
      <c r="AY228" s="18" t="s">
        <v>157</v>
      </c>
      <c r="BE228" s="100">
        <f t="shared" si="39"/>
        <v>0</v>
      </c>
      <c r="BF228" s="100">
        <f t="shared" si="40"/>
        <v>0</v>
      </c>
      <c r="BG228" s="100">
        <f t="shared" si="41"/>
        <v>0</v>
      </c>
      <c r="BH228" s="100">
        <f t="shared" si="42"/>
        <v>0</v>
      </c>
      <c r="BI228" s="100">
        <f t="shared" si="43"/>
        <v>0</v>
      </c>
      <c r="BJ228" s="18" t="s">
        <v>11</v>
      </c>
      <c r="BK228" s="100">
        <f t="shared" si="44"/>
        <v>0</v>
      </c>
      <c r="BL228" s="18" t="s">
        <v>219</v>
      </c>
      <c r="BM228" s="18" t="s">
        <v>483</v>
      </c>
    </row>
    <row r="229" spans="2:63" s="9" customFormat="1" ht="29.85" customHeight="1">
      <c r="B229" s="144"/>
      <c r="C229" s="145"/>
      <c r="D229" s="154" t="s">
        <v>125</v>
      </c>
      <c r="E229" s="154"/>
      <c r="F229" s="154"/>
      <c r="G229" s="154"/>
      <c r="H229" s="154"/>
      <c r="I229" s="154"/>
      <c r="J229" s="154"/>
      <c r="K229" s="154"/>
      <c r="L229" s="154"/>
      <c r="M229" s="154"/>
      <c r="N229" s="231">
        <f>BK229</f>
        <v>0</v>
      </c>
      <c r="O229" s="232"/>
      <c r="P229" s="232"/>
      <c r="Q229" s="232"/>
      <c r="R229" s="147"/>
      <c r="T229" s="148"/>
      <c r="U229" s="145"/>
      <c r="V229" s="145"/>
      <c r="W229" s="149">
        <f>SUM(W230:W231)</f>
        <v>0</v>
      </c>
      <c r="X229" s="145"/>
      <c r="Y229" s="149">
        <f>SUM(Y230:Y231)</f>
        <v>0.00017848</v>
      </c>
      <c r="Z229" s="145"/>
      <c r="AA229" s="150">
        <f>SUM(AA230:AA231)</f>
        <v>0.35696</v>
      </c>
      <c r="AR229" s="151" t="s">
        <v>104</v>
      </c>
      <c r="AT229" s="152" t="s">
        <v>83</v>
      </c>
      <c r="AU229" s="152" t="s">
        <v>11</v>
      </c>
      <c r="AY229" s="151" t="s">
        <v>157</v>
      </c>
      <c r="BK229" s="153">
        <f>SUM(BK230:BK231)</f>
        <v>0</v>
      </c>
    </row>
    <row r="230" spans="2:65" s="1" customFormat="1" ht="16.5" customHeight="1">
      <c r="B230" s="126"/>
      <c r="C230" s="155" t="s">
        <v>484</v>
      </c>
      <c r="D230" s="155" t="s">
        <v>158</v>
      </c>
      <c r="E230" s="156" t="s">
        <v>485</v>
      </c>
      <c r="F230" s="217" t="s">
        <v>486</v>
      </c>
      <c r="G230" s="217"/>
      <c r="H230" s="217"/>
      <c r="I230" s="217"/>
      <c r="J230" s="157" t="s">
        <v>161</v>
      </c>
      <c r="K230" s="158">
        <v>17.848</v>
      </c>
      <c r="L230" s="220">
        <v>0</v>
      </c>
      <c r="M230" s="220"/>
      <c r="N230" s="222">
        <f>ROUND(L230*K230,0)</f>
        <v>0</v>
      </c>
      <c r="O230" s="222"/>
      <c r="P230" s="222"/>
      <c r="Q230" s="222"/>
      <c r="R230" s="129"/>
      <c r="T230" s="159" t="s">
        <v>5</v>
      </c>
      <c r="U230" s="43" t="s">
        <v>49</v>
      </c>
      <c r="V230" s="35"/>
      <c r="W230" s="160">
        <f>V230*K230</f>
        <v>0</v>
      </c>
      <c r="X230" s="160">
        <v>0</v>
      </c>
      <c r="Y230" s="160">
        <f>X230*K230</f>
        <v>0</v>
      </c>
      <c r="Z230" s="160">
        <v>0.02</v>
      </c>
      <c r="AA230" s="161">
        <f>Z230*K230</f>
        <v>0.35696</v>
      </c>
      <c r="AR230" s="18" t="s">
        <v>219</v>
      </c>
      <c r="AT230" s="18" t="s">
        <v>158</v>
      </c>
      <c r="AU230" s="18" t="s">
        <v>104</v>
      </c>
      <c r="AY230" s="18" t="s">
        <v>157</v>
      </c>
      <c r="BE230" s="100">
        <f>IF(U230="základní",N230,0)</f>
        <v>0</v>
      </c>
      <c r="BF230" s="100">
        <f>IF(U230="snížená",N230,0)</f>
        <v>0</v>
      </c>
      <c r="BG230" s="100">
        <f>IF(U230="zákl. přenesená",N230,0)</f>
        <v>0</v>
      </c>
      <c r="BH230" s="100">
        <f>IF(U230="sníž. přenesená",N230,0)</f>
        <v>0</v>
      </c>
      <c r="BI230" s="100">
        <f>IF(U230="nulová",N230,0)</f>
        <v>0</v>
      </c>
      <c r="BJ230" s="18" t="s">
        <v>11</v>
      </c>
      <c r="BK230" s="100">
        <f>ROUND(L230*K230,0)</f>
        <v>0</v>
      </c>
      <c r="BL230" s="18" t="s">
        <v>219</v>
      </c>
      <c r="BM230" s="18" t="s">
        <v>487</v>
      </c>
    </row>
    <row r="231" spans="2:65" s="1" customFormat="1" ht="16.5" customHeight="1">
      <c r="B231" s="126"/>
      <c r="C231" s="155" t="s">
        <v>488</v>
      </c>
      <c r="D231" s="155" t="s">
        <v>158</v>
      </c>
      <c r="E231" s="156" t="s">
        <v>489</v>
      </c>
      <c r="F231" s="217" t="s">
        <v>490</v>
      </c>
      <c r="G231" s="217"/>
      <c r="H231" s="217"/>
      <c r="I231" s="217"/>
      <c r="J231" s="157" t="s">
        <v>161</v>
      </c>
      <c r="K231" s="158">
        <v>17.848</v>
      </c>
      <c r="L231" s="220">
        <v>0</v>
      </c>
      <c r="M231" s="220"/>
      <c r="N231" s="222">
        <f>ROUND(L231*K231,0)</f>
        <v>0</v>
      </c>
      <c r="O231" s="222"/>
      <c r="P231" s="222"/>
      <c r="Q231" s="222"/>
      <c r="R231" s="129"/>
      <c r="T231" s="159" t="s">
        <v>5</v>
      </c>
      <c r="U231" s="43" t="s">
        <v>49</v>
      </c>
      <c r="V231" s="35"/>
      <c r="W231" s="160">
        <f>V231*K231</f>
        <v>0</v>
      </c>
      <c r="X231" s="160">
        <v>1E-05</v>
      </c>
      <c r="Y231" s="160">
        <f>X231*K231</f>
        <v>0.00017848</v>
      </c>
      <c r="Z231" s="160">
        <v>0</v>
      </c>
      <c r="AA231" s="161">
        <f>Z231*K231</f>
        <v>0</v>
      </c>
      <c r="AR231" s="18" t="s">
        <v>219</v>
      </c>
      <c r="AT231" s="18" t="s">
        <v>158</v>
      </c>
      <c r="AU231" s="18" t="s">
        <v>104</v>
      </c>
      <c r="AY231" s="18" t="s">
        <v>157</v>
      </c>
      <c r="BE231" s="100">
        <f>IF(U231="základní",N231,0)</f>
        <v>0</v>
      </c>
      <c r="BF231" s="100">
        <f>IF(U231="snížená",N231,0)</f>
        <v>0</v>
      </c>
      <c r="BG231" s="100">
        <f>IF(U231="zákl. přenesená",N231,0)</f>
        <v>0</v>
      </c>
      <c r="BH231" s="100">
        <f>IF(U231="sníž. přenesená",N231,0)</f>
        <v>0</v>
      </c>
      <c r="BI231" s="100">
        <f>IF(U231="nulová",N231,0)</f>
        <v>0</v>
      </c>
      <c r="BJ231" s="18" t="s">
        <v>11</v>
      </c>
      <c r="BK231" s="100">
        <f>ROUND(L231*K231,0)</f>
        <v>0</v>
      </c>
      <c r="BL231" s="18" t="s">
        <v>219</v>
      </c>
      <c r="BM231" s="18" t="s">
        <v>491</v>
      </c>
    </row>
    <row r="232" spans="2:63" s="9" customFormat="1" ht="29.85" customHeight="1">
      <c r="B232" s="144"/>
      <c r="C232" s="145"/>
      <c r="D232" s="154" t="s">
        <v>126</v>
      </c>
      <c r="E232" s="154"/>
      <c r="F232" s="154"/>
      <c r="G232" s="154"/>
      <c r="H232" s="154"/>
      <c r="I232" s="154"/>
      <c r="J232" s="154"/>
      <c r="K232" s="154"/>
      <c r="L232" s="154"/>
      <c r="M232" s="154"/>
      <c r="N232" s="231">
        <f>BK232</f>
        <v>0</v>
      </c>
      <c r="O232" s="232"/>
      <c r="P232" s="232"/>
      <c r="Q232" s="232"/>
      <c r="R232" s="147"/>
      <c r="T232" s="148"/>
      <c r="U232" s="145"/>
      <c r="V232" s="145"/>
      <c r="W232" s="149">
        <f>W233</f>
        <v>0</v>
      </c>
      <c r="X232" s="145"/>
      <c r="Y232" s="149">
        <f>Y233</f>
        <v>0</v>
      </c>
      <c r="Z232" s="145"/>
      <c r="AA232" s="150">
        <f>AA233</f>
        <v>0.0495</v>
      </c>
      <c r="AR232" s="151" t="s">
        <v>104</v>
      </c>
      <c r="AT232" s="152" t="s">
        <v>83</v>
      </c>
      <c r="AU232" s="152" t="s">
        <v>11</v>
      </c>
      <c r="AY232" s="151" t="s">
        <v>157</v>
      </c>
      <c r="BK232" s="153">
        <f>BK233</f>
        <v>0</v>
      </c>
    </row>
    <row r="233" spans="2:65" s="1" customFormat="1" ht="25.5" customHeight="1">
      <c r="B233" s="126"/>
      <c r="C233" s="155" t="s">
        <v>492</v>
      </c>
      <c r="D233" s="155" t="s">
        <v>158</v>
      </c>
      <c r="E233" s="156" t="s">
        <v>493</v>
      </c>
      <c r="F233" s="217" t="s">
        <v>494</v>
      </c>
      <c r="G233" s="217"/>
      <c r="H233" s="217"/>
      <c r="I233" s="217"/>
      <c r="J233" s="157" t="s">
        <v>210</v>
      </c>
      <c r="K233" s="158">
        <v>49.5</v>
      </c>
      <c r="L233" s="220">
        <v>0</v>
      </c>
      <c r="M233" s="220"/>
      <c r="N233" s="222">
        <f>ROUND(L233*K233,0)</f>
        <v>0</v>
      </c>
      <c r="O233" s="222"/>
      <c r="P233" s="222"/>
      <c r="Q233" s="222"/>
      <c r="R233" s="129"/>
      <c r="T233" s="159" t="s">
        <v>5</v>
      </c>
      <c r="U233" s="43" t="s">
        <v>49</v>
      </c>
      <c r="V233" s="35"/>
      <c r="W233" s="160">
        <f>V233*K233</f>
        <v>0</v>
      </c>
      <c r="X233" s="160">
        <v>0</v>
      </c>
      <c r="Y233" s="160">
        <f>X233*K233</f>
        <v>0</v>
      </c>
      <c r="Z233" s="160">
        <v>0.001</v>
      </c>
      <c r="AA233" s="161">
        <f>Z233*K233</f>
        <v>0.0495</v>
      </c>
      <c r="AR233" s="18" t="s">
        <v>219</v>
      </c>
      <c r="AT233" s="18" t="s">
        <v>158</v>
      </c>
      <c r="AU233" s="18" t="s">
        <v>104</v>
      </c>
      <c r="AY233" s="18" t="s">
        <v>157</v>
      </c>
      <c r="BE233" s="100">
        <f>IF(U233="základní",N233,0)</f>
        <v>0</v>
      </c>
      <c r="BF233" s="100">
        <f>IF(U233="snížená",N233,0)</f>
        <v>0</v>
      </c>
      <c r="BG233" s="100">
        <f>IF(U233="zákl. přenesená",N233,0)</f>
        <v>0</v>
      </c>
      <c r="BH233" s="100">
        <f>IF(U233="sníž. přenesená",N233,0)</f>
        <v>0</v>
      </c>
      <c r="BI233" s="100">
        <f>IF(U233="nulová",N233,0)</f>
        <v>0</v>
      </c>
      <c r="BJ233" s="18" t="s">
        <v>11</v>
      </c>
      <c r="BK233" s="100">
        <f>ROUND(L233*K233,0)</f>
        <v>0</v>
      </c>
      <c r="BL233" s="18" t="s">
        <v>219</v>
      </c>
      <c r="BM233" s="18" t="s">
        <v>495</v>
      </c>
    </row>
    <row r="234" spans="2:63" s="9" customFormat="1" ht="29.85" customHeight="1">
      <c r="B234" s="144"/>
      <c r="C234" s="145"/>
      <c r="D234" s="154" t="s">
        <v>127</v>
      </c>
      <c r="E234" s="154"/>
      <c r="F234" s="154"/>
      <c r="G234" s="154"/>
      <c r="H234" s="154"/>
      <c r="I234" s="154"/>
      <c r="J234" s="154"/>
      <c r="K234" s="154"/>
      <c r="L234" s="154"/>
      <c r="M234" s="154"/>
      <c r="N234" s="231">
        <f>BK234</f>
        <v>0</v>
      </c>
      <c r="O234" s="232"/>
      <c r="P234" s="232"/>
      <c r="Q234" s="232"/>
      <c r="R234" s="147"/>
      <c r="T234" s="148"/>
      <c r="U234" s="145"/>
      <c r="V234" s="145"/>
      <c r="W234" s="149">
        <f>SUM(W235:W246)</f>
        <v>0</v>
      </c>
      <c r="X234" s="145"/>
      <c r="Y234" s="149">
        <f>SUM(Y235:Y246)</f>
        <v>1.1451488399999998</v>
      </c>
      <c r="Z234" s="145"/>
      <c r="AA234" s="150">
        <f>SUM(AA235:AA246)</f>
        <v>0.23396999999999998</v>
      </c>
      <c r="AR234" s="151" t="s">
        <v>104</v>
      </c>
      <c r="AT234" s="152" t="s">
        <v>83</v>
      </c>
      <c r="AU234" s="152" t="s">
        <v>11</v>
      </c>
      <c r="AY234" s="151" t="s">
        <v>157</v>
      </c>
      <c r="BK234" s="153">
        <f>SUM(BK235:BK246)</f>
        <v>0</v>
      </c>
    </row>
    <row r="235" spans="2:65" s="1" customFormat="1" ht="16.5" customHeight="1">
      <c r="B235" s="126"/>
      <c r="C235" s="155" t="s">
        <v>496</v>
      </c>
      <c r="D235" s="155" t="s">
        <v>158</v>
      </c>
      <c r="E235" s="156" t="s">
        <v>497</v>
      </c>
      <c r="F235" s="217" t="s">
        <v>498</v>
      </c>
      <c r="G235" s="217"/>
      <c r="H235" s="217"/>
      <c r="I235" s="217"/>
      <c r="J235" s="157" t="s">
        <v>161</v>
      </c>
      <c r="K235" s="158">
        <v>103.96</v>
      </c>
      <c r="L235" s="220">
        <v>0</v>
      </c>
      <c r="M235" s="220"/>
      <c r="N235" s="222">
        <f aca="true" t="shared" si="45" ref="N235:N246">ROUND(L235*K235,0)</f>
        <v>0</v>
      </c>
      <c r="O235" s="222"/>
      <c r="P235" s="222"/>
      <c r="Q235" s="222"/>
      <c r="R235" s="129"/>
      <c r="T235" s="159" t="s">
        <v>5</v>
      </c>
      <c r="U235" s="43" t="s">
        <v>49</v>
      </c>
      <c r="V235" s="35"/>
      <c r="W235" s="160">
        <f aca="true" t="shared" si="46" ref="W235:W246">V235*K235</f>
        <v>0</v>
      </c>
      <c r="X235" s="160">
        <v>0</v>
      </c>
      <c r="Y235" s="160">
        <f aca="true" t="shared" si="47" ref="Y235:Y246">X235*K235</f>
        <v>0</v>
      </c>
      <c r="Z235" s="160">
        <v>0</v>
      </c>
      <c r="AA235" s="161">
        <f aca="true" t="shared" si="48" ref="AA235:AA246">Z235*K235</f>
        <v>0</v>
      </c>
      <c r="AR235" s="18" t="s">
        <v>219</v>
      </c>
      <c r="AT235" s="18" t="s">
        <v>158</v>
      </c>
      <c r="AU235" s="18" t="s">
        <v>104</v>
      </c>
      <c r="AY235" s="18" t="s">
        <v>157</v>
      </c>
      <c r="BE235" s="100">
        <f aca="true" t="shared" si="49" ref="BE235:BE246">IF(U235="základní",N235,0)</f>
        <v>0</v>
      </c>
      <c r="BF235" s="100">
        <f aca="true" t="shared" si="50" ref="BF235:BF246">IF(U235="snížená",N235,0)</f>
        <v>0</v>
      </c>
      <c r="BG235" s="100">
        <f aca="true" t="shared" si="51" ref="BG235:BG246">IF(U235="zákl. přenesená",N235,0)</f>
        <v>0</v>
      </c>
      <c r="BH235" s="100">
        <f aca="true" t="shared" si="52" ref="BH235:BH246">IF(U235="sníž. přenesená",N235,0)</f>
        <v>0</v>
      </c>
      <c r="BI235" s="100">
        <f aca="true" t="shared" si="53" ref="BI235:BI246">IF(U235="nulová",N235,0)</f>
        <v>0</v>
      </c>
      <c r="BJ235" s="18" t="s">
        <v>11</v>
      </c>
      <c r="BK235" s="100">
        <f aca="true" t="shared" si="54" ref="BK235:BK246">ROUND(L235*K235,0)</f>
        <v>0</v>
      </c>
      <c r="BL235" s="18" t="s">
        <v>219</v>
      </c>
      <c r="BM235" s="18" t="s">
        <v>499</v>
      </c>
    </row>
    <row r="236" spans="2:65" s="1" customFormat="1" ht="25.5" customHeight="1">
      <c r="B236" s="126"/>
      <c r="C236" s="155" t="s">
        <v>500</v>
      </c>
      <c r="D236" s="155" t="s">
        <v>158</v>
      </c>
      <c r="E236" s="156" t="s">
        <v>501</v>
      </c>
      <c r="F236" s="217" t="s">
        <v>502</v>
      </c>
      <c r="G236" s="217"/>
      <c r="H236" s="217"/>
      <c r="I236" s="217"/>
      <c r="J236" s="157" t="s">
        <v>161</v>
      </c>
      <c r="K236" s="158">
        <v>103.96</v>
      </c>
      <c r="L236" s="220">
        <v>0</v>
      </c>
      <c r="M236" s="220"/>
      <c r="N236" s="222">
        <f t="shared" si="45"/>
        <v>0</v>
      </c>
      <c r="O236" s="222"/>
      <c r="P236" s="222"/>
      <c r="Q236" s="222"/>
      <c r="R236" s="129"/>
      <c r="T236" s="159" t="s">
        <v>5</v>
      </c>
      <c r="U236" s="43" t="s">
        <v>49</v>
      </c>
      <c r="V236" s="35"/>
      <c r="W236" s="160">
        <f t="shared" si="46"/>
        <v>0</v>
      </c>
      <c r="X236" s="160">
        <v>7E-05</v>
      </c>
      <c r="Y236" s="160">
        <f t="shared" si="47"/>
        <v>0.007277199999999999</v>
      </c>
      <c r="Z236" s="160">
        <v>0</v>
      </c>
      <c r="AA236" s="161">
        <f t="shared" si="48"/>
        <v>0</v>
      </c>
      <c r="AR236" s="18" t="s">
        <v>219</v>
      </c>
      <c r="AT236" s="18" t="s">
        <v>158</v>
      </c>
      <c r="AU236" s="18" t="s">
        <v>104</v>
      </c>
      <c r="AY236" s="18" t="s">
        <v>157</v>
      </c>
      <c r="BE236" s="100">
        <f t="shared" si="49"/>
        <v>0</v>
      </c>
      <c r="BF236" s="100">
        <f t="shared" si="50"/>
        <v>0</v>
      </c>
      <c r="BG236" s="100">
        <f t="shared" si="51"/>
        <v>0</v>
      </c>
      <c r="BH236" s="100">
        <f t="shared" si="52"/>
        <v>0</v>
      </c>
      <c r="BI236" s="100">
        <f t="shared" si="53"/>
        <v>0</v>
      </c>
      <c r="BJ236" s="18" t="s">
        <v>11</v>
      </c>
      <c r="BK236" s="100">
        <f t="shared" si="54"/>
        <v>0</v>
      </c>
      <c r="BL236" s="18" t="s">
        <v>219</v>
      </c>
      <c r="BM236" s="18" t="s">
        <v>503</v>
      </c>
    </row>
    <row r="237" spans="2:65" s="1" customFormat="1" ht="25.5" customHeight="1">
      <c r="B237" s="126"/>
      <c r="C237" s="155" t="s">
        <v>504</v>
      </c>
      <c r="D237" s="155" t="s">
        <v>158</v>
      </c>
      <c r="E237" s="156" t="s">
        <v>505</v>
      </c>
      <c r="F237" s="217" t="s">
        <v>506</v>
      </c>
      <c r="G237" s="217"/>
      <c r="H237" s="217"/>
      <c r="I237" s="217"/>
      <c r="J237" s="157" t="s">
        <v>161</v>
      </c>
      <c r="K237" s="158">
        <v>103.96</v>
      </c>
      <c r="L237" s="220">
        <v>0</v>
      </c>
      <c r="M237" s="220"/>
      <c r="N237" s="222">
        <f t="shared" si="45"/>
        <v>0</v>
      </c>
      <c r="O237" s="222"/>
      <c r="P237" s="222"/>
      <c r="Q237" s="222"/>
      <c r="R237" s="129"/>
      <c r="T237" s="159" t="s">
        <v>5</v>
      </c>
      <c r="U237" s="43" t="s">
        <v>49</v>
      </c>
      <c r="V237" s="35"/>
      <c r="W237" s="160">
        <f t="shared" si="46"/>
        <v>0</v>
      </c>
      <c r="X237" s="160">
        <v>0.00758</v>
      </c>
      <c r="Y237" s="160">
        <f t="shared" si="47"/>
        <v>0.7880168</v>
      </c>
      <c r="Z237" s="160">
        <v>0</v>
      </c>
      <c r="AA237" s="161">
        <f t="shared" si="48"/>
        <v>0</v>
      </c>
      <c r="AR237" s="18" t="s">
        <v>219</v>
      </c>
      <c r="AT237" s="18" t="s">
        <v>158</v>
      </c>
      <c r="AU237" s="18" t="s">
        <v>104</v>
      </c>
      <c r="AY237" s="18" t="s">
        <v>157</v>
      </c>
      <c r="BE237" s="100">
        <f t="shared" si="49"/>
        <v>0</v>
      </c>
      <c r="BF237" s="100">
        <f t="shared" si="50"/>
        <v>0</v>
      </c>
      <c r="BG237" s="100">
        <f t="shared" si="51"/>
        <v>0</v>
      </c>
      <c r="BH237" s="100">
        <f t="shared" si="52"/>
        <v>0</v>
      </c>
      <c r="BI237" s="100">
        <f t="shared" si="53"/>
        <v>0</v>
      </c>
      <c r="BJ237" s="18" t="s">
        <v>11</v>
      </c>
      <c r="BK237" s="100">
        <f t="shared" si="54"/>
        <v>0</v>
      </c>
      <c r="BL237" s="18" t="s">
        <v>219</v>
      </c>
      <c r="BM237" s="18" t="s">
        <v>507</v>
      </c>
    </row>
    <row r="238" spans="2:65" s="1" customFormat="1" ht="25.5" customHeight="1">
      <c r="B238" s="126"/>
      <c r="C238" s="155" t="s">
        <v>508</v>
      </c>
      <c r="D238" s="155" t="s">
        <v>158</v>
      </c>
      <c r="E238" s="156" t="s">
        <v>509</v>
      </c>
      <c r="F238" s="217" t="s">
        <v>510</v>
      </c>
      <c r="G238" s="217"/>
      <c r="H238" s="217"/>
      <c r="I238" s="217"/>
      <c r="J238" s="157" t="s">
        <v>161</v>
      </c>
      <c r="K238" s="158">
        <v>77.99</v>
      </c>
      <c r="L238" s="220">
        <v>0</v>
      </c>
      <c r="M238" s="220"/>
      <c r="N238" s="222">
        <f t="shared" si="45"/>
        <v>0</v>
      </c>
      <c r="O238" s="222"/>
      <c r="P238" s="222"/>
      <c r="Q238" s="222"/>
      <c r="R238" s="129"/>
      <c r="T238" s="159" t="s">
        <v>5</v>
      </c>
      <c r="U238" s="43" t="s">
        <v>49</v>
      </c>
      <c r="V238" s="35"/>
      <c r="W238" s="160">
        <f t="shared" si="46"/>
        <v>0</v>
      </c>
      <c r="X238" s="160">
        <v>0</v>
      </c>
      <c r="Y238" s="160">
        <f t="shared" si="47"/>
        <v>0</v>
      </c>
      <c r="Z238" s="160">
        <v>0.003</v>
      </c>
      <c r="AA238" s="161">
        <f t="shared" si="48"/>
        <v>0.23396999999999998</v>
      </c>
      <c r="AR238" s="18" t="s">
        <v>219</v>
      </c>
      <c r="AT238" s="18" t="s">
        <v>158</v>
      </c>
      <c r="AU238" s="18" t="s">
        <v>104</v>
      </c>
      <c r="AY238" s="18" t="s">
        <v>157</v>
      </c>
      <c r="BE238" s="100">
        <f t="shared" si="49"/>
        <v>0</v>
      </c>
      <c r="BF238" s="100">
        <f t="shared" si="50"/>
        <v>0</v>
      </c>
      <c r="BG238" s="100">
        <f t="shared" si="51"/>
        <v>0</v>
      </c>
      <c r="BH238" s="100">
        <f t="shared" si="52"/>
        <v>0</v>
      </c>
      <c r="BI238" s="100">
        <f t="shared" si="53"/>
        <v>0</v>
      </c>
      <c r="BJ238" s="18" t="s">
        <v>11</v>
      </c>
      <c r="BK238" s="100">
        <f t="shared" si="54"/>
        <v>0</v>
      </c>
      <c r="BL238" s="18" t="s">
        <v>219</v>
      </c>
      <c r="BM238" s="18" t="s">
        <v>511</v>
      </c>
    </row>
    <row r="239" spans="2:65" s="1" customFormat="1" ht="16.5" customHeight="1">
      <c r="B239" s="126"/>
      <c r="C239" s="155" t="s">
        <v>512</v>
      </c>
      <c r="D239" s="155" t="s">
        <v>158</v>
      </c>
      <c r="E239" s="156" t="s">
        <v>513</v>
      </c>
      <c r="F239" s="217" t="s">
        <v>514</v>
      </c>
      <c r="G239" s="217"/>
      <c r="H239" s="217"/>
      <c r="I239" s="217"/>
      <c r="J239" s="157" t="s">
        <v>161</v>
      </c>
      <c r="K239" s="158">
        <v>103.96</v>
      </c>
      <c r="L239" s="220">
        <v>0</v>
      </c>
      <c r="M239" s="220"/>
      <c r="N239" s="222">
        <f t="shared" si="45"/>
        <v>0</v>
      </c>
      <c r="O239" s="222"/>
      <c r="P239" s="222"/>
      <c r="Q239" s="222"/>
      <c r="R239" s="129"/>
      <c r="T239" s="159" t="s">
        <v>5</v>
      </c>
      <c r="U239" s="43" t="s">
        <v>49</v>
      </c>
      <c r="V239" s="35"/>
      <c r="W239" s="160">
        <f t="shared" si="46"/>
        <v>0</v>
      </c>
      <c r="X239" s="160">
        <v>0.0003</v>
      </c>
      <c r="Y239" s="160">
        <f t="shared" si="47"/>
        <v>0.031187999999999997</v>
      </c>
      <c r="Z239" s="160">
        <v>0</v>
      </c>
      <c r="AA239" s="161">
        <f t="shared" si="48"/>
        <v>0</v>
      </c>
      <c r="AR239" s="18" t="s">
        <v>219</v>
      </c>
      <c r="AT239" s="18" t="s">
        <v>158</v>
      </c>
      <c r="AU239" s="18" t="s">
        <v>104</v>
      </c>
      <c r="AY239" s="18" t="s">
        <v>157</v>
      </c>
      <c r="BE239" s="100">
        <f t="shared" si="49"/>
        <v>0</v>
      </c>
      <c r="BF239" s="100">
        <f t="shared" si="50"/>
        <v>0</v>
      </c>
      <c r="BG239" s="100">
        <f t="shared" si="51"/>
        <v>0</v>
      </c>
      <c r="BH239" s="100">
        <f t="shared" si="52"/>
        <v>0</v>
      </c>
      <c r="BI239" s="100">
        <f t="shared" si="53"/>
        <v>0</v>
      </c>
      <c r="BJ239" s="18" t="s">
        <v>11</v>
      </c>
      <c r="BK239" s="100">
        <f t="shared" si="54"/>
        <v>0</v>
      </c>
      <c r="BL239" s="18" t="s">
        <v>219</v>
      </c>
      <c r="BM239" s="18" t="s">
        <v>515</v>
      </c>
    </row>
    <row r="240" spans="2:65" s="1" customFormat="1" ht="25.5" customHeight="1">
      <c r="B240" s="126"/>
      <c r="C240" s="162" t="s">
        <v>516</v>
      </c>
      <c r="D240" s="162" t="s">
        <v>169</v>
      </c>
      <c r="E240" s="163" t="s">
        <v>517</v>
      </c>
      <c r="F240" s="218" t="s">
        <v>518</v>
      </c>
      <c r="G240" s="218"/>
      <c r="H240" s="218"/>
      <c r="I240" s="218"/>
      <c r="J240" s="164" t="s">
        <v>161</v>
      </c>
      <c r="K240" s="165">
        <v>114.356</v>
      </c>
      <c r="L240" s="230">
        <v>0</v>
      </c>
      <c r="M240" s="230"/>
      <c r="N240" s="223">
        <f t="shared" si="45"/>
        <v>0</v>
      </c>
      <c r="O240" s="222"/>
      <c r="P240" s="222"/>
      <c r="Q240" s="222"/>
      <c r="R240" s="129"/>
      <c r="T240" s="159" t="s">
        <v>5</v>
      </c>
      <c r="U240" s="43" t="s">
        <v>49</v>
      </c>
      <c r="V240" s="35"/>
      <c r="W240" s="160">
        <f t="shared" si="46"/>
        <v>0</v>
      </c>
      <c r="X240" s="160">
        <v>0.00264</v>
      </c>
      <c r="Y240" s="160">
        <f t="shared" si="47"/>
        <v>0.30189984</v>
      </c>
      <c r="Z240" s="160">
        <v>0</v>
      </c>
      <c r="AA240" s="161">
        <f t="shared" si="48"/>
        <v>0</v>
      </c>
      <c r="AR240" s="18" t="s">
        <v>282</v>
      </c>
      <c r="AT240" s="18" t="s">
        <v>169</v>
      </c>
      <c r="AU240" s="18" t="s">
        <v>104</v>
      </c>
      <c r="AY240" s="18" t="s">
        <v>157</v>
      </c>
      <c r="BE240" s="100">
        <f t="shared" si="49"/>
        <v>0</v>
      </c>
      <c r="BF240" s="100">
        <f t="shared" si="50"/>
        <v>0</v>
      </c>
      <c r="BG240" s="100">
        <f t="shared" si="51"/>
        <v>0</v>
      </c>
      <c r="BH240" s="100">
        <f t="shared" si="52"/>
        <v>0</v>
      </c>
      <c r="BI240" s="100">
        <f t="shared" si="53"/>
        <v>0</v>
      </c>
      <c r="BJ240" s="18" t="s">
        <v>11</v>
      </c>
      <c r="BK240" s="100">
        <f t="shared" si="54"/>
        <v>0</v>
      </c>
      <c r="BL240" s="18" t="s">
        <v>219</v>
      </c>
      <c r="BM240" s="18" t="s">
        <v>519</v>
      </c>
    </row>
    <row r="241" spans="2:65" s="1" customFormat="1" ht="25.5" customHeight="1">
      <c r="B241" s="126"/>
      <c r="C241" s="155" t="s">
        <v>520</v>
      </c>
      <c r="D241" s="155" t="s">
        <v>158</v>
      </c>
      <c r="E241" s="156" t="s">
        <v>521</v>
      </c>
      <c r="F241" s="217" t="s">
        <v>522</v>
      </c>
      <c r="G241" s="217"/>
      <c r="H241" s="217"/>
      <c r="I241" s="217"/>
      <c r="J241" s="157" t="s">
        <v>210</v>
      </c>
      <c r="K241" s="158">
        <v>58.77</v>
      </c>
      <c r="L241" s="220">
        <v>0</v>
      </c>
      <c r="M241" s="220"/>
      <c r="N241" s="222">
        <f t="shared" si="45"/>
        <v>0</v>
      </c>
      <c r="O241" s="222"/>
      <c r="P241" s="222"/>
      <c r="Q241" s="222"/>
      <c r="R241" s="129"/>
      <c r="T241" s="159" t="s">
        <v>5</v>
      </c>
      <c r="U241" s="43" t="s">
        <v>49</v>
      </c>
      <c r="V241" s="35"/>
      <c r="W241" s="160">
        <f t="shared" si="46"/>
        <v>0</v>
      </c>
      <c r="X241" s="160">
        <v>0</v>
      </c>
      <c r="Y241" s="160">
        <f t="shared" si="47"/>
        <v>0</v>
      </c>
      <c r="Z241" s="160">
        <v>0</v>
      </c>
      <c r="AA241" s="161">
        <f t="shared" si="48"/>
        <v>0</v>
      </c>
      <c r="AR241" s="18" t="s">
        <v>219</v>
      </c>
      <c r="AT241" s="18" t="s">
        <v>158</v>
      </c>
      <c r="AU241" s="18" t="s">
        <v>104</v>
      </c>
      <c r="AY241" s="18" t="s">
        <v>157</v>
      </c>
      <c r="BE241" s="100">
        <f t="shared" si="49"/>
        <v>0</v>
      </c>
      <c r="BF241" s="100">
        <f t="shared" si="50"/>
        <v>0</v>
      </c>
      <c r="BG241" s="100">
        <f t="shared" si="51"/>
        <v>0</v>
      </c>
      <c r="BH241" s="100">
        <f t="shared" si="52"/>
        <v>0</v>
      </c>
      <c r="BI241" s="100">
        <f t="shared" si="53"/>
        <v>0</v>
      </c>
      <c r="BJ241" s="18" t="s">
        <v>11</v>
      </c>
      <c r="BK241" s="100">
        <f t="shared" si="54"/>
        <v>0</v>
      </c>
      <c r="BL241" s="18" t="s">
        <v>219</v>
      </c>
      <c r="BM241" s="18" t="s">
        <v>523</v>
      </c>
    </row>
    <row r="242" spans="2:65" s="1" customFormat="1" ht="25.5" customHeight="1">
      <c r="B242" s="126"/>
      <c r="C242" s="155" t="s">
        <v>524</v>
      </c>
      <c r="D242" s="155" t="s">
        <v>158</v>
      </c>
      <c r="E242" s="156" t="s">
        <v>525</v>
      </c>
      <c r="F242" s="217" t="s">
        <v>526</v>
      </c>
      <c r="G242" s="217"/>
      <c r="H242" s="217"/>
      <c r="I242" s="217"/>
      <c r="J242" s="157" t="s">
        <v>210</v>
      </c>
      <c r="K242" s="158">
        <v>70.2</v>
      </c>
      <c r="L242" s="220">
        <v>0</v>
      </c>
      <c r="M242" s="220"/>
      <c r="N242" s="222">
        <f t="shared" si="45"/>
        <v>0</v>
      </c>
      <c r="O242" s="222"/>
      <c r="P242" s="222"/>
      <c r="Q242" s="222"/>
      <c r="R242" s="129"/>
      <c r="T242" s="159" t="s">
        <v>5</v>
      </c>
      <c r="U242" s="43" t="s">
        <v>49</v>
      </c>
      <c r="V242" s="35"/>
      <c r="W242" s="160">
        <f t="shared" si="46"/>
        <v>0</v>
      </c>
      <c r="X242" s="160">
        <v>1E-05</v>
      </c>
      <c r="Y242" s="160">
        <f t="shared" si="47"/>
        <v>0.000702</v>
      </c>
      <c r="Z242" s="160">
        <v>0</v>
      </c>
      <c r="AA242" s="161">
        <f t="shared" si="48"/>
        <v>0</v>
      </c>
      <c r="AR242" s="18" t="s">
        <v>219</v>
      </c>
      <c r="AT242" s="18" t="s">
        <v>158</v>
      </c>
      <c r="AU242" s="18" t="s">
        <v>104</v>
      </c>
      <c r="AY242" s="18" t="s">
        <v>157</v>
      </c>
      <c r="BE242" s="100">
        <f t="shared" si="49"/>
        <v>0</v>
      </c>
      <c r="BF242" s="100">
        <f t="shared" si="50"/>
        <v>0</v>
      </c>
      <c r="BG242" s="100">
        <f t="shared" si="51"/>
        <v>0</v>
      </c>
      <c r="BH242" s="100">
        <f t="shared" si="52"/>
        <v>0</v>
      </c>
      <c r="BI242" s="100">
        <f t="shared" si="53"/>
        <v>0</v>
      </c>
      <c r="BJ242" s="18" t="s">
        <v>11</v>
      </c>
      <c r="BK242" s="100">
        <f t="shared" si="54"/>
        <v>0</v>
      </c>
      <c r="BL242" s="18" t="s">
        <v>219</v>
      </c>
      <c r="BM242" s="18" t="s">
        <v>527</v>
      </c>
    </row>
    <row r="243" spans="2:65" s="1" customFormat="1" ht="16.5" customHeight="1">
      <c r="B243" s="126"/>
      <c r="C243" s="162" t="s">
        <v>528</v>
      </c>
      <c r="D243" s="162" t="s">
        <v>169</v>
      </c>
      <c r="E243" s="163" t="s">
        <v>529</v>
      </c>
      <c r="F243" s="218" t="s">
        <v>530</v>
      </c>
      <c r="G243" s="218"/>
      <c r="H243" s="218"/>
      <c r="I243" s="218"/>
      <c r="J243" s="164" t="s">
        <v>210</v>
      </c>
      <c r="K243" s="165">
        <v>71.604</v>
      </c>
      <c r="L243" s="230">
        <v>0</v>
      </c>
      <c r="M243" s="230"/>
      <c r="N243" s="223">
        <f t="shared" si="45"/>
        <v>0</v>
      </c>
      <c r="O243" s="222"/>
      <c r="P243" s="222"/>
      <c r="Q243" s="222"/>
      <c r="R243" s="129"/>
      <c r="T243" s="159" t="s">
        <v>5</v>
      </c>
      <c r="U243" s="43" t="s">
        <v>49</v>
      </c>
      <c r="V243" s="35"/>
      <c r="W243" s="160">
        <f t="shared" si="46"/>
        <v>0</v>
      </c>
      <c r="X243" s="160">
        <v>0.00022</v>
      </c>
      <c r="Y243" s="160">
        <f t="shared" si="47"/>
        <v>0.01575288</v>
      </c>
      <c r="Z243" s="160">
        <v>0</v>
      </c>
      <c r="AA243" s="161">
        <f t="shared" si="48"/>
        <v>0</v>
      </c>
      <c r="AR243" s="18" t="s">
        <v>282</v>
      </c>
      <c r="AT243" s="18" t="s">
        <v>169</v>
      </c>
      <c r="AU243" s="18" t="s">
        <v>104</v>
      </c>
      <c r="AY243" s="18" t="s">
        <v>157</v>
      </c>
      <c r="BE243" s="100">
        <f t="shared" si="49"/>
        <v>0</v>
      </c>
      <c r="BF243" s="100">
        <f t="shared" si="50"/>
        <v>0</v>
      </c>
      <c r="BG243" s="100">
        <f t="shared" si="51"/>
        <v>0</v>
      </c>
      <c r="BH243" s="100">
        <f t="shared" si="52"/>
        <v>0</v>
      </c>
      <c r="BI243" s="100">
        <f t="shared" si="53"/>
        <v>0</v>
      </c>
      <c r="BJ243" s="18" t="s">
        <v>11</v>
      </c>
      <c r="BK243" s="100">
        <f t="shared" si="54"/>
        <v>0</v>
      </c>
      <c r="BL243" s="18" t="s">
        <v>219</v>
      </c>
      <c r="BM243" s="18" t="s">
        <v>531</v>
      </c>
    </row>
    <row r="244" spans="2:65" s="1" customFormat="1" ht="16.5" customHeight="1">
      <c r="B244" s="126"/>
      <c r="C244" s="155" t="s">
        <v>532</v>
      </c>
      <c r="D244" s="155" t="s">
        <v>158</v>
      </c>
      <c r="E244" s="156" t="s">
        <v>533</v>
      </c>
      <c r="F244" s="217" t="s">
        <v>534</v>
      </c>
      <c r="G244" s="217"/>
      <c r="H244" s="217"/>
      <c r="I244" s="217"/>
      <c r="J244" s="157" t="s">
        <v>210</v>
      </c>
      <c r="K244" s="158">
        <v>1.8</v>
      </c>
      <c r="L244" s="220">
        <v>0</v>
      </c>
      <c r="M244" s="220"/>
      <c r="N244" s="222">
        <f t="shared" si="45"/>
        <v>0</v>
      </c>
      <c r="O244" s="222"/>
      <c r="P244" s="222"/>
      <c r="Q244" s="222"/>
      <c r="R244" s="129"/>
      <c r="T244" s="159" t="s">
        <v>5</v>
      </c>
      <c r="U244" s="43" t="s">
        <v>49</v>
      </c>
      <c r="V244" s="35"/>
      <c r="W244" s="160">
        <f t="shared" si="46"/>
        <v>0</v>
      </c>
      <c r="X244" s="160">
        <v>0</v>
      </c>
      <c r="Y244" s="160">
        <f t="shared" si="47"/>
        <v>0</v>
      </c>
      <c r="Z244" s="160">
        <v>0</v>
      </c>
      <c r="AA244" s="161">
        <f t="shared" si="48"/>
        <v>0</v>
      </c>
      <c r="AR244" s="18" t="s">
        <v>219</v>
      </c>
      <c r="AT244" s="18" t="s">
        <v>158</v>
      </c>
      <c r="AU244" s="18" t="s">
        <v>104</v>
      </c>
      <c r="AY244" s="18" t="s">
        <v>157</v>
      </c>
      <c r="BE244" s="100">
        <f t="shared" si="49"/>
        <v>0</v>
      </c>
      <c r="BF244" s="100">
        <f t="shared" si="50"/>
        <v>0</v>
      </c>
      <c r="BG244" s="100">
        <f t="shared" si="51"/>
        <v>0</v>
      </c>
      <c r="BH244" s="100">
        <f t="shared" si="52"/>
        <v>0</v>
      </c>
      <c r="BI244" s="100">
        <f t="shared" si="53"/>
        <v>0</v>
      </c>
      <c r="BJ244" s="18" t="s">
        <v>11</v>
      </c>
      <c r="BK244" s="100">
        <f t="shared" si="54"/>
        <v>0</v>
      </c>
      <c r="BL244" s="18" t="s">
        <v>219</v>
      </c>
      <c r="BM244" s="18" t="s">
        <v>535</v>
      </c>
    </row>
    <row r="245" spans="2:65" s="1" customFormat="1" ht="25.5" customHeight="1">
      <c r="B245" s="126"/>
      <c r="C245" s="162" t="s">
        <v>536</v>
      </c>
      <c r="D245" s="162" t="s">
        <v>169</v>
      </c>
      <c r="E245" s="163" t="s">
        <v>537</v>
      </c>
      <c r="F245" s="218" t="s">
        <v>538</v>
      </c>
      <c r="G245" s="218"/>
      <c r="H245" s="218"/>
      <c r="I245" s="218"/>
      <c r="J245" s="164" t="s">
        <v>210</v>
      </c>
      <c r="K245" s="165">
        <v>1.836</v>
      </c>
      <c r="L245" s="230">
        <v>0</v>
      </c>
      <c r="M245" s="230"/>
      <c r="N245" s="223">
        <f t="shared" si="45"/>
        <v>0</v>
      </c>
      <c r="O245" s="222"/>
      <c r="P245" s="222"/>
      <c r="Q245" s="222"/>
      <c r="R245" s="129"/>
      <c r="T245" s="159" t="s">
        <v>5</v>
      </c>
      <c r="U245" s="43" t="s">
        <v>49</v>
      </c>
      <c r="V245" s="35"/>
      <c r="W245" s="160">
        <f t="shared" si="46"/>
        <v>0</v>
      </c>
      <c r="X245" s="160">
        <v>0.00017</v>
      </c>
      <c r="Y245" s="160">
        <f t="shared" si="47"/>
        <v>0.00031212000000000004</v>
      </c>
      <c r="Z245" s="160">
        <v>0</v>
      </c>
      <c r="AA245" s="161">
        <f t="shared" si="48"/>
        <v>0</v>
      </c>
      <c r="AR245" s="18" t="s">
        <v>282</v>
      </c>
      <c r="AT245" s="18" t="s">
        <v>169</v>
      </c>
      <c r="AU245" s="18" t="s">
        <v>104</v>
      </c>
      <c r="AY245" s="18" t="s">
        <v>157</v>
      </c>
      <c r="BE245" s="100">
        <f t="shared" si="49"/>
        <v>0</v>
      </c>
      <c r="BF245" s="100">
        <f t="shared" si="50"/>
        <v>0</v>
      </c>
      <c r="BG245" s="100">
        <f t="shared" si="51"/>
        <v>0</v>
      </c>
      <c r="BH245" s="100">
        <f t="shared" si="52"/>
        <v>0</v>
      </c>
      <c r="BI245" s="100">
        <f t="shared" si="53"/>
        <v>0</v>
      </c>
      <c r="BJ245" s="18" t="s">
        <v>11</v>
      </c>
      <c r="BK245" s="100">
        <f t="shared" si="54"/>
        <v>0</v>
      </c>
      <c r="BL245" s="18" t="s">
        <v>219</v>
      </c>
      <c r="BM245" s="18" t="s">
        <v>539</v>
      </c>
    </row>
    <row r="246" spans="2:65" s="1" customFormat="1" ht="25.5" customHeight="1">
      <c r="B246" s="126"/>
      <c r="C246" s="155" t="s">
        <v>540</v>
      </c>
      <c r="D246" s="155" t="s">
        <v>158</v>
      </c>
      <c r="E246" s="156" t="s">
        <v>541</v>
      </c>
      <c r="F246" s="217" t="s">
        <v>542</v>
      </c>
      <c r="G246" s="217"/>
      <c r="H246" s="217"/>
      <c r="I246" s="217"/>
      <c r="J246" s="157" t="s">
        <v>397</v>
      </c>
      <c r="K246" s="166">
        <v>0</v>
      </c>
      <c r="L246" s="220">
        <v>0</v>
      </c>
      <c r="M246" s="220"/>
      <c r="N246" s="222">
        <f t="shared" si="45"/>
        <v>0</v>
      </c>
      <c r="O246" s="222"/>
      <c r="P246" s="222"/>
      <c r="Q246" s="222"/>
      <c r="R246" s="129"/>
      <c r="T246" s="159" t="s">
        <v>5</v>
      </c>
      <c r="U246" s="43" t="s">
        <v>49</v>
      </c>
      <c r="V246" s="35"/>
      <c r="W246" s="160">
        <f t="shared" si="46"/>
        <v>0</v>
      </c>
      <c r="X246" s="160">
        <v>0</v>
      </c>
      <c r="Y246" s="160">
        <f t="shared" si="47"/>
        <v>0</v>
      </c>
      <c r="Z246" s="160">
        <v>0</v>
      </c>
      <c r="AA246" s="161">
        <f t="shared" si="48"/>
        <v>0</v>
      </c>
      <c r="AR246" s="18" t="s">
        <v>219</v>
      </c>
      <c r="AT246" s="18" t="s">
        <v>158</v>
      </c>
      <c r="AU246" s="18" t="s">
        <v>104</v>
      </c>
      <c r="AY246" s="18" t="s">
        <v>157</v>
      </c>
      <c r="BE246" s="100">
        <f t="shared" si="49"/>
        <v>0</v>
      </c>
      <c r="BF246" s="100">
        <f t="shared" si="50"/>
        <v>0</v>
      </c>
      <c r="BG246" s="100">
        <f t="shared" si="51"/>
        <v>0</v>
      </c>
      <c r="BH246" s="100">
        <f t="shared" si="52"/>
        <v>0</v>
      </c>
      <c r="BI246" s="100">
        <f t="shared" si="53"/>
        <v>0</v>
      </c>
      <c r="BJ246" s="18" t="s">
        <v>11</v>
      </c>
      <c r="BK246" s="100">
        <f t="shared" si="54"/>
        <v>0</v>
      </c>
      <c r="BL246" s="18" t="s">
        <v>219</v>
      </c>
      <c r="BM246" s="18" t="s">
        <v>543</v>
      </c>
    </row>
    <row r="247" spans="2:63" s="9" customFormat="1" ht="29.85" customHeight="1">
      <c r="B247" s="144"/>
      <c r="C247" s="145"/>
      <c r="D247" s="154" t="s">
        <v>128</v>
      </c>
      <c r="E247" s="154"/>
      <c r="F247" s="154"/>
      <c r="G247" s="154"/>
      <c r="H247" s="154"/>
      <c r="I247" s="154"/>
      <c r="J247" s="154"/>
      <c r="K247" s="154"/>
      <c r="L247" s="154"/>
      <c r="M247" s="154"/>
      <c r="N247" s="231">
        <f>BK247</f>
        <v>0</v>
      </c>
      <c r="O247" s="232"/>
      <c r="P247" s="232"/>
      <c r="Q247" s="232"/>
      <c r="R247" s="147"/>
      <c r="T247" s="148"/>
      <c r="U247" s="145"/>
      <c r="V247" s="145"/>
      <c r="W247" s="149">
        <f>SUM(W248:W255)</f>
        <v>0</v>
      </c>
      <c r="X247" s="145"/>
      <c r="Y247" s="149">
        <f>SUM(Y248:Y255)</f>
        <v>0.03978</v>
      </c>
      <c r="Z247" s="145"/>
      <c r="AA247" s="150">
        <f>SUM(AA248:AA255)</f>
        <v>0</v>
      </c>
      <c r="AR247" s="151" t="s">
        <v>104</v>
      </c>
      <c r="AT247" s="152" t="s">
        <v>83</v>
      </c>
      <c r="AU247" s="152" t="s">
        <v>11</v>
      </c>
      <c r="AY247" s="151" t="s">
        <v>157</v>
      </c>
      <c r="BK247" s="153">
        <f>SUM(BK248:BK255)</f>
        <v>0</v>
      </c>
    </row>
    <row r="248" spans="2:65" s="1" customFormat="1" ht="38.25" customHeight="1">
      <c r="B248" s="126"/>
      <c r="C248" s="155" t="s">
        <v>544</v>
      </c>
      <c r="D248" s="155" t="s">
        <v>158</v>
      </c>
      <c r="E248" s="156" t="s">
        <v>545</v>
      </c>
      <c r="F248" s="217" t="s">
        <v>546</v>
      </c>
      <c r="G248" s="217"/>
      <c r="H248" s="217"/>
      <c r="I248" s="217"/>
      <c r="J248" s="157" t="s">
        <v>161</v>
      </c>
      <c r="K248" s="158">
        <v>2.25</v>
      </c>
      <c r="L248" s="220">
        <v>0</v>
      </c>
      <c r="M248" s="220"/>
      <c r="N248" s="222">
        <f aca="true" t="shared" si="55" ref="N248:N255">ROUND(L248*K248,0)</f>
        <v>0</v>
      </c>
      <c r="O248" s="222"/>
      <c r="P248" s="222"/>
      <c r="Q248" s="222"/>
      <c r="R248" s="129"/>
      <c r="T248" s="159" t="s">
        <v>5</v>
      </c>
      <c r="U248" s="43" t="s">
        <v>49</v>
      </c>
      <c r="V248" s="35"/>
      <c r="W248" s="160">
        <f aca="true" t="shared" si="56" ref="W248:W255">V248*K248</f>
        <v>0</v>
      </c>
      <c r="X248" s="160">
        <v>0.003</v>
      </c>
      <c r="Y248" s="160">
        <f aca="true" t="shared" si="57" ref="Y248:Y255">X248*K248</f>
        <v>0.00675</v>
      </c>
      <c r="Z248" s="160">
        <v>0</v>
      </c>
      <c r="AA248" s="161">
        <f aca="true" t="shared" si="58" ref="AA248:AA255">Z248*K248</f>
        <v>0</v>
      </c>
      <c r="AR248" s="18" t="s">
        <v>219</v>
      </c>
      <c r="AT248" s="18" t="s">
        <v>158</v>
      </c>
      <c r="AU248" s="18" t="s">
        <v>104</v>
      </c>
      <c r="AY248" s="18" t="s">
        <v>157</v>
      </c>
      <c r="BE248" s="100">
        <f aca="true" t="shared" si="59" ref="BE248:BE255">IF(U248="základní",N248,0)</f>
        <v>0</v>
      </c>
      <c r="BF248" s="100">
        <f aca="true" t="shared" si="60" ref="BF248:BF255">IF(U248="snížená",N248,0)</f>
        <v>0</v>
      </c>
      <c r="BG248" s="100">
        <f aca="true" t="shared" si="61" ref="BG248:BG255">IF(U248="zákl. přenesená",N248,0)</f>
        <v>0</v>
      </c>
      <c r="BH248" s="100">
        <f aca="true" t="shared" si="62" ref="BH248:BH255">IF(U248="sníž. přenesená",N248,0)</f>
        <v>0</v>
      </c>
      <c r="BI248" s="100">
        <f aca="true" t="shared" si="63" ref="BI248:BI255">IF(U248="nulová",N248,0)</f>
        <v>0</v>
      </c>
      <c r="BJ248" s="18" t="s">
        <v>11</v>
      </c>
      <c r="BK248" s="100">
        <f aca="true" t="shared" si="64" ref="BK248:BK255">ROUND(L248*K248,0)</f>
        <v>0</v>
      </c>
      <c r="BL248" s="18" t="s">
        <v>219</v>
      </c>
      <c r="BM248" s="18" t="s">
        <v>547</v>
      </c>
    </row>
    <row r="249" spans="2:65" s="1" customFormat="1" ht="25.5" customHeight="1">
      <c r="B249" s="126"/>
      <c r="C249" s="162" t="s">
        <v>548</v>
      </c>
      <c r="D249" s="162" t="s">
        <v>169</v>
      </c>
      <c r="E249" s="163" t="s">
        <v>549</v>
      </c>
      <c r="F249" s="218" t="s">
        <v>550</v>
      </c>
      <c r="G249" s="218"/>
      <c r="H249" s="218"/>
      <c r="I249" s="218"/>
      <c r="J249" s="164" t="s">
        <v>161</v>
      </c>
      <c r="K249" s="165">
        <v>2.475</v>
      </c>
      <c r="L249" s="230">
        <v>0</v>
      </c>
      <c r="M249" s="230"/>
      <c r="N249" s="223">
        <f t="shared" si="55"/>
        <v>0</v>
      </c>
      <c r="O249" s="222"/>
      <c r="P249" s="222"/>
      <c r="Q249" s="222"/>
      <c r="R249" s="129"/>
      <c r="T249" s="159" t="s">
        <v>5</v>
      </c>
      <c r="U249" s="43" t="s">
        <v>49</v>
      </c>
      <c r="V249" s="35"/>
      <c r="W249" s="160">
        <f t="shared" si="56"/>
        <v>0</v>
      </c>
      <c r="X249" s="160">
        <v>0.0126</v>
      </c>
      <c r="Y249" s="160">
        <f t="shared" si="57"/>
        <v>0.031185</v>
      </c>
      <c r="Z249" s="160">
        <v>0</v>
      </c>
      <c r="AA249" s="161">
        <f t="shared" si="58"/>
        <v>0</v>
      </c>
      <c r="AR249" s="18" t="s">
        <v>282</v>
      </c>
      <c r="AT249" s="18" t="s">
        <v>169</v>
      </c>
      <c r="AU249" s="18" t="s">
        <v>104</v>
      </c>
      <c r="AY249" s="18" t="s">
        <v>157</v>
      </c>
      <c r="BE249" s="100">
        <f t="shared" si="59"/>
        <v>0</v>
      </c>
      <c r="BF249" s="100">
        <f t="shared" si="60"/>
        <v>0</v>
      </c>
      <c r="BG249" s="100">
        <f t="shared" si="61"/>
        <v>0</v>
      </c>
      <c r="BH249" s="100">
        <f t="shared" si="62"/>
        <v>0</v>
      </c>
      <c r="BI249" s="100">
        <f t="shared" si="63"/>
        <v>0</v>
      </c>
      <c r="BJ249" s="18" t="s">
        <v>11</v>
      </c>
      <c r="BK249" s="100">
        <f t="shared" si="64"/>
        <v>0</v>
      </c>
      <c r="BL249" s="18" t="s">
        <v>219</v>
      </c>
      <c r="BM249" s="18" t="s">
        <v>551</v>
      </c>
    </row>
    <row r="250" spans="2:65" s="1" customFormat="1" ht="25.5" customHeight="1">
      <c r="B250" s="126"/>
      <c r="C250" s="155" t="s">
        <v>552</v>
      </c>
      <c r="D250" s="155" t="s">
        <v>158</v>
      </c>
      <c r="E250" s="156" t="s">
        <v>553</v>
      </c>
      <c r="F250" s="217" t="s">
        <v>554</v>
      </c>
      <c r="G250" s="217"/>
      <c r="H250" s="217"/>
      <c r="I250" s="217"/>
      <c r="J250" s="157" t="s">
        <v>161</v>
      </c>
      <c r="K250" s="158">
        <v>2.25</v>
      </c>
      <c r="L250" s="220">
        <v>0</v>
      </c>
      <c r="M250" s="220"/>
      <c r="N250" s="222">
        <f t="shared" si="55"/>
        <v>0</v>
      </c>
      <c r="O250" s="222"/>
      <c r="P250" s="222"/>
      <c r="Q250" s="222"/>
      <c r="R250" s="129"/>
      <c r="T250" s="159" t="s">
        <v>5</v>
      </c>
      <c r="U250" s="43" t="s">
        <v>49</v>
      </c>
      <c r="V250" s="35"/>
      <c r="W250" s="160">
        <f t="shared" si="56"/>
        <v>0</v>
      </c>
      <c r="X250" s="160">
        <v>0</v>
      </c>
      <c r="Y250" s="160">
        <f t="shared" si="57"/>
        <v>0</v>
      </c>
      <c r="Z250" s="160">
        <v>0</v>
      </c>
      <c r="AA250" s="161">
        <f t="shared" si="58"/>
        <v>0</v>
      </c>
      <c r="AR250" s="18" t="s">
        <v>219</v>
      </c>
      <c r="AT250" s="18" t="s">
        <v>158</v>
      </c>
      <c r="AU250" s="18" t="s">
        <v>104</v>
      </c>
      <c r="AY250" s="18" t="s">
        <v>157</v>
      </c>
      <c r="BE250" s="100">
        <f t="shared" si="59"/>
        <v>0</v>
      </c>
      <c r="BF250" s="100">
        <f t="shared" si="60"/>
        <v>0</v>
      </c>
      <c r="BG250" s="100">
        <f t="shared" si="61"/>
        <v>0</v>
      </c>
      <c r="BH250" s="100">
        <f t="shared" si="62"/>
        <v>0</v>
      </c>
      <c r="BI250" s="100">
        <f t="shared" si="63"/>
        <v>0</v>
      </c>
      <c r="BJ250" s="18" t="s">
        <v>11</v>
      </c>
      <c r="BK250" s="100">
        <f t="shared" si="64"/>
        <v>0</v>
      </c>
      <c r="BL250" s="18" t="s">
        <v>219</v>
      </c>
      <c r="BM250" s="18" t="s">
        <v>555</v>
      </c>
    </row>
    <row r="251" spans="2:65" s="1" customFormat="1" ht="25.5" customHeight="1">
      <c r="B251" s="126"/>
      <c r="C251" s="155" t="s">
        <v>556</v>
      </c>
      <c r="D251" s="155" t="s">
        <v>158</v>
      </c>
      <c r="E251" s="156" t="s">
        <v>557</v>
      </c>
      <c r="F251" s="217" t="s">
        <v>558</v>
      </c>
      <c r="G251" s="217"/>
      <c r="H251" s="217"/>
      <c r="I251" s="217"/>
      <c r="J251" s="157" t="s">
        <v>210</v>
      </c>
      <c r="K251" s="158">
        <v>4.5</v>
      </c>
      <c r="L251" s="220">
        <v>0</v>
      </c>
      <c r="M251" s="220"/>
      <c r="N251" s="222">
        <f t="shared" si="55"/>
        <v>0</v>
      </c>
      <c r="O251" s="222"/>
      <c r="P251" s="222"/>
      <c r="Q251" s="222"/>
      <c r="R251" s="129"/>
      <c r="T251" s="159" t="s">
        <v>5</v>
      </c>
      <c r="U251" s="43" t="s">
        <v>49</v>
      </c>
      <c r="V251" s="35"/>
      <c r="W251" s="160">
        <f t="shared" si="56"/>
        <v>0</v>
      </c>
      <c r="X251" s="160">
        <v>0.00026</v>
      </c>
      <c r="Y251" s="160">
        <f t="shared" si="57"/>
        <v>0.0011699999999999998</v>
      </c>
      <c r="Z251" s="160">
        <v>0</v>
      </c>
      <c r="AA251" s="161">
        <f t="shared" si="58"/>
        <v>0</v>
      </c>
      <c r="AR251" s="18" t="s">
        <v>219</v>
      </c>
      <c r="AT251" s="18" t="s">
        <v>158</v>
      </c>
      <c r="AU251" s="18" t="s">
        <v>104</v>
      </c>
      <c r="AY251" s="18" t="s">
        <v>157</v>
      </c>
      <c r="BE251" s="100">
        <f t="shared" si="59"/>
        <v>0</v>
      </c>
      <c r="BF251" s="100">
        <f t="shared" si="60"/>
        <v>0</v>
      </c>
      <c r="BG251" s="100">
        <f t="shared" si="61"/>
        <v>0</v>
      </c>
      <c r="BH251" s="100">
        <f t="shared" si="62"/>
        <v>0</v>
      </c>
      <c r="BI251" s="100">
        <f t="shared" si="63"/>
        <v>0</v>
      </c>
      <c r="BJ251" s="18" t="s">
        <v>11</v>
      </c>
      <c r="BK251" s="100">
        <f t="shared" si="64"/>
        <v>0</v>
      </c>
      <c r="BL251" s="18" t="s">
        <v>219</v>
      </c>
      <c r="BM251" s="18" t="s">
        <v>559</v>
      </c>
    </row>
    <row r="252" spans="2:65" s="1" customFormat="1" ht="16.5" customHeight="1">
      <c r="B252" s="126"/>
      <c r="C252" s="155" t="s">
        <v>30</v>
      </c>
      <c r="D252" s="155" t="s">
        <v>158</v>
      </c>
      <c r="E252" s="156" t="s">
        <v>560</v>
      </c>
      <c r="F252" s="217" t="s">
        <v>561</v>
      </c>
      <c r="G252" s="217"/>
      <c r="H252" s="217"/>
      <c r="I252" s="217"/>
      <c r="J252" s="157" t="s">
        <v>161</v>
      </c>
      <c r="K252" s="158">
        <v>2.25</v>
      </c>
      <c r="L252" s="220">
        <v>0</v>
      </c>
      <c r="M252" s="220"/>
      <c r="N252" s="222">
        <f t="shared" si="55"/>
        <v>0</v>
      </c>
      <c r="O252" s="222"/>
      <c r="P252" s="222"/>
      <c r="Q252" s="222"/>
      <c r="R252" s="129"/>
      <c r="T252" s="159" t="s">
        <v>5</v>
      </c>
      <c r="U252" s="43" t="s">
        <v>49</v>
      </c>
      <c r="V252" s="35"/>
      <c r="W252" s="160">
        <f t="shared" si="56"/>
        <v>0</v>
      </c>
      <c r="X252" s="160">
        <v>0.0003</v>
      </c>
      <c r="Y252" s="160">
        <f t="shared" si="57"/>
        <v>0.0006749999999999999</v>
      </c>
      <c r="Z252" s="160">
        <v>0</v>
      </c>
      <c r="AA252" s="161">
        <f t="shared" si="58"/>
        <v>0</v>
      </c>
      <c r="AR252" s="18" t="s">
        <v>219</v>
      </c>
      <c r="AT252" s="18" t="s">
        <v>158</v>
      </c>
      <c r="AU252" s="18" t="s">
        <v>104</v>
      </c>
      <c r="AY252" s="18" t="s">
        <v>157</v>
      </c>
      <c r="BE252" s="100">
        <f t="shared" si="59"/>
        <v>0</v>
      </c>
      <c r="BF252" s="100">
        <f t="shared" si="60"/>
        <v>0</v>
      </c>
      <c r="BG252" s="100">
        <f t="shared" si="61"/>
        <v>0</v>
      </c>
      <c r="BH252" s="100">
        <f t="shared" si="62"/>
        <v>0</v>
      </c>
      <c r="BI252" s="100">
        <f t="shared" si="63"/>
        <v>0</v>
      </c>
      <c r="BJ252" s="18" t="s">
        <v>11</v>
      </c>
      <c r="BK252" s="100">
        <f t="shared" si="64"/>
        <v>0</v>
      </c>
      <c r="BL252" s="18" t="s">
        <v>219</v>
      </c>
      <c r="BM252" s="18" t="s">
        <v>562</v>
      </c>
    </row>
    <row r="253" spans="2:65" s="1" customFormat="1" ht="25.5" customHeight="1">
      <c r="B253" s="126"/>
      <c r="C253" s="155" t="s">
        <v>563</v>
      </c>
      <c r="D253" s="155" t="s">
        <v>158</v>
      </c>
      <c r="E253" s="156" t="s">
        <v>564</v>
      </c>
      <c r="F253" s="217" t="s">
        <v>565</v>
      </c>
      <c r="G253" s="217"/>
      <c r="H253" s="217"/>
      <c r="I253" s="217"/>
      <c r="J253" s="157" t="s">
        <v>166</v>
      </c>
      <c r="K253" s="158">
        <v>2</v>
      </c>
      <c r="L253" s="220">
        <v>0</v>
      </c>
      <c r="M253" s="220"/>
      <c r="N253" s="222">
        <f t="shared" si="55"/>
        <v>0</v>
      </c>
      <c r="O253" s="222"/>
      <c r="P253" s="222"/>
      <c r="Q253" s="222"/>
      <c r="R253" s="129"/>
      <c r="T253" s="159" t="s">
        <v>5</v>
      </c>
      <c r="U253" s="43" t="s">
        <v>49</v>
      </c>
      <c r="V253" s="35"/>
      <c r="W253" s="160">
        <f t="shared" si="56"/>
        <v>0</v>
      </c>
      <c r="X253" s="160">
        <v>0</v>
      </c>
      <c r="Y253" s="160">
        <f t="shared" si="57"/>
        <v>0</v>
      </c>
      <c r="Z253" s="160">
        <v>0</v>
      </c>
      <c r="AA253" s="161">
        <f t="shared" si="58"/>
        <v>0</v>
      </c>
      <c r="AR253" s="18" t="s">
        <v>219</v>
      </c>
      <c r="AT253" s="18" t="s">
        <v>158</v>
      </c>
      <c r="AU253" s="18" t="s">
        <v>104</v>
      </c>
      <c r="AY253" s="18" t="s">
        <v>157</v>
      </c>
      <c r="BE253" s="100">
        <f t="shared" si="59"/>
        <v>0</v>
      </c>
      <c r="BF253" s="100">
        <f t="shared" si="60"/>
        <v>0</v>
      </c>
      <c r="BG253" s="100">
        <f t="shared" si="61"/>
        <v>0</v>
      </c>
      <c r="BH253" s="100">
        <f t="shared" si="62"/>
        <v>0</v>
      </c>
      <c r="BI253" s="100">
        <f t="shared" si="63"/>
        <v>0</v>
      </c>
      <c r="BJ253" s="18" t="s">
        <v>11</v>
      </c>
      <c r="BK253" s="100">
        <f t="shared" si="64"/>
        <v>0</v>
      </c>
      <c r="BL253" s="18" t="s">
        <v>219</v>
      </c>
      <c r="BM253" s="18" t="s">
        <v>566</v>
      </c>
    </row>
    <row r="254" spans="2:65" s="1" customFormat="1" ht="25.5" customHeight="1">
      <c r="B254" s="126"/>
      <c r="C254" s="155" t="s">
        <v>567</v>
      </c>
      <c r="D254" s="155" t="s">
        <v>158</v>
      </c>
      <c r="E254" s="156" t="s">
        <v>568</v>
      </c>
      <c r="F254" s="217" t="s">
        <v>569</v>
      </c>
      <c r="G254" s="217"/>
      <c r="H254" s="217"/>
      <c r="I254" s="217"/>
      <c r="J254" s="157" t="s">
        <v>166</v>
      </c>
      <c r="K254" s="158">
        <v>1</v>
      </c>
      <c r="L254" s="220">
        <v>0</v>
      </c>
      <c r="M254" s="220"/>
      <c r="N254" s="222">
        <f t="shared" si="55"/>
        <v>0</v>
      </c>
      <c r="O254" s="222"/>
      <c r="P254" s="222"/>
      <c r="Q254" s="222"/>
      <c r="R254" s="129"/>
      <c r="T254" s="159" t="s">
        <v>5</v>
      </c>
      <c r="U254" s="43" t="s">
        <v>49</v>
      </c>
      <c r="V254" s="35"/>
      <c r="W254" s="160">
        <f t="shared" si="56"/>
        <v>0</v>
      </c>
      <c r="X254" s="160">
        <v>0</v>
      </c>
      <c r="Y254" s="160">
        <f t="shared" si="57"/>
        <v>0</v>
      </c>
      <c r="Z254" s="160">
        <v>0</v>
      </c>
      <c r="AA254" s="161">
        <f t="shared" si="58"/>
        <v>0</v>
      </c>
      <c r="AR254" s="18" t="s">
        <v>219</v>
      </c>
      <c r="AT254" s="18" t="s">
        <v>158</v>
      </c>
      <c r="AU254" s="18" t="s">
        <v>104</v>
      </c>
      <c r="AY254" s="18" t="s">
        <v>157</v>
      </c>
      <c r="BE254" s="100">
        <f t="shared" si="59"/>
        <v>0</v>
      </c>
      <c r="BF254" s="100">
        <f t="shared" si="60"/>
        <v>0</v>
      </c>
      <c r="BG254" s="100">
        <f t="shared" si="61"/>
        <v>0</v>
      </c>
      <c r="BH254" s="100">
        <f t="shared" si="62"/>
        <v>0</v>
      </c>
      <c r="BI254" s="100">
        <f t="shared" si="63"/>
        <v>0</v>
      </c>
      <c r="BJ254" s="18" t="s">
        <v>11</v>
      </c>
      <c r="BK254" s="100">
        <f t="shared" si="64"/>
        <v>0</v>
      </c>
      <c r="BL254" s="18" t="s">
        <v>219</v>
      </c>
      <c r="BM254" s="18" t="s">
        <v>570</v>
      </c>
    </row>
    <row r="255" spans="2:65" s="1" customFormat="1" ht="25.5" customHeight="1">
      <c r="B255" s="126"/>
      <c r="C255" s="155" t="s">
        <v>571</v>
      </c>
      <c r="D255" s="155" t="s">
        <v>158</v>
      </c>
      <c r="E255" s="156" t="s">
        <v>572</v>
      </c>
      <c r="F255" s="217" t="s">
        <v>573</v>
      </c>
      <c r="G255" s="217"/>
      <c r="H255" s="217"/>
      <c r="I255" s="217"/>
      <c r="J255" s="157" t="s">
        <v>397</v>
      </c>
      <c r="K255" s="166">
        <v>0</v>
      </c>
      <c r="L255" s="220">
        <v>0</v>
      </c>
      <c r="M255" s="220"/>
      <c r="N255" s="222">
        <f t="shared" si="55"/>
        <v>0</v>
      </c>
      <c r="O255" s="222"/>
      <c r="P255" s="222"/>
      <c r="Q255" s="222"/>
      <c r="R255" s="129"/>
      <c r="T255" s="159" t="s">
        <v>5</v>
      </c>
      <c r="U255" s="43" t="s">
        <v>49</v>
      </c>
      <c r="V255" s="35"/>
      <c r="W255" s="160">
        <f t="shared" si="56"/>
        <v>0</v>
      </c>
      <c r="X255" s="160">
        <v>0</v>
      </c>
      <c r="Y255" s="160">
        <f t="shared" si="57"/>
        <v>0</v>
      </c>
      <c r="Z255" s="160">
        <v>0</v>
      </c>
      <c r="AA255" s="161">
        <f t="shared" si="58"/>
        <v>0</v>
      </c>
      <c r="AR255" s="18" t="s">
        <v>219</v>
      </c>
      <c r="AT255" s="18" t="s">
        <v>158</v>
      </c>
      <c r="AU255" s="18" t="s">
        <v>104</v>
      </c>
      <c r="AY255" s="18" t="s">
        <v>157</v>
      </c>
      <c r="BE255" s="100">
        <f t="shared" si="59"/>
        <v>0</v>
      </c>
      <c r="BF255" s="100">
        <f t="shared" si="60"/>
        <v>0</v>
      </c>
      <c r="BG255" s="100">
        <f t="shared" si="61"/>
        <v>0</v>
      </c>
      <c r="BH255" s="100">
        <f t="shared" si="62"/>
        <v>0</v>
      </c>
      <c r="BI255" s="100">
        <f t="shared" si="63"/>
        <v>0</v>
      </c>
      <c r="BJ255" s="18" t="s">
        <v>11</v>
      </c>
      <c r="BK255" s="100">
        <f t="shared" si="64"/>
        <v>0</v>
      </c>
      <c r="BL255" s="18" t="s">
        <v>219</v>
      </c>
      <c r="BM255" s="18" t="s">
        <v>574</v>
      </c>
    </row>
    <row r="256" spans="2:63" s="9" customFormat="1" ht="29.85" customHeight="1">
      <c r="B256" s="144"/>
      <c r="C256" s="145"/>
      <c r="D256" s="154" t="s">
        <v>129</v>
      </c>
      <c r="E256" s="154"/>
      <c r="F256" s="154"/>
      <c r="G256" s="154"/>
      <c r="H256" s="154"/>
      <c r="I256" s="154"/>
      <c r="J256" s="154"/>
      <c r="K256" s="154"/>
      <c r="L256" s="154"/>
      <c r="M256" s="154"/>
      <c r="N256" s="231">
        <f>BK256</f>
        <v>0</v>
      </c>
      <c r="O256" s="232"/>
      <c r="P256" s="232"/>
      <c r="Q256" s="232"/>
      <c r="R256" s="147"/>
      <c r="T256" s="148"/>
      <c r="U256" s="145"/>
      <c r="V256" s="145"/>
      <c r="W256" s="149">
        <f>SUM(W257:W259)</f>
        <v>0</v>
      </c>
      <c r="X256" s="145"/>
      <c r="Y256" s="149">
        <f>SUM(Y257:Y259)</f>
        <v>0.00093744</v>
      </c>
      <c r="Z256" s="145"/>
      <c r="AA256" s="150">
        <f>SUM(AA257:AA259)</f>
        <v>0</v>
      </c>
      <c r="AR256" s="151" t="s">
        <v>104</v>
      </c>
      <c r="AT256" s="152" t="s">
        <v>83</v>
      </c>
      <c r="AU256" s="152" t="s">
        <v>11</v>
      </c>
      <c r="AY256" s="151" t="s">
        <v>157</v>
      </c>
      <c r="BK256" s="153">
        <f>SUM(BK257:BK259)</f>
        <v>0</v>
      </c>
    </row>
    <row r="257" spans="2:65" s="1" customFormat="1" ht="25.5" customHeight="1">
      <c r="B257" s="126"/>
      <c r="C257" s="155" t="s">
        <v>575</v>
      </c>
      <c r="D257" s="155" t="s">
        <v>158</v>
      </c>
      <c r="E257" s="156" t="s">
        <v>576</v>
      </c>
      <c r="F257" s="217" t="s">
        <v>577</v>
      </c>
      <c r="G257" s="217"/>
      <c r="H257" s="217"/>
      <c r="I257" s="217"/>
      <c r="J257" s="157" t="s">
        <v>161</v>
      </c>
      <c r="K257" s="158">
        <v>3.024</v>
      </c>
      <c r="L257" s="220">
        <v>0</v>
      </c>
      <c r="M257" s="220"/>
      <c r="N257" s="222">
        <f>ROUND(L257*K257,0)</f>
        <v>0</v>
      </c>
      <c r="O257" s="222"/>
      <c r="P257" s="222"/>
      <c r="Q257" s="222"/>
      <c r="R257" s="129"/>
      <c r="T257" s="159" t="s">
        <v>5</v>
      </c>
      <c r="U257" s="43" t="s">
        <v>49</v>
      </c>
      <c r="V257" s="35"/>
      <c r="W257" s="160">
        <f>V257*K257</f>
        <v>0</v>
      </c>
      <c r="X257" s="160">
        <v>7E-05</v>
      </c>
      <c r="Y257" s="160">
        <f>X257*K257</f>
        <v>0.00021167999999999998</v>
      </c>
      <c r="Z257" s="160">
        <v>0</v>
      </c>
      <c r="AA257" s="161">
        <f>Z257*K257</f>
        <v>0</v>
      </c>
      <c r="AR257" s="18" t="s">
        <v>219</v>
      </c>
      <c r="AT257" s="18" t="s">
        <v>158</v>
      </c>
      <c r="AU257" s="18" t="s">
        <v>104</v>
      </c>
      <c r="AY257" s="18" t="s">
        <v>157</v>
      </c>
      <c r="BE257" s="100">
        <f>IF(U257="základní",N257,0)</f>
        <v>0</v>
      </c>
      <c r="BF257" s="100">
        <f>IF(U257="snížená",N257,0)</f>
        <v>0</v>
      </c>
      <c r="BG257" s="100">
        <f>IF(U257="zákl. přenesená",N257,0)</f>
        <v>0</v>
      </c>
      <c r="BH257" s="100">
        <f>IF(U257="sníž. přenesená",N257,0)</f>
        <v>0</v>
      </c>
      <c r="BI257" s="100">
        <f>IF(U257="nulová",N257,0)</f>
        <v>0</v>
      </c>
      <c r="BJ257" s="18" t="s">
        <v>11</v>
      </c>
      <c r="BK257" s="100">
        <f>ROUND(L257*K257,0)</f>
        <v>0</v>
      </c>
      <c r="BL257" s="18" t="s">
        <v>219</v>
      </c>
      <c r="BM257" s="18" t="s">
        <v>578</v>
      </c>
    </row>
    <row r="258" spans="2:65" s="1" customFormat="1" ht="25.5" customHeight="1">
      <c r="B258" s="126"/>
      <c r="C258" s="155" t="s">
        <v>579</v>
      </c>
      <c r="D258" s="155" t="s">
        <v>158</v>
      </c>
      <c r="E258" s="156" t="s">
        <v>580</v>
      </c>
      <c r="F258" s="217" t="s">
        <v>581</v>
      </c>
      <c r="G258" s="217"/>
      <c r="H258" s="217"/>
      <c r="I258" s="217"/>
      <c r="J258" s="157" t="s">
        <v>161</v>
      </c>
      <c r="K258" s="158">
        <v>3.024</v>
      </c>
      <c r="L258" s="220">
        <v>0</v>
      </c>
      <c r="M258" s="220"/>
      <c r="N258" s="222">
        <f>ROUND(L258*K258,0)</f>
        <v>0</v>
      </c>
      <c r="O258" s="222"/>
      <c r="P258" s="222"/>
      <c r="Q258" s="222"/>
      <c r="R258" s="129"/>
      <c r="T258" s="159" t="s">
        <v>5</v>
      </c>
      <c r="U258" s="43" t="s">
        <v>49</v>
      </c>
      <c r="V258" s="35"/>
      <c r="W258" s="160">
        <f>V258*K258</f>
        <v>0</v>
      </c>
      <c r="X258" s="160">
        <v>0.00012</v>
      </c>
      <c r="Y258" s="160">
        <f>X258*K258</f>
        <v>0.00036288</v>
      </c>
      <c r="Z258" s="160">
        <v>0</v>
      </c>
      <c r="AA258" s="161">
        <f>Z258*K258</f>
        <v>0</v>
      </c>
      <c r="AR258" s="18" t="s">
        <v>219</v>
      </c>
      <c r="AT258" s="18" t="s">
        <v>158</v>
      </c>
      <c r="AU258" s="18" t="s">
        <v>104</v>
      </c>
      <c r="AY258" s="18" t="s">
        <v>157</v>
      </c>
      <c r="BE258" s="100">
        <f>IF(U258="základní",N258,0)</f>
        <v>0</v>
      </c>
      <c r="BF258" s="100">
        <f>IF(U258="snížená",N258,0)</f>
        <v>0</v>
      </c>
      <c r="BG258" s="100">
        <f>IF(U258="zákl. přenesená",N258,0)</f>
        <v>0</v>
      </c>
      <c r="BH258" s="100">
        <f>IF(U258="sníž. přenesená",N258,0)</f>
        <v>0</v>
      </c>
      <c r="BI258" s="100">
        <f>IF(U258="nulová",N258,0)</f>
        <v>0</v>
      </c>
      <c r="BJ258" s="18" t="s">
        <v>11</v>
      </c>
      <c r="BK258" s="100">
        <f>ROUND(L258*K258,0)</f>
        <v>0</v>
      </c>
      <c r="BL258" s="18" t="s">
        <v>219</v>
      </c>
      <c r="BM258" s="18" t="s">
        <v>582</v>
      </c>
    </row>
    <row r="259" spans="2:65" s="1" customFormat="1" ht="25.5" customHeight="1">
      <c r="B259" s="126"/>
      <c r="C259" s="155" t="s">
        <v>583</v>
      </c>
      <c r="D259" s="155" t="s">
        <v>158</v>
      </c>
      <c r="E259" s="156" t="s">
        <v>584</v>
      </c>
      <c r="F259" s="217" t="s">
        <v>585</v>
      </c>
      <c r="G259" s="217"/>
      <c r="H259" s="217"/>
      <c r="I259" s="217"/>
      <c r="J259" s="157" t="s">
        <v>161</v>
      </c>
      <c r="K259" s="158">
        <v>3.024</v>
      </c>
      <c r="L259" s="220">
        <v>0</v>
      </c>
      <c r="M259" s="220"/>
      <c r="N259" s="222">
        <f>ROUND(L259*K259,0)</f>
        <v>0</v>
      </c>
      <c r="O259" s="222"/>
      <c r="P259" s="222"/>
      <c r="Q259" s="222"/>
      <c r="R259" s="129"/>
      <c r="T259" s="159" t="s">
        <v>5</v>
      </c>
      <c r="U259" s="43" t="s">
        <v>49</v>
      </c>
      <c r="V259" s="35"/>
      <c r="W259" s="160">
        <f>V259*K259</f>
        <v>0</v>
      </c>
      <c r="X259" s="160">
        <v>0.00012</v>
      </c>
      <c r="Y259" s="160">
        <f>X259*K259</f>
        <v>0.00036288</v>
      </c>
      <c r="Z259" s="160">
        <v>0</v>
      </c>
      <c r="AA259" s="161">
        <f>Z259*K259</f>
        <v>0</v>
      </c>
      <c r="AR259" s="18" t="s">
        <v>219</v>
      </c>
      <c r="AT259" s="18" t="s">
        <v>158</v>
      </c>
      <c r="AU259" s="18" t="s">
        <v>104</v>
      </c>
      <c r="AY259" s="18" t="s">
        <v>157</v>
      </c>
      <c r="BE259" s="100">
        <f>IF(U259="základní",N259,0)</f>
        <v>0</v>
      </c>
      <c r="BF259" s="100">
        <f>IF(U259="snížená",N259,0)</f>
        <v>0</v>
      </c>
      <c r="BG259" s="100">
        <f>IF(U259="zákl. přenesená",N259,0)</f>
        <v>0</v>
      </c>
      <c r="BH259" s="100">
        <f>IF(U259="sníž. přenesená",N259,0)</f>
        <v>0</v>
      </c>
      <c r="BI259" s="100">
        <f>IF(U259="nulová",N259,0)</f>
        <v>0</v>
      </c>
      <c r="BJ259" s="18" t="s">
        <v>11</v>
      </c>
      <c r="BK259" s="100">
        <f>ROUND(L259*K259,0)</f>
        <v>0</v>
      </c>
      <c r="BL259" s="18" t="s">
        <v>219</v>
      </c>
      <c r="BM259" s="18" t="s">
        <v>586</v>
      </c>
    </row>
    <row r="260" spans="2:63" s="9" customFormat="1" ht="29.85" customHeight="1">
      <c r="B260" s="144"/>
      <c r="C260" s="145"/>
      <c r="D260" s="154" t="s">
        <v>130</v>
      </c>
      <c r="E260" s="154"/>
      <c r="F260" s="154"/>
      <c r="G260" s="154"/>
      <c r="H260" s="154"/>
      <c r="I260" s="154"/>
      <c r="J260" s="154"/>
      <c r="K260" s="154"/>
      <c r="L260" s="154"/>
      <c r="M260" s="154"/>
      <c r="N260" s="231">
        <f>BK260</f>
        <v>0</v>
      </c>
      <c r="O260" s="232"/>
      <c r="P260" s="232"/>
      <c r="Q260" s="232"/>
      <c r="R260" s="147"/>
      <c r="T260" s="148"/>
      <c r="U260" s="145"/>
      <c r="V260" s="145"/>
      <c r="W260" s="149">
        <f>SUM(W261:W267)</f>
        <v>0</v>
      </c>
      <c r="X260" s="145"/>
      <c r="Y260" s="149">
        <f>SUM(Y261:Y267)</f>
        <v>0.65907</v>
      </c>
      <c r="Z260" s="145"/>
      <c r="AA260" s="150">
        <f>SUM(AA261:AA267)</f>
        <v>0.10079154</v>
      </c>
      <c r="AR260" s="151" t="s">
        <v>104</v>
      </c>
      <c r="AT260" s="152" t="s">
        <v>83</v>
      </c>
      <c r="AU260" s="152" t="s">
        <v>11</v>
      </c>
      <c r="AY260" s="151" t="s">
        <v>157</v>
      </c>
      <c r="BK260" s="153">
        <f>SUM(BK261:BK267)</f>
        <v>0</v>
      </c>
    </row>
    <row r="261" spans="2:65" s="1" customFormat="1" ht="25.5" customHeight="1">
      <c r="B261" s="126"/>
      <c r="C261" s="155" t="s">
        <v>587</v>
      </c>
      <c r="D261" s="155" t="s">
        <v>158</v>
      </c>
      <c r="E261" s="156" t="s">
        <v>588</v>
      </c>
      <c r="F261" s="217" t="s">
        <v>589</v>
      </c>
      <c r="G261" s="217"/>
      <c r="H261" s="217"/>
      <c r="I261" s="217"/>
      <c r="J261" s="157" t="s">
        <v>161</v>
      </c>
      <c r="K261" s="158">
        <v>325.134</v>
      </c>
      <c r="L261" s="220">
        <v>0</v>
      </c>
      <c r="M261" s="220"/>
      <c r="N261" s="222">
        <f aca="true" t="shared" si="65" ref="N261:N267">ROUND(L261*K261,0)</f>
        <v>0</v>
      </c>
      <c r="O261" s="222"/>
      <c r="P261" s="222"/>
      <c r="Q261" s="222"/>
      <c r="R261" s="129"/>
      <c r="T261" s="159" t="s">
        <v>5</v>
      </c>
      <c r="U261" s="43" t="s">
        <v>49</v>
      </c>
      <c r="V261" s="35"/>
      <c r="W261" s="160">
        <f aca="true" t="shared" si="66" ref="W261:W267">V261*K261</f>
        <v>0</v>
      </c>
      <c r="X261" s="160">
        <v>0.001</v>
      </c>
      <c r="Y261" s="160">
        <f aca="true" t="shared" si="67" ref="Y261:Y267">X261*K261</f>
        <v>0.32513400000000003</v>
      </c>
      <c r="Z261" s="160">
        <v>0.00031</v>
      </c>
      <c r="AA261" s="161">
        <f aca="true" t="shared" si="68" ref="AA261:AA267">Z261*K261</f>
        <v>0.10079154</v>
      </c>
      <c r="AR261" s="18" t="s">
        <v>219</v>
      </c>
      <c r="AT261" s="18" t="s">
        <v>158</v>
      </c>
      <c r="AU261" s="18" t="s">
        <v>104</v>
      </c>
      <c r="AY261" s="18" t="s">
        <v>157</v>
      </c>
      <c r="BE261" s="100">
        <f aca="true" t="shared" si="69" ref="BE261:BE267">IF(U261="základní",N261,0)</f>
        <v>0</v>
      </c>
      <c r="BF261" s="100">
        <f aca="true" t="shared" si="70" ref="BF261:BF267">IF(U261="snížená",N261,0)</f>
        <v>0</v>
      </c>
      <c r="BG261" s="100">
        <f aca="true" t="shared" si="71" ref="BG261:BG267">IF(U261="zákl. přenesená",N261,0)</f>
        <v>0</v>
      </c>
      <c r="BH261" s="100">
        <f aca="true" t="shared" si="72" ref="BH261:BH267">IF(U261="sníž. přenesená",N261,0)</f>
        <v>0</v>
      </c>
      <c r="BI261" s="100">
        <f aca="true" t="shared" si="73" ref="BI261:BI267">IF(U261="nulová",N261,0)</f>
        <v>0</v>
      </c>
      <c r="BJ261" s="18" t="s">
        <v>11</v>
      </c>
      <c r="BK261" s="100">
        <f aca="true" t="shared" si="74" ref="BK261:BK267">ROUND(L261*K261,0)</f>
        <v>0</v>
      </c>
      <c r="BL261" s="18" t="s">
        <v>219</v>
      </c>
      <c r="BM261" s="18" t="s">
        <v>590</v>
      </c>
    </row>
    <row r="262" spans="2:65" s="1" customFormat="1" ht="38.25" customHeight="1">
      <c r="B262" s="126"/>
      <c r="C262" s="155" t="s">
        <v>591</v>
      </c>
      <c r="D262" s="155" t="s">
        <v>158</v>
      </c>
      <c r="E262" s="156" t="s">
        <v>592</v>
      </c>
      <c r="F262" s="217" t="s">
        <v>593</v>
      </c>
      <c r="G262" s="217"/>
      <c r="H262" s="217"/>
      <c r="I262" s="217"/>
      <c r="J262" s="157" t="s">
        <v>210</v>
      </c>
      <c r="K262" s="158">
        <v>80</v>
      </c>
      <c r="L262" s="220">
        <v>0</v>
      </c>
      <c r="M262" s="220"/>
      <c r="N262" s="222">
        <f t="shared" si="65"/>
        <v>0</v>
      </c>
      <c r="O262" s="222"/>
      <c r="P262" s="222"/>
      <c r="Q262" s="222"/>
      <c r="R262" s="129"/>
      <c r="T262" s="159" t="s">
        <v>5</v>
      </c>
      <c r="U262" s="43" t="s">
        <v>49</v>
      </c>
      <c r="V262" s="35"/>
      <c r="W262" s="160">
        <f t="shared" si="66"/>
        <v>0</v>
      </c>
      <c r="X262" s="160">
        <v>1E-05</v>
      </c>
      <c r="Y262" s="160">
        <f t="shared" si="67"/>
        <v>0.0008</v>
      </c>
      <c r="Z262" s="160">
        <v>0</v>
      </c>
      <c r="AA262" s="161">
        <f t="shared" si="68"/>
        <v>0</v>
      </c>
      <c r="AR262" s="18" t="s">
        <v>219</v>
      </c>
      <c r="AT262" s="18" t="s">
        <v>158</v>
      </c>
      <c r="AU262" s="18" t="s">
        <v>104</v>
      </c>
      <c r="AY262" s="18" t="s">
        <v>157</v>
      </c>
      <c r="BE262" s="100">
        <f t="shared" si="69"/>
        <v>0</v>
      </c>
      <c r="BF262" s="100">
        <f t="shared" si="70"/>
        <v>0</v>
      </c>
      <c r="BG262" s="100">
        <f t="shared" si="71"/>
        <v>0</v>
      </c>
      <c r="BH262" s="100">
        <f t="shared" si="72"/>
        <v>0</v>
      </c>
      <c r="BI262" s="100">
        <f t="shared" si="73"/>
        <v>0</v>
      </c>
      <c r="BJ262" s="18" t="s">
        <v>11</v>
      </c>
      <c r="BK262" s="100">
        <f t="shared" si="74"/>
        <v>0</v>
      </c>
      <c r="BL262" s="18" t="s">
        <v>219</v>
      </c>
      <c r="BM262" s="18" t="s">
        <v>594</v>
      </c>
    </row>
    <row r="263" spans="2:65" s="1" customFormat="1" ht="25.5" customHeight="1">
      <c r="B263" s="126"/>
      <c r="C263" s="155" t="s">
        <v>595</v>
      </c>
      <c r="D263" s="155" t="s">
        <v>158</v>
      </c>
      <c r="E263" s="156" t="s">
        <v>596</v>
      </c>
      <c r="F263" s="217" t="s">
        <v>597</v>
      </c>
      <c r="G263" s="217"/>
      <c r="H263" s="217"/>
      <c r="I263" s="217"/>
      <c r="J263" s="157" t="s">
        <v>161</v>
      </c>
      <c r="K263" s="158">
        <v>35.44</v>
      </c>
      <c r="L263" s="220">
        <v>0</v>
      </c>
      <c r="M263" s="220"/>
      <c r="N263" s="222">
        <f t="shared" si="65"/>
        <v>0</v>
      </c>
      <c r="O263" s="222"/>
      <c r="P263" s="222"/>
      <c r="Q263" s="222"/>
      <c r="R263" s="129"/>
      <c r="T263" s="159" t="s">
        <v>5</v>
      </c>
      <c r="U263" s="43" t="s">
        <v>49</v>
      </c>
      <c r="V263" s="35"/>
      <c r="W263" s="160">
        <f t="shared" si="66"/>
        <v>0</v>
      </c>
      <c r="X263" s="160">
        <v>0.0045</v>
      </c>
      <c r="Y263" s="160">
        <f t="shared" si="67"/>
        <v>0.15947999999999998</v>
      </c>
      <c r="Z263" s="160">
        <v>0</v>
      </c>
      <c r="AA263" s="161">
        <f t="shared" si="68"/>
        <v>0</v>
      </c>
      <c r="AR263" s="18" t="s">
        <v>219</v>
      </c>
      <c r="AT263" s="18" t="s">
        <v>158</v>
      </c>
      <c r="AU263" s="18" t="s">
        <v>104</v>
      </c>
      <c r="AY263" s="18" t="s">
        <v>157</v>
      </c>
      <c r="BE263" s="100">
        <f t="shared" si="69"/>
        <v>0</v>
      </c>
      <c r="BF263" s="100">
        <f t="shared" si="70"/>
        <v>0</v>
      </c>
      <c r="BG263" s="100">
        <f t="shared" si="71"/>
        <v>0</v>
      </c>
      <c r="BH263" s="100">
        <f t="shared" si="72"/>
        <v>0</v>
      </c>
      <c r="BI263" s="100">
        <f t="shared" si="73"/>
        <v>0</v>
      </c>
      <c r="BJ263" s="18" t="s">
        <v>11</v>
      </c>
      <c r="BK263" s="100">
        <f t="shared" si="74"/>
        <v>0</v>
      </c>
      <c r="BL263" s="18" t="s">
        <v>219</v>
      </c>
      <c r="BM263" s="18" t="s">
        <v>598</v>
      </c>
    </row>
    <row r="264" spans="2:65" s="1" customFormat="1" ht="25.5" customHeight="1">
      <c r="B264" s="126"/>
      <c r="C264" s="155" t="s">
        <v>599</v>
      </c>
      <c r="D264" s="155" t="s">
        <v>158</v>
      </c>
      <c r="E264" s="156" t="s">
        <v>600</v>
      </c>
      <c r="F264" s="217" t="s">
        <v>601</v>
      </c>
      <c r="G264" s="217"/>
      <c r="H264" s="217"/>
      <c r="I264" s="217"/>
      <c r="J264" s="157" t="s">
        <v>161</v>
      </c>
      <c r="K264" s="158">
        <v>115.84</v>
      </c>
      <c r="L264" s="220">
        <v>0</v>
      </c>
      <c r="M264" s="220"/>
      <c r="N264" s="222">
        <f t="shared" si="65"/>
        <v>0</v>
      </c>
      <c r="O264" s="222"/>
      <c r="P264" s="222"/>
      <c r="Q264" s="222"/>
      <c r="R264" s="129"/>
      <c r="T264" s="159" t="s">
        <v>5</v>
      </c>
      <c r="U264" s="43" t="s">
        <v>49</v>
      </c>
      <c r="V264" s="35"/>
      <c r="W264" s="160">
        <f t="shared" si="66"/>
        <v>0</v>
      </c>
      <c r="X264" s="160">
        <v>0</v>
      </c>
      <c r="Y264" s="160">
        <f t="shared" si="67"/>
        <v>0</v>
      </c>
      <c r="Z264" s="160">
        <v>0</v>
      </c>
      <c r="AA264" s="161">
        <f t="shared" si="68"/>
        <v>0</v>
      </c>
      <c r="AR264" s="18" t="s">
        <v>219</v>
      </c>
      <c r="AT264" s="18" t="s">
        <v>158</v>
      </c>
      <c r="AU264" s="18" t="s">
        <v>104</v>
      </c>
      <c r="AY264" s="18" t="s">
        <v>157</v>
      </c>
      <c r="BE264" s="100">
        <f t="shared" si="69"/>
        <v>0</v>
      </c>
      <c r="BF264" s="100">
        <f t="shared" si="70"/>
        <v>0</v>
      </c>
      <c r="BG264" s="100">
        <f t="shared" si="71"/>
        <v>0</v>
      </c>
      <c r="BH264" s="100">
        <f t="shared" si="72"/>
        <v>0</v>
      </c>
      <c r="BI264" s="100">
        <f t="shared" si="73"/>
        <v>0</v>
      </c>
      <c r="BJ264" s="18" t="s">
        <v>11</v>
      </c>
      <c r="BK264" s="100">
        <f t="shared" si="74"/>
        <v>0</v>
      </c>
      <c r="BL264" s="18" t="s">
        <v>219</v>
      </c>
      <c r="BM264" s="18" t="s">
        <v>602</v>
      </c>
    </row>
    <row r="265" spans="2:65" s="1" customFormat="1" ht="25.5" customHeight="1">
      <c r="B265" s="126"/>
      <c r="C265" s="162" t="s">
        <v>603</v>
      </c>
      <c r="D265" s="162" t="s">
        <v>169</v>
      </c>
      <c r="E265" s="163" t="s">
        <v>604</v>
      </c>
      <c r="F265" s="218" t="s">
        <v>605</v>
      </c>
      <c r="G265" s="218"/>
      <c r="H265" s="218"/>
      <c r="I265" s="218"/>
      <c r="J265" s="164" t="s">
        <v>161</v>
      </c>
      <c r="K265" s="165">
        <v>121.632</v>
      </c>
      <c r="L265" s="230">
        <v>0</v>
      </c>
      <c r="M265" s="230"/>
      <c r="N265" s="223">
        <f t="shared" si="65"/>
        <v>0</v>
      </c>
      <c r="O265" s="222"/>
      <c r="P265" s="222"/>
      <c r="Q265" s="222"/>
      <c r="R265" s="129"/>
      <c r="T265" s="159" t="s">
        <v>5</v>
      </c>
      <c r="U265" s="43" t="s">
        <v>49</v>
      </c>
      <c r="V265" s="35"/>
      <c r="W265" s="160">
        <f t="shared" si="66"/>
        <v>0</v>
      </c>
      <c r="X265" s="160">
        <v>0</v>
      </c>
      <c r="Y265" s="160">
        <f t="shared" si="67"/>
        <v>0</v>
      </c>
      <c r="Z265" s="160">
        <v>0</v>
      </c>
      <c r="AA265" s="161">
        <f t="shared" si="68"/>
        <v>0</v>
      </c>
      <c r="AR265" s="18" t="s">
        <v>282</v>
      </c>
      <c r="AT265" s="18" t="s">
        <v>169</v>
      </c>
      <c r="AU265" s="18" t="s">
        <v>104</v>
      </c>
      <c r="AY265" s="18" t="s">
        <v>157</v>
      </c>
      <c r="BE265" s="100">
        <f t="shared" si="69"/>
        <v>0</v>
      </c>
      <c r="BF265" s="100">
        <f t="shared" si="70"/>
        <v>0</v>
      </c>
      <c r="BG265" s="100">
        <f t="shared" si="71"/>
        <v>0</v>
      </c>
      <c r="BH265" s="100">
        <f t="shared" si="72"/>
        <v>0</v>
      </c>
      <c r="BI265" s="100">
        <f t="shared" si="73"/>
        <v>0</v>
      </c>
      <c r="BJ265" s="18" t="s">
        <v>11</v>
      </c>
      <c r="BK265" s="100">
        <f t="shared" si="74"/>
        <v>0</v>
      </c>
      <c r="BL265" s="18" t="s">
        <v>219</v>
      </c>
      <c r="BM265" s="18" t="s">
        <v>606</v>
      </c>
    </row>
    <row r="266" spans="2:65" s="1" customFormat="1" ht="25.5" customHeight="1">
      <c r="B266" s="126"/>
      <c r="C266" s="155" t="s">
        <v>607</v>
      </c>
      <c r="D266" s="155" t="s">
        <v>158</v>
      </c>
      <c r="E266" s="156" t="s">
        <v>608</v>
      </c>
      <c r="F266" s="217" t="s">
        <v>609</v>
      </c>
      <c r="G266" s="217"/>
      <c r="H266" s="217"/>
      <c r="I266" s="217"/>
      <c r="J266" s="157" t="s">
        <v>161</v>
      </c>
      <c r="K266" s="158">
        <v>354.4</v>
      </c>
      <c r="L266" s="220">
        <v>0</v>
      </c>
      <c r="M266" s="220"/>
      <c r="N266" s="222">
        <f t="shared" si="65"/>
        <v>0</v>
      </c>
      <c r="O266" s="222"/>
      <c r="P266" s="222"/>
      <c r="Q266" s="222"/>
      <c r="R266" s="129"/>
      <c r="T266" s="159" t="s">
        <v>5</v>
      </c>
      <c r="U266" s="43" t="s">
        <v>49</v>
      </c>
      <c r="V266" s="35"/>
      <c r="W266" s="160">
        <f t="shared" si="66"/>
        <v>0</v>
      </c>
      <c r="X266" s="160">
        <v>0.0002</v>
      </c>
      <c r="Y266" s="160">
        <f t="shared" si="67"/>
        <v>0.07088</v>
      </c>
      <c r="Z266" s="160">
        <v>0</v>
      </c>
      <c r="AA266" s="161">
        <f t="shared" si="68"/>
        <v>0</v>
      </c>
      <c r="AR266" s="18" t="s">
        <v>219</v>
      </c>
      <c r="AT266" s="18" t="s">
        <v>158</v>
      </c>
      <c r="AU266" s="18" t="s">
        <v>104</v>
      </c>
      <c r="AY266" s="18" t="s">
        <v>157</v>
      </c>
      <c r="BE266" s="100">
        <f t="shared" si="69"/>
        <v>0</v>
      </c>
      <c r="BF266" s="100">
        <f t="shared" si="70"/>
        <v>0</v>
      </c>
      <c r="BG266" s="100">
        <f t="shared" si="71"/>
        <v>0</v>
      </c>
      <c r="BH266" s="100">
        <f t="shared" si="72"/>
        <v>0</v>
      </c>
      <c r="BI266" s="100">
        <f t="shared" si="73"/>
        <v>0</v>
      </c>
      <c r="BJ266" s="18" t="s">
        <v>11</v>
      </c>
      <c r="BK266" s="100">
        <f t="shared" si="74"/>
        <v>0</v>
      </c>
      <c r="BL266" s="18" t="s">
        <v>219</v>
      </c>
      <c r="BM266" s="18" t="s">
        <v>610</v>
      </c>
    </row>
    <row r="267" spans="2:65" s="1" customFormat="1" ht="38.25" customHeight="1">
      <c r="B267" s="126"/>
      <c r="C267" s="155" t="s">
        <v>611</v>
      </c>
      <c r="D267" s="155" t="s">
        <v>158</v>
      </c>
      <c r="E267" s="156" t="s">
        <v>612</v>
      </c>
      <c r="F267" s="217" t="s">
        <v>613</v>
      </c>
      <c r="G267" s="217"/>
      <c r="H267" s="217"/>
      <c r="I267" s="217"/>
      <c r="J267" s="157" t="s">
        <v>161</v>
      </c>
      <c r="K267" s="158">
        <v>354.4</v>
      </c>
      <c r="L267" s="220">
        <v>0</v>
      </c>
      <c r="M267" s="220"/>
      <c r="N267" s="222">
        <f t="shared" si="65"/>
        <v>0</v>
      </c>
      <c r="O267" s="222"/>
      <c r="P267" s="222"/>
      <c r="Q267" s="222"/>
      <c r="R267" s="129"/>
      <c r="T267" s="159" t="s">
        <v>5</v>
      </c>
      <c r="U267" s="43" t="s">
        <v>49</v>
      </c>
      <c r="V267" s="35"/>
      <c r="W267" s="160">
        <f t="shared" si="66"/>
        <v>0</v>
      </c>
      <c r="X267" s="160">
        <v>0.00029</v>
      </c>
      <c r="Y267" s="160">
        <f t="shared" si="67"/>
        <v>0.10277599999999999</v>
      </c>
      <c r="Z267" s="160">
        <v>0</v>
      </c>
      <c r="AA267" s="161">
        <f t="shared" si="68"/>
        <v>0</v>
      </c>
      <c r="AR267" s="18" t="s">
        <v>219</v>
      </c>
      <c r="AT267" s="18" t="s">
        <v>158</v>
      </c>
      <c r="AU267" s="18" t="s">
        <v>104</v>
      </c>
      <c r="AY267" s="18" t="s">
        <v>157</v>
      </c>
      <c r="BE267" s="100">
        <f t="shared" si="69"/>
        <v>0</v>
      </c>
      <c r="BF267" s="100">
        <f t="shared" si="70"/>
        <v>0</v>
      </c>
      <c r="BG267" s="100">
        <f t="shared" si="71"/>
        <v>0</v>
      </c>
      <c r="BH267" s="100">
        <f t="shared" si="72"/>
        <v>0</v>
      </c>
      <c r="BI267" s="100">
        <f t="shared" si="73"/>
        <v>0</v>
      </c>
      <c r="BJ267" s="18" t="s">
        <v>11</v>
      </c>
      <c r="BK267" s="100">
        <f t="shared" si="74"/>
        <v>0</v>
      </c>
      <c r="BL267" s="18" t="s">
        <v>219</v>
      </c>
      <c r="BM267" s="18" t="s">
        <v>614</v>
      </c>
    </row>
    <row r="268" spans="2:63" s="9" customFormat="1" ht="37.35" customHeight="1">
      <c r="B268" s="144"/>
      <c r="C268" s="145"/>
      <c r="D268" s="146" t="s">
        <v>131</v>
      </c>
      <c r="E268" s="146"/>
      <c r="F268" s="146"/>
      <c r="G268" s="146"/>
      <c r="H268" s="146"/>
      <c r="I268" s="146"/>
      <c r="J268" s="146"/>
      <c r="K268" s="146"/>
      <c r="L268" s="146"/>
      <c r="M268" s="146"/>
      <c r="N268" s="224">
        <f>BK268</f>
        <v>0</v>
      </c>
      <c r="O268" s="225"/>
      <c r="P268" s="225"/>
      <c r="Q268" s="225"/>
      <c r="R268" s="147"/>
      <c r="T268" s="148"/>
      <c r="U268" s="145"/>
      <c r="V268" s="145"/>
      <c r="W268" s="149">
        <f>W269</f>
        <v>0</v>
      </c>
      <c r="X268" s="145"/>
      <c r="Y268" s="149">
        <f>Y269</f>
        <v>0</v>
      </c>
      <c r="Z268" s="145"/>
      <c r="AA268" s="150">
        <f>AA269</f>
        <v>0</v>
      </c>
      <c r="AR268" s="151" t="s">
        <v>177</v>
      </c>
      <c r="AT268" s="152" t="s">
        <v>83</v>
      </c>
      <c r="AU268" s="152" t="s">
        <v>84</v>
      </c>
      <c r="AY268" s="151" t="s">
        <v>157</v>
      </c>
      <c r="BK268" s="153">
        <f>BK269</f>
        <v>0</v>
      </c>
    </row>
    <row r="269" spans="2:63" s="9" customFormat="1" ht="19.9" customHeight="1">
      <c r="B269" s="144"/>
      <c r="C269" s="145"/>
      <c r="D269" s="154" t="s">
        <v>132</v>
      </c>
      <c r="E269" s="154"/>
      <c r="F269" s="154"/>
      <c r="G269" s="154"/>
      <c r="H269" s="154"/>
      <c r="I269" s="154"/>
      <c r="J269" s="154"/>
      <c r="K269" s="154"/>
      <c r="L269" s="154"/>
      <c r="M269" s="154"/>
      <c r="N269" s="226">
        <f>BK269</f>
        <v>0</v>
      </c>
      <c r="O269" s="227"/>
      <c r="P269" s="227"/>
      <c r="Q269" s="227"/>
      <c r="R269" s="147"/>
      <c r="T269" s="148"/>
      <c r="U269" s="145"/>
      <c r="V269" s="145"/>
      <c r="W269" s="149">
        <f>W270</f>
        <v>0</v>
      </c>
      <c r="X269" s="145"/>
      <c r="Y269" s="149">
        <f>Y270</f>
        <v>0</v>
      </c>
      <c r="Z269" s="145"/>
      <c r="AA269" s="150">
        <f>AA270</f>
        <v>0</v>
      </c>
      <c r="AR269" s="151" t="s">
        <v>177</v>
      </c>
      <c r="AT269" s="152" t="s">
        <v>83</v>
      </c>
      <c r="AU269" s="152" t="s">
        <v>11</v>
      </c>
      <c r="AY269" s="151" t="s">
        <v>157</v>
      </c>
      <c r="BK269" s="153">
        <f>BK270</f>
        <v>0</v>
      </c>
    </row>
    <row r="270" spans="2:65" s="1" customFormat="1" ht="38.25" customHeight="1">
      <c r="B270" s="126"/>
      <c r="C270" s="155" t="s">
        <v>615</v>
      </c>
      <c r="D270" s="155" t="s">
        <v>158</v>
      </c>
      <c r="E270" s="156" t="s">
        <v>616</v>
      </c>
      <c r="F270" s="217" t="s">
        <v>617</v>
      </c>
      <c r="G270" s="217"/>
      <c r="H270" s="217"/>
      <c r="I270" s="217"/>
      <c r="J270" s="157" t="s">
        <v>397</v>
      </c>
      <c r="K270" s="166">
        <v>0</v>
      </c>
      <c r="L270" s="220">
        <v>0</v>
      </c>
      <c r="M270" s="220"/>
      <c r="N270" s="222">
        <f>ROUND(L270*K270,0)</f>
        <v>0</v>
      </c>
      <c r="O270" s="222"/>
      <c r="P270" s="222"/>
      <c r="Q270" s="222"/>
      <c r="R270" s="129"/>
      <c r="T270" s="159" t="s">
        <v>5</v>
      </c>
      <c r="U270" s="43" t="s">
        <v>49</v>
      </c>
      <c r="V270" s="35"/>
      <c r="W270" s="160">
        <f>V270*K270</f>
        <v>0</v>
      </c>
      <c r="X270" s="160">
        <v>0</v>
      </c>
      <c r="Y270" s="160">
        <f>X270*K270</f>
        <v>0</v>
      </c>
      <c r="Z270" s="160">
        <v>0</v>
      </c>
      <c r="AA270" s="161">
        <f>Z270*K270</f>
        <v>0</v>
      </c>
      <c r="AR270" s="18" t="s">
        <v>618</v>
      </c>
      <c r="AT270" s="18" t="s">
        <v>158</v>
      </c>
      <c r="AU270" s="18" t="s">
        <v>104</v>
      </c>
      <c r="AY270" s="18" t="s">
        <v>157</v>
      </c>
      <c r="BE270" s="100">
        <f>IF(U270="základní",N270,0)</f>
        <v>0</v>
      </c>
      <c r="BF270" s="100">
        <f>IF(U270="snížená",N270,0)</f>
        <v>0</v>
      </c>
      <c r="BG270" s="100">
        <f>IF(U270="zákl. přenesená",N270,0)</f>
        <v>0</v>
      </c>
      <c r="BH270" s="100">
        <f>IF(U270="sníž. přenesená",N270,0)</f>
        <v>0</v>
      </c>
      <c r="BI270" s="100">
        <f>IF(U270="nulová",N270,0)</f>
        <v>0</v>
      </c>
      <c r="BJ270" s="18" t="s">
        <v>11</v>
      </c>
      <c r="BK270" s="100">
        <f>ROUND(L270*K270,0)</f>
        <v>0</v>
      </c>
      <c r="BL270" s="18" t="s">
        <v>618</v>
      </c>
      <c r="BM270" s="18" t="s">
        <v>619</v>
      </c>
    </row>
    <row r="271" spans="2:63" s="1" customFormat="1" ht="49.9" customHeight="1">
      <c r="B271" s="34"/>
      <c r="C271" s="35"/>
      <c r="D271" s="146" t="s">
        <v>620</v>
      </c>
      <c r="E271" s="35"/>
      <c r="F271" s="35"/>
      <c r="G271" s="35"/>
      <c r="H271" s="35"/>
      <c r="I271" s="35"/>
      <c r="J271" s="35"/>
      <c r="K271" s="35"/>
      <c r="L271" s="35"/>
      <c r="M271" s="35"/>
      <c r="N271" s="228">
        <f aca="true" t="shared" si="75" ref="N271:N276">BK271</f>
        <v>0</v>
      </c>
      <c r="O271" s="229"/>
      <c r="P271" s="229"/>
      <c r="Q271" s="229"/>
      <c r="R271" s="36"/>
      <c r="T271" s="167"/>
      <c r="U271" s="35"/>
      <c r="V271" s="35"/>
      <c r="W271" s="35"/>
      <c r="X271" s="35"/>
      <c r="Y271" s="35"/>
      <c r="Z271" s="35"/>
      <c r="AA271" s="73"/>
      <c r="AT271" s="18" t="s">
        <v>83</v>
      </c>
      <c r="AU271" s="18" t="s">
        <v>84</v>
      </c>
      <c r="AY271" s="18" t="s">
        <v>621</v>
      </c>
      <c r="BK271" s="100">
        <f>SUM(BK272:BK276)</f>
        <v>0</v>
      </c>
    </row>
    <row r="272" spans="2:63" s="1" customFormat="1" ht="22.35" customHeight="1">
      <c r="B272" s="34"/>
      <c r="C272" s="168" t="s">
        <v>5</v>
      </c>
      <c r="D272" s="168" t="s">
        <v>158</v>
      </c>
      <c r="E272" s="169" t="s">
        <v>5</v>
      </c>
      <c r="F272" s="219" t="s">
        <v>5</v>
      </c>
      <c r="G272" s="219"/>
      <c r="H272" s="219"/>
      <c r="I272" s="219"/>
      <c r="J272" s="170" t="s">
        <v>5</v>
      </c>
      <c r="K272" s="166"/>
      <c r="L272" s="220"/>
      <c r="M272" s="221"/>
      <c r="N272" s="221">
        <f t="shared" si="75"/>
        <v>0</v>
      </c>
      <c r="O272" s="221"/>
      <c r="P272" s="221"/>
      <c r="Q272" s="221"/>
      <c r="R272" s="36"/>
      <c r="T272" s="159" t="s">
        <v>5</v>
      </c>
      <c r="U272" s="171" t="s">
        <v>49</v>
      </c>
      <c r="V272" s="35"/>
      <c r="W272" s="35"/>
      <c r="X272" s="35"/>
      <c r="Y272" s="35"/>
      <c r="Z272" s="35"/>
      <c r="AA272" s="73"/>
      <c r="AT272" s="18" t="s">
        <v>621</v>
      </c>
      <c r="AU272" s="18" t="s">
        <v>11</v>
      </c>
      <c r="AY272" s="18" t="s">
        <v>621</v>
      </c>
      <c r="BE272" s="100">
        <f>IF(U272="základní",N272,0)</f>
        <v>0</v>
      </c>
      <c r="BF272" s="100">
        <f>IF(U272="snížená",N272,0)</f>
        <v>0</v>
      </c>
      <c r="BG272" s="100">
        <f>IF(U272="zákl. přenesená",N272,0)</f>
        <v>0</v>
      </c>
      <c r="BH272" s="100">
        <f>IF(U272="sníž. přenesená",N272,0)</f>
        <v>0</v>
      </c>
      <c r="BI272" s="100">
        <f>IF(U272="nulová",N272,0)</f>
        <v>0</v>
      </c>
      <c r="BJ272" s="18" t="s">
        <v>11</v>
      </c>
      <c r="BK272" s="100">
        <f>L272*K272</f>
        <v>0</v>
      </c>
    </row>
    <row r="273" spans="2:63" s="1" customFormat="1" ht="22.35" customHeight="1">
      <c r="B273" s="34"/>
      <c r="C273" s="168" t="s">
        <v>5</v>
      </c>
      <c r="D273" s="168" t="s">
        <v>158</v>
      </c>
      <c r="E273" s="169" t="s">
        <v>5</v>
      </c>
      <c r="F273" s="219" t="s">
        <v>5</v>
      </c>
      <c r="G273" s="219"/>
      <c r="H273" s="219"/>
      <c r="I273" s="219"/>
      <c r="J273" s="170" t="s">
        <v>5</v>
      </c>
      <c r="K273" s="166"/>
      <c r="L273" s="220"/>
      <c r="M273" s="221"/>
      <c r="N273" s="221">
        <f t="shared" si="75"/>
        <v>0</v>
      </c>
      <c r="O273" s="221"/>
      <c r="P273" s="221"/>
      <c r="Q273" s="221"/>
      <c r="R273" s="36"/>
      <c r="T273" s="159" t="s">
        <v>5</v>
      </c>
      <c r="U273" s="171" t="s">
        <v>49</v>
      </c>
      <c r="V273" s="35"/>
      <c r="W273" s="35"/>
      <c r="X273" s="35"/>
      <c r="Y273" s="35"/>
      <c r="Z273" s="35"/>
      <c r="AA273" s="73"/>
      <c r="AT273" s="18" t="s">
        <v>621</v>
      </c>
      <c r="AU273" s="18" t="s">
        <v>11</v>
      </c>
      <c r="AY273" s="18" t="s">
        <v>621</v>
      </c>
      <c r="BE273" s="100">
        <f>IF(U273="základní",N273,0)</f>
        <v>0</v>
      </c>
      <c r="BF273" s="100">
        <f>IF(U273="snížená",N273,0)</f>
        <v>0</v>
      </c>
      <c r="BG273" s="100">
        <f>IF(U273="zákl. přenesená",N273,0)</f>
        <v>0</v>
      </c>
      <c r="BH273" s="100">
        <f>IF(U273="sníž. přenesená",N273,0)</f>
        <v>0</v>
      </c>
      <c r="BI273" s="100">
        <f>IF(U273="nulová",N273,0)</f>
        <v>0</v>
      </c>
      <c r="BJ273" s="18" t="s">
        <v>11</v>
      </c>
      <c r="BK273" s="100">
        <f>L273*K273</f>
        <v>0</v>
      </c>
    </row>
    <row r="274" spans="2:63" s="1" customFormat="1" ht="22.35" customHeight="1">
      <c r="B274" s="34"/>
      <c r="C274" s="168" t="s">
        <v>5</v>
      </c>
      <c r="D274" s="168" t="s">
        <v>158</v>
      </c>
      <c r="E274" s="169" t="s">
        <v>5</v>
      </c>
      <c r="F274" s="219" t="s">
        <v>5</v>
      </c>
      <c r="G274" s="219"/>
      <c r="H274" s="219"/>
      <c r="I274" s="219"/>
      <c r="J274" s="170" t="s">
        <v>5</v>
      </c>
      <c r="K274" s="166"/>
      <c r="L274" s="220"/>
      <c r="M274" s="221"/>
      <c r="N274" s="221">
        <f t="shared" si="75"/>
        <v>0</v>
      </c>
      <c r="O274" s="221"/>
      <c r="P274" s="221"/>
      <c r="Q274" s="221"/>
      <c r="R274" s="36"/>
      <c r="T274" s="159" t="s">
        <v>5</v>
      </c>
      <c r="U274" s="171" t="s">
        <v>49</v>
      </c>
      <c r="V274" s="35"/>
      <c r="W274" s="35"/>
      <c r="X274" s="35"/>
      <c r="Y274" s="35"/>
      <c r="Z274" s="35"/>
      <c r="AA274" s="73"/>
      <c r="AT274" s="18" t="s">
        <v>621</v>
      </c>
      <c r="AU274" s="18" t="s">
        <v>11</v>
      </c>
      <c r="AY274" s="18" t="s">
        <v>621</v>
      </c>
      <c r="BE274" s="100">
        <f>IF(U274="základní",N274,0)</f>
        <v>0</v>
      </c>
      <c r="BF274" s="100">
        <f>IF(U274="snížená",N274,0)</f>
        <v>0</v>
      </c>
      <c r="BG274" s="100">
        <f>IF(U274="zákl. přenesená",N274,0)</f>
        <v>0</v>
      </c>
      <c r="BH274" s="100">
        <f>IF(U274="sníž. přenesená",N274,0)</f>
        <v>0</v>
      </c>
      <c r="BI274" s="100">
        <f>IF(U274="nulová",N274,0)</f>
        <v>0</v>
      </c>
      <c r="BJ274" s="18" t="s">
        <v>11</v>
      </c>
      <c r="BK274" s="100">
        <f>L274*K274</f>
        <v>0</v>
      </c>
    </row>
    <row r="275" spans="2:63" s="1" customFormat="1" ht="22.35" customHeight="1">
      <c r="B275" s="34"/>
      <c r="C275" s="168" t="s">
        <v>5</v>
      </c>
      <c r="D275" s="168" t="s">
        <v>158</v>
      </c>
      <c r="E275" s="169" t="s">
        <v>5</v>
      </c>
      <c r="F275" s="219" t="s">
        <v>5</v>
      </c>
      <c r="G275" s="219"/>
      <c r="H275" s="219"/>
      <c r="I275" s="219"/>
      <c r="J275" s="170" t="s">
        <v>5</v>
      </c>
      <c r="K275" s="166"/>
      <c r="L275" s="220"/>
      <c r="M275" s="221"/>
      <c r="N275" s="221">
        <f t="shared" si="75"/>
        <v>0</v>
      </c>
      <c r="O275" s="221"/>
      <c r="P275" s="221"/>
      <c r="Q275" s="221"/>
      <c r="R275" s="36"/>
      <c r="T275" s="159" t="s">
        <v>5</v>
      </c>
      <c r="U275" s="171" t="s">
        <v>49</v>
      </c>
      <c r="V275" s="35"/>
      <c r="W275" s="35"/>
      <c r="X275" s="35"/>
      <c r="Y275" s="35"/>
      <c r="Z275" s="35"/>
      <c r="AA275" s="73"/>
      <c r="AT275" s="18" t="s">
        <v>621</v>
      </c>
      <c r="AU275" s="18" t="s">
        <v>11</v>
      </c>
      <c r="AY275" s="18" t="s">
        <v>621</v>
      </c>
      <c r="BE275" s="100">
        <f>IF(U275="základní",N275,0)</f>
        <v>0</v>
      </c>
      <c r="BF275" s="100">
        <f>IF(U275="snížená",N275,0)</f>
        <v>0</v>
      </c>
      <c r="BG275" s="100">
        <f>IF(U275="zákl. přenesená",N275,0)</f>
        <v>0</v>
      </c>
      <c r="BH275" s="100">
        <f>IF(U275="sníž. přenesená",N275,0)</f>
        <v>0</v>
      </c>
      <c r="BI275" s="100">
        <f>IF(U275="nulová",N275,0)</f>
        <v>0</v>
      </c>
      <c r="BJ275" s="18" t="s">
        <v>11</v>
      </c>
      <c r="BK275" s="100">
        <f>L275*K275</f>
        <v>0</v>
      </c>
    </row>
    <row r="276" spans="2:63" s="1" customFormat="1" ht="22.35" customHeight="1">
      <c r="B276" s="34"/>
      <c r="C276" s="168" t="s">
        <v>5</v>
      </c>
      <c r="D276" s="168" t="s">
        <v>158</v>
      </c>
      <c r="E276" s="169" t="s">
        <v>5</v>
      </c>
      <c r="F276" s="219" t="s">
        <v>5</v>
      </c>
      <c r="G276" s="219"/>
      <c r="H276" s="219"/>
      <c r="I276" s="219"/>
      <c r="J276" s="170" t="s">
        <v>5</v>
      </c>
      <c r="K276" s="166"/>
      <c r="L276" s="220"/>
      <c r="M276" s="221"/>
      <c r="N276" s="221">
        <f t="shared" si="75"/>
        <v>0</v>
      </c>
      <c r="O276" s="221"/>
      <c r="P276" s="221"/>
      <c r="Q276" s="221"/>
      <c r="R276" s="36"/>
      <c r="T276" s="159" t="s">
        <v>5</v>
      </c>
      <c r="U276" s="171" t="s">
        <v>49</v>
      </c>
      <c r="V276" s="55"/>
      <c r="W276" s="55"/>
      <c r="X276" s="55"/>
      <c r="Y276" s="55"/>
      <c r="Z276" s="55"/>
      <c r="AA276" s="57"/>
      <c r="AT276" s="18" t="s">
        <v>621</v>
      </c>
      <c r="AU276" s="18" t="s">
        <v>11</v>
      </c>
      <c r="AY276" s="18" t="s">
        <v>621</v>
      </c>
      <c r="BE276" s="100">
        <f>IF(U276="základní",N276,0)</f>
        <v>0</v>
      </c>
      <c r="BF276" s="100">
        <f>IF(U276="snížená",N276,0)</f>
        <v>0</v>
      </c>
      <c r="BG276" s="100">
        <f>IF(U276="zákl. přenesená",N276,0)</f>
        <v>0</v>
      </c>
      <c r="BH276" s="100">
        <f>IF(U276="sníž. přenesená",N276,0)</f>
        <v>0</v>
      </c>
      <c r="BI276" s="100">
        <f>IF(U276="nulová",N276,0)</f>
        <v>0</v>
      </c>
      <c r="BJ276" s="18" t="s">
        <v>11</v>
      </c>
      <c r="BK276" s="100">
        <f>L276*K276</f>
        <v>0</v>
      </c>
    </row>
    <row r="277" spans="2:18" s="1" customFormat="1" ht="6.95" customHeight="1">
      <c r="B277" s="58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60"/>
    </row>
  </sheetData>
  <mergeCells count="461">
    <mergeCell ref="N191:Q191"/>
    <mergeCell ref="N193:Q193"/>
    <mergeCell ref="N192:Q192"/>
    <mergeCell ref="N194:Q194"/>
    <mergeCell ref="N195:Q195"/>
    <mergeCell ref="N196:Q196"/>
    <mergeCell ref="N197:Q197"/>
    <mergeCell ref="N198:Q198"/>
    <mergeCell ref="N199:Q199"/>
    <mergeCell ref="N172:Q172"/>
    <mergeCell ref="N173:Q173"/>
    <mergeCell ref="N174:Q174"/>
    <mergeCell ref="N175:Q175"/>
    <mergeCell ref="N176:Q176"/>
    <mergeCell ref="N177:Q177"/>
    <mergeCell ref="N178:Q178"/>
    <mergeCell ref="N180:Q180"/>
    <mergeCell ref="N181:Q181"/>
    <mergeCell ref="N179:Q179"/>
    <mergeCell ref="L231:M231"/>
    <mergeCell ref="L233:M233"/>
    <mergeCell ref="N225:Q225"/>
    <mergeCell ref="N226:Q226"/>
    <mergeCell ref="N227:Q227"/>
    <mergeCell ref="N228:Q228"/>
    <mergeCell ref="N230:Q230"/>
    <mergeCell ref="N231:Q231"/>
    <mergeCell ref="N233:Q233"/>
    <mergeCell ref="N229:Q229"/>
    <mergeCell ref="F224:I224"/>
    <mergeCell ref="F225:I225"/>
    <mergeCell ref="F226:I226"/>
    <mergeCell ref="F227:I227"/>
    <mergeCell ref="F228:I228"/>
    <mergeCell ref="F230:I230"/>
    <mergeCell ref="L217:M217"/>
    <mergeCell ref="L218:M218"/>
    <mergeCell ref="L219:M219"/>
    <mergeCell ref="L220:M220"/>
    <mergeCell ref="L221:M221"/>
    <mergeCell ref="L222:M222"/>
    <mergeCell ref="L223:M223"/>
    <mergeCell ref="L224:M224"/>
    <mergeCell ref="L225:M225"/>
    <mergeCell ref="L226:M226"/>
    <mergeCell ref="L227:M227"/>
    <mergeCell ref="L228:M228"/>
    <mergeCell ref="L230:M230"/>
    <mergeCell ref="F215:I215"/>
    <mergeCell ref="F216:I216"/>
    <mergeCell ref="F217:I217"/>
    <mergeCell ref="F218:I218"/>
    <mergeCell ref="F219:I219"/>
    <mergeCell ref="F220:I220"/>
    <mergeCell ref="F221:I221"/>
    <mergeCell ref="F222:I222"/>
    <mergeCell ref="F223:I223"/>
    <mergeCell ref="N217:Q217"/>
    <mergeCell ref="N218:Q218"/>
    <mergeCell ref="N219:Q219"/>
    <mergeCell ref="N220:Q220"/>
    <mergeCell ref="N221:Q221"/>
    <mergeCell ref="N222:Q222"/>
    <mergeCell ref="N223:Q223"/>
    <mergeCell ref="N224:Q224"/>
    <mergeCell ref="N212:Q212"/>
    <mergeCell ref="L215:M215"/>
    <mergeCell ref="L216:M216"/>
    <mergeCell ref="N209:Q209"/>
    <mergeCell ref="N210:Q210"/>
    <mergeCell ref="N211:Q211"/>
    <mergeCell ref="N213:Q213"/>
    <mergeCell ref="N214:Q214"/>
    <mergeCell ref="N215:Q215"/>
    <mergeCell ref="N216:Q216"/>
    <mergeCell ref="F209:I209"/>
    <mergeCell ref="F210:I210"/>
    <mergeCell ref="F211:I211"/>
    <mergeCell ref="F213:I213"/>
    <mergeCell ref="F214:I214"/>
    <mergeCell ref="L198:M198"/>
    <mergeCell ref="L199:M199"/>
    <mergeCell ref="L200:M200"/>
    <mergeCell ref="L201:M201"/>
    <mergeCell ref="L202:M202"/>
    <mergeCell ref="L203:M203"/>
    <mergeCell ref="L205:M205"/>
    <mergeCell ref="L207:M207"/>
    <mergeCell ref="L209:M209"/>
    <mergeCell ref="L210:M210"/>
    <mergeCell ref="L211:M211"/>
    <mergeCell ref="L213:M213"/>
    <mergeCell ref="L214:M214"/>
    <mergeCell ref="L196:M196"/>
    <mergeCell ref="L197:M197"/>
    <mergeCell ref="N207:Q207"/>
    <mergeCell ref="N205:Q205"/>
    <mergeCell ref="N204:Q204"/>
    <mergeCell ref="N206:Q206"/>
    <mergeCell ref="N208:Q208"/>
    <mergeCell ref="F196:I196"/>
    <mergeCell ref="F197:I197"/>
    <mergeCell ref="F198:I198"/>
    <mergeCell ref="F199:I199"/>
    <mergeCell ref="F200:I200"/>
    <mergeCell ref="F201:I201"/>
    <mergeCell ref="F202:I202"/>
    <mergeCell ref="F203:I203"/>
    <mergeCell ref="F205:I205"/>
    <mergeCell ref="F207:I207"/>
    <mergeCell ref="N200:Q200"/>
    <mergeCell ref="N201:Q201"/>
    <mergeCell ref="N202:Q202"/>
    <mergeCell ref="N203:Q203"/>
    <mergeCell ref="F191:I191"/>
    <mergeCell ref="F192:I192"/>
    <mergeCell ref="F193:I193"/>
    <mergeCell ref="F194:I194"/>
    <mergeCell ref="F195:I195"/>
    <mergeCell ref="L178:M178"/>
    <mergeCell ref="L180:M180"/>
    <mergeCell ref="L181:M181"/>
    <mergeCell ref="L182:M182"/>
    <mergeCell ref="L183:M183"/>
    <mergeCell ref="L185:M185"/>
    <mergeCell ref="L188:M188"/>
    <mergeCell ref="L189:M189"/>
    <mergeCell ref="L191:M191"/>
    <mergeCell ref="L192:M192"/>
    <mergeCell ref="L193:M193"/>
    <mergeCell ref="L194:M194"/>
    <mergeCell ref="L195:M195"/>
    <mergeCell ref="L176:M176"/>
    <mergeCell ref="L177:M177"/>
    <mergeCell ref="N189:Q189"/>
    <mergeCell ref="N188:Q188"/>
    <mergeCell ref="N187:Q187"/>
    <mergeCell ref="N190:Q190"/>
    <mergeCell ref="F176:I176"/>
    <mergeCell ref="F177:I177"/>
    <mergeCell ref="F178:I178"/>
    <mergeCell ref="F180:I180"/>
    <mergeCell ref="F181:I181"/>
    <mergeCell ref="F182:I182"/>
    <mergeCell ref="F183:I183"/>
    <mergeCell ref="F185:I185"/>
    <mergeCell ref="F188:I188"/>
    <mergeCell ref="F189:I189"/>
    <mergeCell ref="N182:Q182"/>
    <mergeCell ref="N183:Q183"/>
    <mergeCell ref="N185:Q185"/>
    <mergeCell ref="N184:Q184"/>
    <mergeCell ref="N186:Q186"/>
    <mergeCell ref="F170:I170"/>
    <mergeCell ref="F171:I171"/>
    <mergeCell ref="F172:I172"/>
    <mergeCell ref="F173:I173"/>
    <mergeCell ref="F174:I174"/>
    <mergeCell ref="F175:I175"/>
    <mergeCell ref="L162:M162"/>
    <mergeCell ref="L164:M164"/>
    <mergeCell ref="L165:M165"/>
    <mergeCell ref="L166:M166"/>
    <mergeCell ref="L167:M167"/>
    <mergeCell ref="L168:M168"/>
    <mergeCell ref="L169:M169"/>
    <mergeCell ref="L170:M170"/>
    <mergeCell ref="L171:M171"/>
    <mergeCell ref="L172:M172"/>
    <mergeCell ref="L173:M173"/>
    <mergeCell ref="L174:M174"/>
    <mergeCell ref="L175:M175"/>
    <mergeCell ref="F160:I160"/>
    <mergeCell ref="F161:I161"/>
    <mergeCell ref="F162:I162"/>
    <mergeCell ref="F164:I164"/>
    <mergeCell ref="F165:I165"/>
    <mergeCell ref="F166:I166"/>
    <mergeCell ref="F167:I167"/>
    <mergeCell ref="F168:I168"/>
    <mergeCell ref="F169:I169"/>
    <mergeCell ref="N164:Q164"/>
    <mergeCell ref="N165:Q165"/>
    <mergeCell ref="N166:Q166"/>
    <mergeCell ref="N167:Q167"/>
    <mergeCell ref="N168:Q168"/>
    <mergeCell ref="N169:Q169"/>
    <mergeCell ref="N170:Q170"/>
    <mergeCell ref="N171:Q171"/>
    <mergeCell ref="N163:Q163"/>
    <mergeCell ref="L160:M160"/>
    <mergeCell ref="L161:M161"/>
    <mergeCell ref="N156:Q156"/>
    <mergeCell ref="N157:Q157"/>
    <mergeCell ref="N158:Q158"/>
    <mergeCell ref="N159:Q159"/>
    <mergeCell ref="N160:Q160"/>
    <mergeCell ref="N161:Q161"/>
    <mergeCell ref="N162:Q162"/>
    <mergeCell ref="F156:I156"/>
    <mergeCell ref="F157:I157"/>
    <mergeCell ref="F158:I158"/>
    <mergeCell ref="F159:I159"/>
    <mergeCell ref="L147:M147"/>
    <mergeCell ref="L152:M152"/>
    <mergeCell ref="L150:M150"/>
    <mergeCell ref="L148:M148"/>
    <mergeCell ref="L149:M149"/>
    <mergeCell ref="L151:M151"/>
    <mergeCell ref="L153:M153"/>
    <mergeCell ref="L154:M154"/>
    <mergeCell ref="L155:M155"/>
    <mergeCell ref="L156:M156"/>
    <mergeCell ref="L157:M157"/>
    <mergeCell ref="L158:M158"/>
    <mergeCell ref="L159:M159"/>
    <mergeCell ref="N152:Q152"/>
    <mergeCell ref="N153:Q153"/>
    <mergeCell ref="N154:Q154"/>
    <mergeCell ref="N155:Q155"/>
    <mergeCell ref="N143:Q143"/>
    <mergeCell ref="F145:I145"/>
    <mergeCell ref="F148:I148"/>
    <mergeCell ref="F146:I146"/>
    <mergeCell ref="F147:I147"/>
    <mergeCell ref="F149:I149"/>
    <mergeCell ref="F150:I150"/>
    <mergeCell ref="F151:I151"/>
    <mergeCell ref="F152:I152"/>
    <mergeCell ref="F153:I153"/>
    <mergeCell ref="F154:I154"/>
    <mergeCell ref="F155:I155"/>
    <mergeCell ref="L145:M145"/>
    <mergeCell ref="N145:Q145"/>
    <mergeCell ref="L146:M146"/>
    <mergeCell ref="N146:Q146"/>
    <mergeCell ref="N147:Q147"/>
    <mergeCell ref="N148:Q148"/>
    <mergeCell ref="N149:Q149"/>
    <mergeCell ref="N150:Q150"/>
    <mergeCell ref="N151:Q151"/>
    <mergeCell ref="L141:M141"/>
    <mergeCell ref="N141:Q141"/>
    <mergeCell ref="L142:M142"/>
    <mergeCell ref="N142:Q142"/>
    <mergeCell ref="F141:I141"/>
    <mergeCell ref="F144:I144"/>
    <mergeCell ref="F142:I142"/>
    <mergeCell ref="L144:M144"/>
    <mergeCell ref="N144:Q144"/>
    <mergeCell ref="N137:Q137"/>
    <mergeCell ref="F138:I138"/>
    <mergeCell ref="F140:I140"/>
    <mergeCell ref="L138:M138"/>
    <mergeCell ref="N138:Q138"/>
    <mergeCell ref="F139:I139"/>
    <mergeCell ref="L139:M139"/>
    <mergeCell ref="N139:Q139"/>
    <mergeCell ref="L140:M140"/>
    <mergeCell ref="N140:Q140"/>
    <mergeCell ref="F127:P127"/>
    <mergeCell ref="M129:P129"/>
    <mergeCell ref="M131:Q131"/>
    <mergeCell ref="M132:Q132"/>
    <mergeCell ref="F134:I134"/>
    <mergeCell ref="L134:M134"/>
    <mergeCell ref="N134:Q134"/>
    <mergeCell ref="N135:Q135"/>
    <mergeCell ref="N136:Q136"/>
    <mergeCell ref="D114:H114"/>
    <mergeCell ref="N114:Q114"/>
    <mergeCell ref="D115:H115"/>
    <mergeCell ref="N115:Q115"/>
    <mergeCell ref="D116:H116"/>
    <mergeCell ref="N116:Q116"/>
    <mergeCell ref="N117:Q117"/>
    <mergeCell ref="L119:Q119"/>
    <mergeCell ref="C125:Q125"/>
    <mergeCell ref="N106:Q106"/>
    <mergeCell ref="N107:Q107"/>
    <mergeCell ref="N108:Q108"/>
    <mergeCell ref="N109:Q109"/>
    <mergeCell ref="N111:Q111"/>
    <mergeCell ref="D112:H112"/>
    <mergeCell ref="N112:Q112"/>
    <mergeCell ref="D113:H113"/>
    <mergeCell ref="N113:Q113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88:Q88"/>
    <mergeCell ref="N89:Q89"/>
    <mergeCell ref="N90:Q90"/>
    <mergeCell ref="N91:Q91"/>
    <mergeCell ref="N92:Q92"/>
    <mergeCell ref="N93:Q93"/>
    <mergeCell ref="N96:Q96"/>
    <mergeCell ref="N94:Q94"/>
    <mergeCell ref="N95:Q95"/>
    <mergeCell ref="L37:P37"/>
    <mergeCell ref="C76:Q76"/>
    <mergeCell ref="F78:P78"/>
    <mergeCell ref="M80:P80"/>
    <mergeCell ref="M82:Q82"/>
    <mergeCell ref="M83:Q83"/>
    <mergeCell ref="C85:G85"/>
    <mergeCell ref="N85:Q85"/>
    <mergeCell ref="N87:Q87"/>
    <mergeCell ref="H31:J31"/>
    <mergeCell ref="M31:P31"/>
    <mergeCell ref="H32:J32"/>
    <mergeCell ref="M32:P32"/>
    <mergeCell ref="H33:J33"/>
    <mergeCell ref="M33:P33"/>
    <mergeCell ref="H34:J34"/>
    <mergeCell ref="M34:P34"/>
    <mergeCell ref="H35:J35"/>
    <mergeCell ref="M35:P35"/>
    <mergeCell ref="O16:P16"/>
    <mergeCell ref="O17:P17"/>
    <mergeCell ref="O19:P19"/>
    <mergeCell ref="O20:P20"/>
    <mergeCell ref="E23:L23"/>
    <mergeCell ref="H1:K1"/>
    <mergeCell ref="S2:AC2"/>
    <mergeCell ref="M26:P26"/>
    <mergeCell ref="M29:P29"/>
    <mergeCell ref="M27:P27"/>
    <mergeCell ref="C2:Q2"/>
    <mergeCell ref="C4:Q4"/>
    <mergeCell ref="F6:P6"/>
    <mergeCell ref="O8:P8"/>
    <mergeCell ref="O10:P10"/>
    <mergeCell ref="O11:P11"/>
    <mergeCell ref="O13:P13"/>
    <mergeCell ref="E14:L14"/>
    <mergeCell ref="O14:P14"/>
    <mergeCell ref="L267:M267"/>
    <mergeCell ref="N232:Q232"/>
    <mergeCell ref="N243:Q243"/>
    <mergeCell ref="N244:Q244"/>
    <mergeCell ref="N245:Q245"/>
    <mergeCell ref="N246:Q246"/>
    <mergeCell ref="N248:Q248"/>
    <mergeCell ref="N249:Q249"/>
    <mergeCell ref="N250:Q250"/>
    <mergeCell ref="N251:Q251"/>
    <mergeCell ref="N252:Q252"/>
    <mergeCell ref="N253:Q253"/>
    <mergeCell ref="N254:Q254"/>
    <mergeCell ref="N255:Q255"/>
    <mergeCell ref="N234:Q234"/>
    <mergeCell ref="N247:Q247"/>
    <mergeCell ref="N235:Q235"/>
    <mergeCell ref="N236:Q236"/>
    <mergeCell ref="N237:Q237"/>
    <mergeCell ref="N238:Q238"/>
    <mergeCell ref="N239:Q239"/>
    <mergeCell ref="N240:Q240"/>
    <mergeCell ref="N241:Q241"/>
    <mergeCell ref="N242:Q242"/>
    <mergeCell ref="F261:I261"/>
    <mergeCell ref="F262:I262"/>
    <mergeCell ref="F263:I263"/>
    <mergeCell ref="F264:I264"/>
    <mergeCell ref="L251:M251"/>
    <mergeCell ref="L252:M252"/>
    <mergeCell ref="L253:M253"/>
    <mergeCell ref="L254:M254"/>
    <mergeCell ref="L255:M255"/>
    <mergeCell ref="L257:M257"/>
    <mergeCell ref="L258:M258"/>
    <mergeCell ref="L259:M259"/>
    <mergeCell ref="L261:M261"/>
    <mergeCell ref="L262:M262"/>
    <mergeCell ref="L263:M263"/>
    <mergeCell ref="L264:M264"/>
    <mergeCell ref="L248:M248"/>
    <mergeCell ref="L249:M249"/>
    <mergeCell ref="L250:M250"/>
    <mergeCell ref="N259:Q259"/>
    <mergeCell ref="N257:Q257"/>
    <mergeCell ref="N258:Q258"/>
    <mergeCell ref="N256:Q256"/>
    <mergeCell ref="N260:Q260"/>
    <mergeCell ref="F248:I248"/>
    <mergeCell ref="F250:I250"/>
    <mergeCell ref="F249:I249"/>
    <mergeCell ref="F251:I251"/>
    <mergeCell ref="F252:I252"/>
    <mergeCell ref="F253:I253"/>
    <mergeCell ref="F254:I254"/>
    <mergeCell ref="F255:I255"/>
    <mergeCell ref="F257:I257"/>
    <mergeCell ref="F258:I258"/>
    <mergeCell ref="F259:I259"/>
    <mergeCell ref="F242:I242"/>
    <mergeCell ref="F243:I243"/>
    <mergeCell ref="F244:I244"/>
    <mergeCell ref="F245:I245"/>
    <mergeCell ref="F246:I246"/>
    <mergeCell ref="L235:M235"/>
    <mergeCell ref="L236:M236"/>
    <mergeCell ref="L237:M237"/>
    <mergeCell ref="L238:M238"/>
    <mergeCell ref="L239:M239"/>
    <mergeCell ref="L240:M240"/>
    <mergeCell ref="L241:M241"/>
    <mergeCell ref="L242:M242"/>
    <mergeCell ref="L243:M243"/>
    <mergeCell ref="L244:M244"/>
    <mergeCell ref="L245:M245"/>
    <mergeCell ref="L246:M246"/>
    <mergeCell ref="F231:I231"/>
    <mergeCell ref="F233:I233"/>
    <mergeCell ref="F235:I235"/>
    <mergeCell ref="F236:I236"/>
    <mergeCell ref="F237:I237"/>
    <mergeCell ref="F238:I238"/>
    <mergeCell ref="F239:I239"/>
    <mergeCell ref="F240:I240"/>
    <mergeCell ref="F241:I241"/>
    <mergeCell ref="L272:M272"/>
    <mergeCell ref="L270:M270"/>
    <mergeCell ref="L273:M273"/>
    <mergeCell ref="L274:M274"/>
    <mergeCell ref="L275:M275"/>
    <mergeCell ref="L276:M276"/>
    <mergeCell ref="N262:Q262"/>
    <mergeCell ref="N261:Q261"/>
    <mergeCell ref="N263:Q263"/>
    <mergeCell ref="N264:Q264"/>
    <mergeCell ref="N265:Q265"/>
    <mergeCell ref="N266:Q266"/>
    <mergeCell ref="N267:Q267"/>
    <mergeCell ref="N270:Q270"/>
    <mergeCell ref="N272:Q272"/>
    <mergeCell ref="N273:Q273"/>
    <mergeCell ref="N274:Q274"/>
    <mergeCell ref="N275:Q275"/>
    <mergeCell ref="N276:Q276"/>
    <mergeCell ref="N268:Q268"/>
    <mergeCell ref="N269:Q269"/>
    <mergeCell ref="N271:Q271"/>
    <mergeCell ref="L265:M265"/>
    <mergeCell ref="L266:M266"/>
    <mergeCell ref="F266:I266"/>
    <mergeCell ref="F265:I265"/>
    <mergeCell ref="F267:I267"/>
    <mergeCell ref="F270:I270"/>
    <mergeCell ref="F272:I272"/>
    <mergeCell ref="F273:I273"/>
    <mergeCell ref="F274:I274"/>
    <mergeCell ref="F275:I275"/>
    <mergeCell ref="F276:I276"/>
  </mergeCells>
  <dataValidations count="2">
    <dataValidation type="list" allowBlank="1" showInputMessage="1" showErrorMessage="1" error="Povoleny jsou hodnoty K, M." sqref="D272:D277">
      <formula1>"K, M"</formula1>
    </dataValidation>
    <dataValidation type="list" allowBlank="1" showInputMessage="1" showErrorMessage="1" error="Povoleny jsou hodnoty základní, snížená, zákl. přenesená, sníž. přenesená, nulová." sqref="U272:U277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5" display="2) Rekapitulace rozpočtu"/>
    <hyperlink ref="L1" location="C134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DESKTOP-O7TS77F\PC</dc:creator>
  <cp:keywords/>
  <dc:description/>
  <cp:lastModifiedBy>Kaňuščák Lukáš</cp:lastModifiedBy>
  <dcterms:created xsi:type="dcterms:W3CDTF">2018-12-19T12:01:29Z</dcterms:created>
  <dcterms:modified xsi:type="dcterms:W3CDTF">2019-04-30T10:29:40Z</dcterms:modified>
  <cp:category/>
  <cp:version/>
  <cp:contentType/>
  <cp:contentStatus/>
</cp:coreProperties>
</file>