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01 - STAVEBNÍ ÚPR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'RS-019-001 - STAVEBNÍ ÚPR...'!$C$88:$K$198</definedName>
    <definedName name="_xlnm.Print_Area" localSheetId="1">'RS-019-001 - STAVEBNÍ ÚPR...'!$C$4:$J$37,'RS-019-001 - STAVEBNÍ ÚPR...'!$C$43:$J$72,'RS-019-001 - STAVEBNÍ ÚPR...'!$C$78:$K$198</definedName>
    <definedName name="_xlnm.Print_Titles" localSheetId="1">'RS-019-001 - STAVEBNÍ ÚPR...'!$88:$88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98"/>
  <c r="BH198"/>
  <c r="BG198"/>
  <c r="BF198"/>
  <c r="T198"/>
  <c r="T197"/>
  <c r="T196"/>
  <c r="R198"/>
  <c r="R197"/>
  <c r="R196"/>
  <c r="P198"/>
  <c r="P197"/>
  <c r="P196"/>
  <c r="BK198"/>
  <c r="BK197"/>
  <c r="J197"/>
  <c r="BK196"/>
  <c r="J196"/>
  <c r="J198"/>
  <c r="BE198"/>
  <c r="J71"/>
  <c r="J70"/>
  <c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69"/>
  <c r="J68"/>
  <c r="BI192"/>
  <c r="BH192"/>
  <c r="BG192"/>
  <c r="BF192"/>
  <c r="T192"/>
  <c r="T191"/>
  <c r="R192"/>
  <c r="R191"/>
  <c r="P192"/>
  <c r="P191"/>
  <c r="BK192"/>
  <c r="BK191"/>
  <c r="J191"/>
  <c r="J192"/>
  <c r="BE192"/>
  <c r="J67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66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65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4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3"/>
  <c r="J62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0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5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58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5"/>
  <c i="1" r="BD55"/>
  <c i="2" r="BH92"/>
  <c r="F34"/>
  <c i="1" r="BC55"/>
  <c i="2" r="BG92"/>
  <c r="F33"/>
  <c i="1" r="BB55"/>
  <c i="2" r="BF92"/>
  <c r="J32"/>
  <c i="1" r="AW55"/>
  <c i="2" r="F32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5"/>
  <c r="J28"/>
  <c i="1" r="AG55"/>
  <c i="2" r="J92"/>
  <c r="BE92"/>
  <c r="J31"/>
  <c i="1" r="AV55"/>
  <c i="2" r="F31"/>
  <c i="1" r="AZ55"/>
  <c i="2" r="J57"/>
  <c r="J56"/>
  <c r="J86"/>
  <c r="J85"/>
  <c r="F85"/>
  <c r="F83"/>
  <c r="E81"/>
  <c r="J51"/>
  <c r="J50"/>
  <c r="F50"/>
  <c r="F48"/>
  <c r="E46"/>
  <c r="J37"/>
  <c r="J16"/>
  <c r="E16"/>
  <c r="F86"/>
  <c r="F51"/>
  <c r="J15"/>
  <c r="J10"/>
  <c r="J83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<sst xmlns="http://schemas.openxmlformats.org/spreadsheetml/2006/main">
  <si>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</si>
  <si>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</si>
  <si>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</si>
  <si>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</si>
  <si>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{7edf94a5-1433-4f22-b0a6-12bf4fbfc276}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</si>
  <si>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</si>
  <si>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</si>
  <si>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</si>
  <si>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</si>
  <si>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</si>
  <si>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</si>
  <si>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</si>
  <si>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</si>
  <si>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</si>
  <si>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</si>
  <si>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</si>
  <si>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</si>
  <si>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</si>
  <si>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MÁRNICE</t>
  </si>
  <si>
    <t>0,1</t>
  </si>
  <si>
    <t>KSO:</t>
  </si>
  <si>
    <t>CC-CZ:</t>
  </si>
  <si>
    <t>Místo:</t>
  </si>
  <si>
    <t>Studénka</t>
  </si>
  <si>
    <t>Datum:</t>
  </si>
  <si>
    <t>8. 2. 2019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</si>
  <si>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</si>
  <si>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</si>
  <si>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</si>
  <si>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</si>
  <si>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</si>
  <si>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</si>
  <si>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</si>
  <si>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</si>
  <si>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</si>
  <si>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</si>
  <si>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</si>
  <si>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</si>
  <si>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</si>
  <si>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</si>
  <si>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</si>
  <si>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</si>
  <si>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</si>
  <si>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</si>
  <si>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</si>
  <si>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</si>
  <si>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</si>
  <si>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</si>
  <si>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</si>
  <si>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</si>
  <si>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</si>
  <si>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</si>
  <si>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</si>
  <si>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</si>
  <si>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</si>
  <si>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</si>
  <si>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</si>
  <si>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</si>
  <si>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</si>
  <si>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</si>
  <si>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</si>
  <si>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</si>
  <si>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</si>
  <si>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</si>
  <si>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</si>
  <si>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</si>
  <si>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</si>
  <si>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</si>
  <si>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</si>
  <si>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</si>
  <si>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</si>
  <si>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</si>
  <si>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</si>
  <si>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</si>
  <si>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</si>
  <si>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</si>
  <si>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</si>
  <si>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</si>
  <si>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</si>
  <si>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</si>
  <si>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</si>
  <si>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</si>
  <si>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</si>
  <si>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</si>
  <si>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</si>
  <si>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</si>
  <si>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</si>
  <si>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</si>
  <si>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</si>
  <si>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</si>
  <si>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</si>
  <si>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</si>
  <si>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62 - Úpravy povrchů vnější</t>
  </si>
  <si>
    <t xml:space="preserve">    9 - Ostatní konstrukce, bourání</t>
  </si>
  <si>
    <t xml:space="preserve">    94 - Lešení a stavební výtahy</t>
  </si>
  <si>
    <t>PSV - Práce a dodávky PSV</t>
  </si>
  <si>
    <t xml:space="preserve">    762 - Konstrukce tesařské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</si>
  <si>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</si>
  <si>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</si>
  <si>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</si>
  <si>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784 - Malby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</si>
  <si>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</si>
  <si>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</si>
  <si>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</si>
  <si>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</si>
  <si>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</si>
  <si>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</si>
  <si>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</si>
  <si>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</si>
  <si>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</si>
  <si>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</si>
  <si>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</si>
  <si>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</si>
  <si>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</si>
  <si>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</si>
  <si>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</si>
  <si>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</si>
  <si>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</si>
  <si>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</si>
  <si>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</si>
  <si>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</si>
  <si>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</si>
  <si>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</si>
  <si>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</si>
  <si>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310901115R00</t>
  </si>
  <si>
    <t>Úprava líce při zdění režného zdiva přesně na lišt</t>
  </si>
  <si>
    <t>m2</t>
  </si>
  <si>
    <t>4</t>
  </si>
  <si>
    <t>17869527</t>
  </si>
  <si>
    <t>314231114R00</t>
  </si>
  <si>
    <t>Zdivo komínů z CP 29 P15 na MVC pod omítku</t>
  </si>
  <si>
    <t>m3</t>
  </si>
  <si>
    <t>-957892441</t>
  </si>
  <si>
    <t>314232561R00</t>
  </si>
  <si>
    <t>Zdivo komín. těles z cihel váppísk. 29 cm na MC 10</t>
  </si>
  <si>
    <t>-267833614</t>
  </si>
  <si>
    <t>314259512RT2</t>
  </si>
  <si>
    <t>Vložkov.komínu,Schiedel Prima-Plus,pata,DN 140 mm s dvířkovým dílem</t>
  </si>
  <si>
    <t>kus</t>
  </si>
  <si>
    <t>962961564</t>
  </si>
  <si>
    <t>5</t>
  </si>
  <si>
    <t>314259522R00</t>
  </si>
  <si>
    <t>Vložk.komínu,Schiedel Prima-Plus,stř.část,DN 140mm</t>
  </si>
  <si>
    <t>m</t>
  </si>
  <si>
    <t>1022353678</t>
  </si>
  <si>
    <t>6</t>
  </si>
  <si>
    <t>314259532R00</t>
  </si>
  <si>
    <t>Vložk.komínu,Schiedel Prima-Plus,vyústění,DN 140mm</t>
  </si>
  <si>
    <t>-905622878</t>
  </si>
  <si>
    <t>7</t>
  </si>
  <si>
    <t>316381115R00</t>
  </si>
  <si>
    <t>Komínové krycí desky s přesahem tl. 50 - 80 mm</t>
  </si>
  <si>
    <t>-1026552492</t>
  </si>
  <si>
    <t>8</t>
  </si>
  <si>
    <t>953921121R00</t>
  </si>
  <si>
    <t>Dvířka komínová plechová</t>
  </si>
  <si>
    <t>374770109</t>
  </si>
  <si>
    <t>9</t>
  </si>
  <si>
    <t>998011001R00</t>
  </si>
  <si>
    <t>Přesun hmot pro budovy zděné výšky do 6 m</t>
  </si>
  <si>
    <t>t</t>
  </si>
  <si>
    <t>638517825</t>
  </si>
  <si>
    <t>Vodorovné konstrukce</t>
  </si>
  <si>
    <t>417238112R01</t>
  </si>
  <si>
    <t>Obezdění ztuž.věnce věncovkou VT 8/23,8</t>
  </si>
  <si>
    <t>1691211177</t>
  </si>
  <si>
    <t>11</t>
  </si>
  <si>
    <t>417321313R00</t>
  </si>
  <si>
    <t>Ztužující pásy a věnce z betonu železového C 16/20</t>
  </si>
  <si>
    <t>1610758</t>
  </si>
  <si>
    <t>12</t>
  </si>
  <si>
    <t>417351115R00</t>
  </si>
  <si>
    <t>Bednění ztužujících pásů a věnců - zřízení</t>
  </si>
  <si>
    <t>711693452</t>
  </si>
  <si>
    <t>13</t>
  </si>
  <si>
    <t>417351116R00</t>
  </si>
  <si>
    <t>Bednění ztužujících pásů a věnců - odstranění</t>
  </si>
  <si>
    <t>1895691057</t>
  </si>
  <si>
    <t>14</t>
  </si>
  <si>
    <t>417361821R00</t>
  </si>
  <si>
    <t>Výztuž ztužujících pásů a věnců z oceli 10505(R)</t>
  </si>
  <si>
    <t>-431107670</t>
  </si>
  <si>
    <t>M</t>
  </si>
  <si>
    <t>13611228</t>
  </si>
  <si>
    <t xml:space="preserve">Plech hladký jakost 11375.1  10x1000x2000 mm</t>
  </si>
  <si>
    <t>-1075670783</t>
  </si>
  <si>
    <t>62</t>
  </si>
  <si>
    <t>Úpravy povrchů vnější</t>
  </si>
  <si>
    <t>16</t>
  </si>
  <si>
    <t>622421143R00</t>
  </si>
  <si>
    <t>Omítka vnější komína, MVC, štuková, složitost 1-2</t>
  </si>
  <si>
    <t>2003216184</t>
  </si>
  <si>
    <t>17</t>
  </si>
  <si>
    <t>627452111R00</t>
  </si>
  <si>
    <t>Spárování maltou MCs zapuštěné rovné, zdí z cihel</t>
  </si>
  <si>
    <t>-173143656</t>
  </si>
  <si>
    <t>Ostatní konstrukce, bourání</t>
  </si>
  <si>
    <t>18</t>
  </si>
  <si>
    <t>962032231R00</t>
  </si>
  <si>
    <t>Bourání zdiva z cihel pálených na MVC</t>
  </si>
  <si>
    <t>1509621514</t>
  </si>
  <si>
    <t>19</t>
  </si>
  <si>
    <t>962032631R00</t>
  </si>
  <si>
    <t>Bourání zdiva komínového z cihel na MVC</t>
  </si>
  <si>
    <t>-898784375</t>
  </si>
  <si>
    <t>20</t>
  </si>
  <si>
    <t>976047231R00</t>
  </si>
  <si>
    <t xml:space="preserve">Vybourání betonových  krycích desek tl. do 10 cm</t>
  </si>
  <si>
    <t>492390128</t>
  </si>
  <si>
    <t>977000010R00</t>
  </si>
  <si>
    <t>Frézování komínového průduchu, úběr do 10 mm</t>
  </si>
  <si>
    <t>153438824</t>
  </si>
  <si>
    <t>22</t>
  </si>
  <si>
    <t>979081111R00</t>
  </si>
  <si>
    <t>Odvoz suti a vybour. hmot na skládku do 1 km</t>
  </si>
  <si>
    <t>6388843</t>
  </si>
  <si>
    <t>23</t>
  </si>
  <si>
    <t>979082111R00</t>
  </si>
  <si>
    <t>Vnitrostaveništní doprava suti do 10 m</t>
  </si>
  <si>
    <t>50701278</t>
  </si>
  <si>
    <t>24</t>
  </si>
  <si>
    <t>979990001R00</t>
  </si>
  <si>
    <t>Poplatek za skládku stavební suti</t>
  </si>
  <si>
    <t>698834064</t>
  </si>
  <si>
    <t>94</t>
  </si>
  <si>
    <t>Lešení a stavební výtahy</t>
  </si>
  <si>
    <t>25</t>
  </si>
  <si>
    <t>941941031R00</t>
  </si>
  <si>
    <t>Montáž lešení leh.řad.s podlahami,š.do 1 m, H 10 m</t>
  </si>
  <si>
    <t>-769345608</t>
  </si>
  <si>
    <t>26</t>
  </si>
  <si>
    <t>941941191R00</t>
  </si>
  <si>
    <t>Příplatek za každý měsíc použití lešení k pol.1031</t>
  </si>
  <si>
    <t>-2072686018</t>
  </si>
  <si>
    <t>27</t>
  </si>
  <si>
    <t>941941831R00</t>
  </si>
  <si>
    <t>Demontáž lešení leh.řad.s podlahami,š.1 m, H 10 m</t>
  </si>
  <si>
    <t>-1894778464</t>
  </si>
  <si>
    <t>28</t>
  </si>
  <si>
    <t>941955001R00</t>
  </si>
  <si>
    <t>Lešení lehké pomocné, výška podlahy do 1,2 m</t>
  </si>
  <si>
    <t>-1592869349</t>
  </si>
  <si>
    <t>29</t>
  </si>
  <si>
    <t>998011002R00</t>
  </si>
  <si>
    <t>Přesun hmot pro budovy zděné výšky do 12 m</t>
  </si>
  <si>
    <t>-1590802018</t>
  </si>
  <si>
    <t>PSV</t>
  </si>
  <si>
    <t>Práce a dodávky PSV</t>
  </si>
  <si>
    <t>762</t>
  </si>
  <si>
    <t>Konstrukce tesařské</t>
  </si>
  <si>
    <t>30</t>
  </si>
  <si>
    <t>762331811R00</t>
  </si>
  <si>
    <t>Demontáž konstrukcí krovů z hranolů do 120 cm2</t>
  </si>
  <si>
    <t>1083040753</t>
  </si>
  <si>
    <t>31</t>
  </si>
  <si>
    <t>762331812R00</t>
  </si>
  <si>
    <t>Demontáž konstrukcí krovů z hranolů do 224 cm2</t>
  </si>
  <si>
    <t>-28410580</t>
  </si>
  <si>
    <t>32</t>
  </si>
  <si>
    <t>762331813R00</t>
  </si>
  <si>
    <t>Demontáž konstrukcí krovů z hranolů do 288 cm2</t>
  </si>
  <si>
    <t>1591154071</t>
  </si>
  <si>
    <t>33</t>
  </si>
  <si>
    <t>762332110R00</t>
  </si>
  <si>
    <t>Montáž vázaných krovů pravidelných do 120 cm2</t>
  </si>
  <si>
    <t>-1348663847</t>
  </si>
  <si>
    <t>34</t>
  </si>
  <si>
    <t>762332120R00</t>
  </si>
  <si>
    <t>Montáž vázaných krovů pravidelných do 224 cm2</t>
  </si>
  <si>
    <t>-371389697</t>
  </si>
  <si>
    <t>35</t>
  </si>
  <si>
    <t>762332130R00</t>
  </si>
  <si>
    <t>Montáž vázaných krovů pravidelných do 288 cm2</t>
  </si>
  <si>
    <t>-630862206</t>
  </si>
  <si>
    <t>36</t>
  </si>
  <si>
    <t>762341620RT3</t>
  </si>
  <si>
    <t>Bednění okapových říms z palubek pero-drážka včetně dodávky řeziva, palubky SM tl. 19 mm</t>
  </si>
  <si>
    <t>-968329597</t>
  </si>
  <si>
    <t>37</t>
  </si>
  <si>
    <t>762342203RT4</t>
  </si>
  <si>
    <t>Montáž laťování střech, vzdálenost latí 22 - 36 cm včetně dodávky řeziva, latě 4/6 cm</t>
  </si>
  <si>
    <t>-286951059</t>
  </si>
  <si>
    <t>38</t>
  </si>
  <si>
    <t>762342204RT4</t>
  </si>
  <si>
    <t>Montáž kontralatí přibitím včetně dodávky řeziva, latě 4/6 cm</t>
  </si>
  <si>
    <t>1943489288</t>
  </si>
  <si>
    <t>39</t>
  </si>
  <si>
    <t>762342812R00</t>
  </si>
  <si>
    <t>Demontáž laťování střech, rozteč latí do 50 cm</t>
  </si>
  <si>
    <t>-999305198</t>
  </si>
  <si>
    <t>40</t>
  </si>
  <si>
    <t>762343811R00</t>
  </si>
  <si>
    <t>Demontáž bednění okapů z prken hrubých do 32 mm</t>
  </si>
  <si>
    <t>308645962</t>
  </si>
  <si>
    <t>41</t>
  </si>
  <si>
    <t>762395000R00</t>
  </si>
  <si>
    <t>Spojovací a ochranné prostředky pro střechy</t>
  </si>
  <si>
    <t>393477934</t>
  </si>
  <si>
    <t>42</t>
  </si>
  <si>
    <t>762810110RAB</t>
  </si>
  <si>
    <t>Záklop z hrubých prken na sraz, impregnovaný, prkna tloušťky 24 mm</t>
  </si>
  <si>
    <t>-1045886197</t>
  </si>
  <si>
    <t>43</t>
  </si>
  <si>
    <t>762811811R00</t>
  </si>
  <si>
    <t>Demontáž záklopů z hrubých prken tl. do 3,2 cm</t>
  </si>
  <si>
    <t>-1992227370</t>
  </si>
  <si>
    <t>44</t>
  </si>
  <si>
    <t>762822130R00</t>
  </si>
  <si>
    <t>Montáž stropnic hraněných pl. do 450 cm2</t>
  </si>
  <si>
    <t>-1439687303</t>
  </si>
  <si>
    <t>45</t>
  </si>
  <si>
    <t>762822830R00</t>
  </si>
  <si>
    <t>Demontáž stropnic z řeziva o pl.do 450 cm2</t>
  </si>
  <si>
    <t>1402473647</t>
  </si>
  <si>
    <t>46</t>
  </si>
  <si>
    <t>762841812R00</t>
  </si>
  <si>
    <t>Demontáž podbíjení obkladů stropů s omítkou</t>
  </si>
  <si>
    <t>1131597684</t>
  </si>
  <si>
    <t>47</t>
  </si>
  <si>
    <t>762895000R00</t>
  </si>
  <si>
    <t>Spojovací prostředky pro montáž stropů</t>
  </si>
  <si>
    <t>-545742363</t>
  </si>
  <si>
    <t>48</t>
  </si>
  <si>
    <t>763761201R00</t>
  </si>
  <si>
    <t>Montáž otvorových výplní - dvířek, poklopů</t>
  </si>
  <si>
    <t>-1298839309</t>
  </si>
  <si>
    <t>49</t>
  </si>
  <si>
    <t>60512620</t>
  </si>
  <si>
    <t>Fošna SM/JD omít.II.jak.tl.5 dl. 200-350 š.10-16</t>
  </si>
  <si>
    <t>1356533330</t>
  </si>
  <si>
    <t>50</t>
  </si>
  <si>
    <t>60515501</t>
  </si>
  <si>
    <t>Hranol SM/JD 1 10x12, 14, 16 cm</t>
  </si>
  <si>
    <t>-2041687389</t>
  </si>
  <si>
    <t>51</t>
  </si>
  <si>
    <t>60515511</t>
  </si>
  <si>
    <t>Hranol SM/JD 1 12x12, 16, 18 cm</t>
  </si>
  <si>
    <t>1976259688</t>
  </si>
  <si>
    <t>52</t>
  </si>
  <si>
    <t>60515518</t>
  </si>
  <si>
    <t>Hranol SM/JD 1 14x14, 16, 20 cm</t>
  </si>
  <si>
    <t>2120645419</t>
  </si>
  <si>
    <t>53</t>
  </si>
  <si>
    <t>60515524</t>
  </si>
  <si>
    <t>Hranol SM/JD 1 16x16, 18, 22 cm</t>
  </si>
  <si>
    <t>996790691</t>
  </si>
  <si>
    <t>54</t>
  </si>
  <si>
    <t>60515527</t>
  </si>
  <si>
    <t>Hranol SM/JD 1 15x15, 18, 22 cm</t>
  </si>
  <si>
    <t>-109843102</t>
  </si>
  <si>
    <t>55</t>
  </si>
  <si>
    <t>60515529</t>
  </si>
  <si>
    <t>Hranol SM/JD 1 14x24 cm</t>
  </si>
  <si>
    <t>232078700</t>
  </si>
  <si>
    <t>56</t>
  </si>
  <si>
    <t>611916871</t>
  </si>
  <si>
    <t>Palubka obkladová SM tloušťka 15 šíře 96 mm A/B</t>
  </si>
  <si>
    <t>-831503047</t>
  </si>
  <si>
    <t>57</t>
  </si>
  <si>
    <t>61250017</t>
  </si>
  <si>
    <t>Schody skládací dřevěné MINI 12-THERM 85x60 cm</t>
  </si>
  <si>
    <t>-1954982323</t>
  </si>
  <si>
    <t>58</t>
  </si>
  <si>
    <t>998762102R00</t>
  </si>
  <si>
    <t>Přesun hmot pro tesařské konstrukce, výšky do 12 m</t>
  </si>
  <si>
    <t>771183653</t>
  </si>
  <si>
    <t>59</t>
  </si>
  <si>
    <t>567204021</t>
  </si>
  <si>
    <t>60</t>
  </si>
  <si>
    <t>1912061610</t>
  </si>
  <si>
    <t>764</t>
  </si>
  <si>
    <t>Konstrukce klempířské</t>
  </si>
  <si>
    <t>61</t>
  </si>
  <si>
    <t>764339210R00</t>
  </si>
  <si>
    <t>Lemování z Pz, komínů na vlnité krytině, v ploše</t>
  </si>
  <si>
    <t>-1036181586</t>
  </si>
  <si>
    <t>764339811R00</t>
  </si>
  <si>
    <t>Demontáž lemov. komínů v ploše, vln. kryt, do 45°</t>
  </si>
  <si>
    <t>-1125604393</t>
  </si>
  <si>
    <t>63</t>
  </si>
  <si>
    <t>764352201R00</t>
  </si>
  <si>
    <t>Žlaby z Pz plechu podokapní půlkruhové, rš 250 mm</t>
  </si>
  <si>
    <t>257183184</t>
  </si>
  <si>
    <t>64</t>
  </si>
  <si>
    <t>764352801R00</t>
  </si>
  <si>
    <t>Demontáž žlabů půlkruh. rovných, rš 250 mm, do 45°</t>
  </si>
  <si>
    <t>-70553072</t>
  </si>
  <si>
    <t>65</t>
  </si>
  <si>
    <t>764359212R00</t>
  </si>
  <si>
    <t>Kotlík z Pz plechu kónický pro trouby D do 125 mm</t>
  </si>
  <si>
    <t>96397846</t>
  </si>
  <si>
    <t>66</t>
  </si>
  <si>
    <t>764359811R00</t>
  </si>
  <si>
    <t>Demontáž kotlíku kónického, sklon do 45°</t>
  </si>
  <si>
    <t>-528130669</t>
  </si>
  <si>
    <t>67</t>
  </si>
  <si>
    <t>764364291R00</t>
  </si>
  <si>
    <t>Montáž poklopu střešního Pz, vlnitá krytina</t>
  </si>
  <si>
    <t>764176613</t>
  </si>
  <si>
    <t>68</t>
  </si>
  <si>
    <t>764391220R00</t>
  </si>
  <si>
    <t>Závětrná lišta z Pz plechu, rš 330 mm</t>
  </si>
  <si>
    <t>1891380652</t>
  </si>
  <si>
    <t>69</t>
  </si>
  <si>
    <t>764391821R00</t>
  </si>
  <si>
    <t>Demontáž závětrné lišty, rš 250 a 330 mm, do 45°</t>
  </si>
  <si>
    <t>-31746880</t>
  </si>
  <si>
    <t>70</t>
  </si>
  <si>
    <t>764430210R00</t>
  </si>
  <si>
    <t>Oplechování zdí z Pz plechu, rš 250 mm</t>
  </si>
  <si>
    <t>1950849254</t>
  </si>
  <si>
    <t>71</t>
  </si>
  <si>
    <t>764430810R00</t>
  </si>
  <si>
    <t>Demontáž oplechování zdí, rš do 250 mm</t>
  </si>
  <si>
    <t>-722925784</t>
  </si>
  <si>
    <t>72</t>
  </si>
  <si>
    <t>764454203R00</t>
  </si>
  <si>
    <t>Odpadní trouby z Pz plechu, kruhové, D 120 mm</t>
  </si>
  <si>
    <t>116364601</t>
  </si>
  <si>
    <t>73</t>
  </si>
  <si>
    <t>764454802R00</t>
  </si>
  <si>
    <t>Demontáž odpadních trub kruhových,D 120 mm</t>
  </si>
  <si>
    <t>-1630501006</t>
  </si>
  <si>
    <t>74</t>
  </si>
  <si>
    <t>59160888.A</t>
  </si>
  <si>
    <t>Výlez na střechu V26 500 x 500 mm</t>
  </si>
  <si>
    <t>360341254</t>
  </si>
  <si>
    <t>75</t>
  </si>
  <si>
    <t>998764102R00</t>
  </si>
  <si>
    <t>Přesun hmot pro klempířské konstr., výšky do 12 m</t>
  </si>
  <si>
    <t>-924639712</t>
  </si>
  <si>
    <t>76</t>
  </si>
  <si>
    <t>1808276124</t>
  </si>
  <si>
    <t>77</t>
  </si>
  <si>
    <t>1433372707</t>
  </si>
  <si>
    <t>765</t>
  </si>
  <si>
    <t>Krytiny tvrdé</t>
  </si>
  <si>
    <t>78</t>
  </si>
  <si>
    <t>765311711R00</t>
  </si>
  <si>
    <t>Hřebenáč rozdělovací valbový k hřebenáči drážk.</t>
  </si>
  <si>
    <t>915097665</t>
  </si>
  <si>
    <t>79</t>
  </si>
  <si>
    <t>765312810R00</t>
  </si>
  <si>
    <t>Demontáž krytiny dvoudrážkové, na sucho, do suti</t>
  </si>
  <si>
    <t>-16603209</t>
  </si>
  <si>
    <t>80</t>
  </si>
  <si>
    <t>765313113R00</t>
  </si>
  <si>
    <t>Krytina Francouzká 12, střech jednoduchých</t>
  </si>
  <si>
    <t>1048572066</t>
  </si>
  <si>
    <t>81</t>
  </si>
  <si>
    <t>765313131R00</t>
  </si>
  <si>
    <t>Hřeben z hřebenáčů č.2 na větrací pás s kartáči</t>
  </si>
  <si>
    <t>-207332673</t>
  </si>
  <si>
    <t>82</t>
  </si>
  <si>
    <t>765313141R00</t>
  </si>
  <si>
    <t>Nároží z hřebenáčů č.2 na větrací pás s kartáči</t>
  </si>
  <si>
    <t>-340357200</t>
  </si>
  <si>
    <t>83</t>
  </si>
  <si>
    <t>765901121R00</t>
  </si>
  <si>
    <t>Fólie podstřešní paropropustná Jutafol D 110</t>
  </si>
  <si>
    <t>666269761</t>
  </si>
  <si>
    <t>84</t>
  </si>
  <si>
    <t>596601813</t>
  </si>
  <si>
    <t>Ukončení hřebenáče spodní k hřebenáči č. 2 režné</t>
  </si>
  <si>
    <t>-876165711</t>
  </si>
  <si>
    <t>85</t>
  </si>
  <si>
    <t>998765101R00</t>
  </si>
  <si>
    <t>Přesun hmot pro krytiny tvrdé, výšky do 6 m</t>
  </si>
  <si>
    <t>1106526559</t>
  </si>
  <si>
    <t>86</t>
  </si>
  <si>
    <t>-2084307852</t>
  </si>
  <si>
    <t>87</t>
  </si>
  <si>
    <t>1073299905</t>
  </si>
  <si>
    <t>88</t>
  </si>
  <si>
    <t>-1717875896</t>
  </si>
  <si>
    <t>766</t>
  </si>
  <si>
    <t>Konstrukce truhlářské</t>
  </si>
  <si>
    <t>89</t>
  </si>
  <si>
    <t>766420010RAA</t>
  </si>
  <si>
    <t>Obklad podhledu palubkami pero-drážka, palubky SM/JD, lakování</t>
  </si>
  <si>
    <t>-1901178890</t>
  </si>
  <si>
    <t>90</t>
  </si>
  <si>
    <t>998766101R00</t>
  </si>
  <si>
    <t>Přesun hmot pro truhlářské konstr., výšky do 6 m</t>
  </si>
  <si>
    <t>1263340772</t>
  </si>
  <si>
    <t>784</t>
  </si>
  <si>
    <t>Malby</t>
  </si>
  <si>
    <t>91</t>
  </si>
  <si>
    <t>784452371RT2</t>
  </si>
  <si>
    <t>Malba směsí tekutou 2x,1bar.+strop, míst. do 3,8 m Primalex Standard</t>
  </si>
  <si>
    <t>-1605208795</t>
  </si>
  <si>
    <t>Práce a dodávky M</t>
  </si>
  <si>
    <t>21-M</t>
  </si>
  <si>
    <t>Elektromontáže</t>
  </si>
  <si>
    <t>92</t>
  </si>
  <si>
    <t>21-M-001</t>
  </si>
  <si>
    <t>D+M hromosvod vč.revize</t>
  </si>
  <si>
    <t>Kč</t>
  </si>
  <si>
    <t>-879214711</t>
  </si>
  <si>
    <t>VRN</t>
  </si>
  <si>
    <t>Vedlejší rozpočtové náklady</t>
  </si>
  <si>
    <t>VRN3</t>
  </si>
  <si>
    <t>Zařízení staveniště</t>
  </si>
  <si>
    <t>93</t>
  </si>
  <si>
    <t>030001000</t>
  </si>
  <si>
    <t>CS ÚRS 2019 01</t>
  </si>
  <si>
    <t>1024</t>
  </si>
  <si>
    <t>-767471575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</si>
</sst>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4" fontId="18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ht="36.96" customHeight="1">
      <c r="AR2" s="12" t="s">
        <v>5</v>
      </c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ht="24.96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ht="12" customHeight="1">
      <c r="B5" s="16"/>
      <c r="D5" s="20" t="s">
        <v>14</v>
      </c>
      <c r="K5" s="13" t="s">
        <v>15</v>
      </c>
      <c r="AR5" s="16"/>
      <c r="BE5" s="21" t="s">
        <v>16</v>
      </c>
      <c r="BS5" s="13" t="s">
        <v>6</v>
      </c>
    </row>
    <row r="6" ht="36.96" customHeight="1">
      <c r="B6" s="16"/>
      <c r="D6" s="22" t="s">
        <v>17</v>
      </c>
      <c r="K6" s="23" t="s">
        <v>18</v>
      </c>
      <c r="AR6" s="16"/>
      <c r="BE6" s="24"/>
      <c r="BS6" s="13" t="s">
        <v>19</v>
      </c>
    </row>
    <row r="7" ht="12" customHeight="1">
      <c r="B7" s="16"/>
      <c r="D7" s="25" t="s">
        <v>20</v>
      </c>
      <c r="K7" s="13" t="s">
        <v>1</v>
      </c>
      <c r="AK7" s="25" t="s">
        <v>21</v>
      </c>
      <c r="AN7" s="13" t="s">
        <v>1</v>
      </c>
      <c r="AR7" s="16"/>
      <c r="BE7" s="24"/>
      <c r="BS7" s="13" t="s">
        <v>8</v>
      </c>
    </row>
    <row r="8" ht="12" customHeight="1">
      <c r="B8" s="16"/>
      <c r="D8" s="25" t="s">
        <v>22</v>
      </c>
      <c r="K8" s="13" t="s">
        <v>23</v>
      </c>
      <c r="AK8" s="25" t="s">
        <v>24</v>
      </c>
      <c r="AN8" s="26" t="s">
        <v>25</v>
      </c>
      <c r="AR8" s="16"/>
      <c r="BE8" s="24"/>
      <c r="BS8" s="13" t="s">
        <v>26</v>
      </c>
    </row>
    <row r="9" ht="14.4" customHeight="1">
      <c r="B9" s="16"/>
      <c r="AR9" s="16"/>
      <c r="BE9" s="24"/>
      <c r="BS9" s="13" t="s">
        <v>27</v>
      </c>
    </row>
    <row r="10" ht="12" customHeight="1">
      <c r="B10" s="16"/>
      <c r="D10" s="25" t="s">
        <v>28</v>
      </c>
      <c r="AK10" s="25" t="s">
        <v>29</v>
      </c>
      <c r="AN10" s="13" t="s">
        <v>30</v>
      </c>
      <c r="AR10" s="16"/>
      <c r="BE10" s="24"/>
      <c r="BS10" s="13" t="s">
        <v>19</v>
      </c>
    </row>
    <row r="11" ht="18.48" customHeight="1">
      <c r="B11" s="16"/>
      <c r="E11" s="13" t="s">
        <v>31</v>
      </c>
      <c r="AK11" s="25" t="s">
        <v>32</v>
      </c>
      <c r="AN11" s="13" t="s">
        <v>33</v>
      </c>
      <c r="AR11" s="16"/>
      <c r="BE11" s="24"/>
      <c r="BS11" s="13" t="s">
        <v>19</v>
      </c>
    </row>
    <row r="12" ht="6.96" customHeight="1">
      <c r="B12" s="16"/>
      <c r="AR12" s="16"/>
      <c r="BE12" s="24"/>
      <c r="BS12" s="13" t="s">
        <v>19</v>
      </c>
    </row>
    <row r="13" ht="12" customHeight="1">
      <c r="B13" s="16"/>
      <c r="D13" s="25" t="s">
        <v>34</v>
      </c>
      <c r="AK13" s="25" t="s">
        <v>29</v>
      </c>
      <c r="AN13" s="27" t="s">
        <v>35</v>
      </c>
      <c r="AR13" s="16"/>
      <c r="BE13" s="24"/>
      <c r="BS13" s="13" t="s">
        <v>19</v>
      </c>
    </row>
    <row r="14">
      <c r="B14" s="16"/>
      <c r="E14" s="27" t="s">
        <v>35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5" t="s">
        <v>32</v>
      </c>
      <c r="AN14" s="27" t="s">
        <v>35</v>
      </c>
      <c r="AR14" s="16"/>
      <c r="BE14" s="24"/>
      <c r="BS14" s="13" t="s">
        <v>19</v>
      </c>
    </row>
    <row r="15" ht="6.96" customHeight="1">
      <c r="B15" s="16"/>
      <c r="AR15" s="16"/>
      <c r="BE15" s="24"/>
      <c r="BS15" s="13" t="s">
        <v>3</v>
      </c>
    </row>
    <row r="16" ht="12" customHeight="1">
      <c r="B16" s="16"/>
      <c r="D16" s="25" t="s">
        <v>36</v>
      </c>
      <c r="AK16" s="25" t="s">
        <v>29</v>
      </c>
      <c r="AN16" s="13" t="s">
        <v>37</v>
      </c>
      <c r="AR16" s="16"/>
      <c r="BE16" s="24"/>
      <c r="BS16" s="13" t="s">
        <v>3</v>
      </c>
    </row>
    <row r="17" ht="18.48" customHeight="1">
      <c r="B17" s="16"/>
      <c r="E17" s="13" t="s">
        <v>38</v>
      </c>
      <c r="AK17" s="25" t="s">
        <v>32</v>
      </c>
      <c r="AN17" s="13" t="s">
        <v>1</v>
      </c>
      <c r="AR17" s="16"/>
      <c r="BE17" s="24"/>
      <c r="BS17" s="13" t="s">
        <v>39</v>
      </c>
    </row>
    <row r="18" ht="6.96" customHeight="1">
      <c r="B18" s="16"/>
      <c r="AR18" s="16"/>
      <c r="BE18" s="24"/>
      <c r="BS18" s="13" t="s">
        <v>8</v>
      </c>
    </row>
    <row r="19" ht="12" customHeight="1">
      <c r="B19" s="16"/>
      <c r="D19" s="25" t="s">
        <v>40</v>
      </c>
      <c r="AK19" s="25" t="s">
        <v>29</v>
      </c>
      <c r="AN19" s="13" t="s">
        <v>1</v>
      </c>
      <c r="AR19" s="16"/>
      <c r="BE19" s="24"/>
      <c r="BS19" s="13" t="s">
        <v>8</v>
      </c>
    </row>
    <row r="20" ht="18.48" customHeight="1">
      <c r="B20" s="16"/>
      <c r="E20" s="13" t="s">
        <v>38</v>
      </c>
      <c r="AK20" s="25" t="s">
        <v>32</v>
      </c>
      <c r="AN20" s="13" t="s">
        <v>1</v>
      </c>
      <c r="AR20" s="16"/>
      <c r="BE20" s="24"/>
      <c r="BS20" s="13" t="s">
        <v>39</v>
      </c>
    </row>
    <row r="21" ht="6.96" customHeight="1">
      <c r="B21" s="16"/>
      <c r="AR21" s="16"/>
      <c r="BE21" s="24"/>
    </row>
    <row r="22" ht="12" customHeight="1">
      <c r="B22" s="16"/>
      <c r="D22" s="25" t="s">
        <v>41</v>
      </c>
      <c r="AR22" s="16"/>
      <c r="BE22" s="24"/>
    </row>
    <row r="23" ht="16.5" customHeight="1">
      <c r="B23" s="16"/>
      <c r="E23" s="29" t="s">
        <v>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R23" s="16"/>
      <c r="BE23" s="24"/>
    </row>
    <row r="24" ht="6.96" customHeight="1">
      <c r="B24" s="16"/>
      <c r="AR24" s="16"/>
      <c r="BE24" s="24"/>
    </row>
    <row r="25" ht="6.96" customHeight="1">
      <c r="B25" s="1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6"/>
      <c r="BE25" s="24"/>
    </row>
    <row r="26" s="1" customFormat="1" ht="25.92" customHeight="1">
      <c r="B26" s="31"/>
      <c r="D26" s="32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ROUND(AG54,0)</f>
        <v>0</v>
      </c>
      <c r="AL26" s="33"/>
      <c r="AM26" s="33"/>
      <c r="AN26" s="33"/>
      <c r="AO26" s="33"/>
      <c r="AR26" s="31"/>
      <c r="BE26" s="24"/>
    </row>
    <row r="27" s="1" customFormat="1" ht="6.96" customHeight="1">
      <c r="B27" s="31"/>
      <c r="AR27" s="31"/>
      <c r="BE27" s="24"/>
    </row>
    <row r="28" s="1" customFormat="1">
      <c r="B28" s="31"/>
      <c r="L28" s="35" t="s">
        <v>43</v>
      </c>
      <c r="M28" s="35"/>
      <c r="N28" s="35"/>
      <c r="O28" s="35"/>
      <c r="P28" s="35"/>
      <c r="W28" s="35" t="s">
        <v>44</v>
      </c>
      <c r="X28" s="35"/>
      <c r="Y28" s="35"/>
      <c r="Z28" s="35"/>
      <c r="AA28" s="35"/>
      <c r="AB28" s="35"/>
      <c r="AC28" s="35"/>
      <c r="AD28" s="35"/>
      <c r="AE28" s="35"/>
      <c r="AK28" s="35" t="s">
        <v>45</v>
      </c>
      <c r="AL28" s="35"/>
      <c r="AM28" s="35"/>
      <c r="AN28" s="35"/>
      <c r="AO28" s="35"/>
      <c r="AR28" s="31"/>
      <c r="BE28" s="24"/>
    </row>
    <row r="29" s="2" customFormat="1" ht="14.4" customHeight="1">
      <c r="B29" s="36"/>
      <c r="D29" s="25" t="s">
        <v>46</v>
      </c>
      <c r="F29" s="25" t="s">
        <v>47</v>
      </c>
      <c r="L29" s="37">
        <v>0.20999999999999999</v>
      </c>
      <c r="M29" s="2"/>
      <c r="N29" s="2"/>
      <c r="O29" s="2"/>
      <c r="P29" s="2"/>
      <c r="W29" s="38">
        <f>ROUND(AZ54, 0)</f>
        <v>0</v>
      </c>
      <c r="X29" s="2"/>
      <c r="Y29" s="2"/>
      <c r="Z29" s="2"/>
      <c r="AA29" s="2"/>
      <c r="AB29" s="2"/>
      <c r="AC29" s="2"/>
      <c r="AD29" s="2"/>
      <c r="AE29" s="2"/>
      <c r="AK29" s="38">
        <f>ROUND(AV54, 0)</f>
        <v>0</v>
      </c>
      <c r="AL29" s="2"/>
      <c r="AM29" s="2"/>
      <c r="AN29" s="2"/>
      <c r="AO29" s="2"/>
      <c r="AR29" s="36"/>
      <c r="BE29" s="24"/>
    </row>
    <row r="30" s="2" customFormat="1" ht="14.4" customHeight="1">
      <c r="B30" s="36"/>
      <c r="F30" s="25" t="s">
        <v>48</v>
      </c>
      <c r="L30" s="37">
        <v>0.14999999999999999</v>
      </c>
      <c r="M30" s="2"/>
      <c r="N30" s="2"/>
      <c r="O30" s="2"/>
      <c r="P30" s="2"/>
      <c r="W30" s="38">
        <f>ROUND(BA54, 0)</f>
        <v>0</v>
      </c>
      <c r="X30" s="2"/>
      <c r="Y30" s="2"/>
      <c r="Z30" s="2"/>
      <c r="AA30" s="2"/>
      <c r="AB30" s="2"/>
      <c r="AC30" s="2"/>
      <c r="AD30" s="2"/>
      <c r="AE30" s="2"/>
      <c r="AK30" s="38">
        <f>ROUND(AW54, 0)</f>
        <v>0</v>
      </c>
      <c r="AL30" s="2"/>
      <c r="AM30" s="2"/>
      <c r="AN30" s="2"/>
      <c r="AO30" s="2"/>
      <c r="AR30" s="36"/>
      <c r="BE30" s="24"/>
    </row>
    <row r="31" hidden="1" s="2" customFormat="1" ht="14.4" customHeight="1">
      <c r="B31" s="36"/>
      <c r="F31" s="25" t="s">
        <v>49</v>
      </c>
      <c r="L31" s="37">
        <v>0.20999999999999999</v>
      </c>
      <c r="M31" s="2"/>
      <c r="N31" s="2"/>
      <c r="O31" s="2"/>
      <c r="P31" s="2"/>
      <c r="W31" s="38">
        <f>ROUND(BB54, 0)</f>
        <v>0</v>
      </c>
      <c r="X31" s="2"/>
      <c r="Y31" s="2"/>
      <c r="Z31" s="2"/>
      <c r="AA31" s="2"/>
      <c r="AB31" s="2"/>
      <c r="AC31" s="2"/>
      <c r="AD31" s="2"/>
      <c r="AE31" s="2"/>
      <c r="AK31" s="38">
        <v>0</v>
      </c>
      <c r="AL31" s="2"/>
      <c r="AM31" s="2"/>
      <c r="AN31" s="2"/>
      <c r="AO31" s="2"/>
      <c r="AR31" s="36"/>
      <c r="BE31" s="24"/>
    </row>
    <row r="32" hidden="1" s="2" customFormat="1" ht="14.4" customHeight="1">
      <c r="B32" s="36"/>
      <c r="F32" s="25" t="s">
        <v>50</v>
      </c>
      <c r="L32" s="37">
        <v>0.14999999999999999</v>
      </c>
      <c r="M32" s="2"/>
      <c r="N32" s="2"/>
      <c r="O32" s="2"/>
      <c r="P32" s="2"/>
      <c r="W32" s="38">
        <f>ROUND(BC54, 0)</f>
        <v>0</v>
      </c>
      <c r="X32" s="2"/>
      <c r="Y32" s="2"/>
      <c r="Z32" s="2"/>
      <c r="AA32" s="2"/>
      <c r="AB32" s="2"/>
      <c r="AC32" s="2"/>
      <c r="AD32" s="2"/>
      <c r="AE32" s="2"/>
      <c r="AK32" s="38">
        <v>0</v>
      </c>
      <c r="AL32" s="2"/>
      <c r="AM32" s="2"/>
      <c r="AN32" s="2"/>
      <c r="AO32" s="2"/>
      <c r="AR32" s="36"/>
      <c r="BE32" s="24"/>
    </row>
    <row r="33" hidden="1" s="2" customFormat="1" ht="14.4" customHeight="1">
      <c r="B33" s="36"/>
      <c r="F33" s="25" t="s">
        <v>51</v>
      </c>
      <c r="L33" s="37">
        <v>0</v>
      </c>
      <c r="M33" s="2"/>
      <c r="N33" s="2"/>
      <c r="O33" s="2"/>
      <c r="P33" s="2"/>
      <c r="W33" s="38">
        <f>ROUND(BD54, 0)</f>
        <v>0</v>
      </c>
      <c r="X33" s="2"/>
      <c r="Y33" s="2"/>
      <c r="Z33" s="2"/>
      <c r="AA33" s="2"/>
      <c r="AB33" s="2"/>
      <c r="AC33" s="2"/>
      <c r="AD33" s="2"/>
      <c r="AE33" s="2"/>
      <c r="AK33" s="38">
        <v>0</v>
      </c>
      <c r="AL33" s="2"/>
      <c r="AM33" s="2"/>
      <c r="AN33" s="2"/>
      <c r="AO33" s="2"/>
      <c r="AR33" s="36"/>
      <c r="BE33" s="24"/>
    </row>
    <row r="34" s="1" customFormat="1" ht="6.96" customHeight="1">
      <c r="B34" s="31"/>
      <c r="AR34" s="31"/>
      <c r="BE34" s="24"/>
    </row>
    <row r="35" s="1" customFormat="1" ht="25.92" customHeight="1">
      <c r="B35" s="31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43" t="s">
        <v>54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4">
        <f>SUM(AK26:AK33)</f>
        <v>0</v>
      </c>
      <c r="AL35" s="41"/>
      <c r="AM35" s="41"/>
      <c r="AN35" s="41"/>
      <c r="AO35" s="45"/>
      <c r="AP35" s="39"/>
      <c r="AQ35" s="39"/>
      <c r="AR35" s="31"/>
    </row>
    <row r="36" s="1" customFormat="1" ht="6.96" customHeight="1">
      <c r="B36" s="31"/>
      <c r="AR36" s="3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</row>
    <row r="41" s="1" customFormat="1" ht="6.96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1"/>
    </row>
    <row r="42" s="1" customFormat="1" ht="24.96" customHeight="1">
      <c r="B42" s="31"/>
      <c r="C42" s="17" t="s">
        <v>55</v>
      </c>
      <c r="AR42" s="31"/>
    </row>
    <row r="43" s="1" customFormat="1" ht="6.96" customHeight="1">
      <c r="B43" s="31"/>
      <c r="AR43" s="31"/>
    </row>
    <row r="44" s="1" customFormat="1" ht="12" customHeight="1">
      <c r="B44" s="31"/>
      <c r="C44" s="25" t="s">
        <v>14</v>
      </c>
      <c r="L44" s="1" t="str">
        <f>K5</f>
        <v>RS-019-001</v>
      </c>
      <c r="AR44" s="31"/>
    </row>
    <row r="45" s="3" customFormat="1" ht="36.96" customHeight="1">
      <c r="B45" s="50"/>
      <c r="C45" s="51" t="s">
        <v>17</v>
      </c>
      <c r="L45" s="52" t="str">
        <f>K6</f>
        <v>STAVEBNÍ ÚPRAVY OBJEKTU MÁRNICE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R45" s="50"/>
    </row>
    <row r="46" s="1" customFormat="1" ht="6.96" customHeight="1">
      <c r="B46" s="31"/>
      <c r="AR46" s="31"/>
    </row>
    <row r="47" s="1" customFormat="1" ht="12" customHeight="1">
      <c r="B47" s="31"/>
      <c r="C47" s="25" t="s">
        <v>22</v>
      </c>
      <c r="L47" s="53" t="str">
        <f>IF(K8="","",K8)</f>
        <v>Studénka</v>
      </c>
      <c r="AI47" s="25" t="s">
        <v>24</v>
      </c>
      <c r="AM47" s="54" t="str">
        <f>IF(AN8= "","",AN8)</f>
        <v>8. 2. 2019</v>
      </c>
      <c r="AN47" s="54"/>
      <c r="AR47" s="31"/>
    </row>
    <row r="48" s="1" customFormat="1" ht="6.96" customHeight="1">
      <c r="B48" s="31"/>
      <c r="AR48" s="31"/>
    </row>
    <row r="49" s="1" customFormat="1" ht="13.65" customHeight="1">
      <c r="B49" s="31"/>
      <c r="C49" s="25" t="s">
        <v>28</v>
      </c>
      <c r="L49" s="1" t="str">
        <f>IF(E11= "","",E11)</f>
        <v>Město Studénka</v>
      </c>
      <c r="AI49" s="25" t="s">
        <v>36</v>
      </c>
      <c r="AM49" s="6" t="str">
        <f>IF(E17="","",E17)</f>
        <v>Renata Škopová</v>
      </c>
      <c r="AN49" s="1"/>
      <c r="AO49" s="1"/>
      <c r="AP49" s="1"/>
      <c r="AR49" s="31"/>
      <c r="AS49" s="55" t="s">
        <v>56</v>
      </c>
      <c r="AT49" s="56"/>
      <c r="AU49" s="57"/>
      <c r="AV49" s="57"/>
      <c r="AW49" s="57"/>
      <c r="AX49" s="57"/>
      <c r="AY49" s="57"/>
      <c r="AZ49" s="57"/>
      <c r="BA49" s="57"/>
      <c r="BB49" s="57"/>
      <c r="BC49" s="57"/>
      <c r="BD49" s="58"/>
    </row>
    <row r="50" s="1" customFormat="1" ht="13.65" customHeight="1">
      <c r="B50" s="31"/>
      <c r="C50" s="25" t="s">
        <v>34</v>
      </c>
      <c r="L50" s="1" t="str">
        <f>IF(E14= "Vyplň údaj","",E14)</f>
        <v/>
      </c>
      <c r="AI50" s="25" t="s">
        <v>40</v>
      </c>
      <c r="AM50" s="6" t="str">
        <f>IF(E20="","",E20)</f>
        <v>Renata Škopová</v>
      </c>
      <c r="AN50" s="1"/>
      <c r="AO50" s="1"/>
      <c r="AP50" s="1"/>
      <c r="AR50" s="31"/>
      <c r="AS50" s="59"/>
      <c r="AT50" s="60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="1" customFormat="1" ht="10.8" customHeight="1">
      <c r="B51" s="31"/>
      <c r="AR51" s="31"/>
      <c r="AS51" s="59"/>
      <c r="AT51" s="60"/>
      <c r="AU51" s="61"/>
      <c r="AV51" s="61"/>
      <c r="AW51" s="61"/>
      <c r="AX51" s="61"/>
      <c r="AY51" s="61"/>
      <c r="AZ51" s="61"/>
      <c r="BA51" s="61"/>
      <c r="BB51" s="61"/>
      <c r="BC51" s="61"/>
      <c r="BD51" s="62"/>
    </row>
    <row r="52" s="1" customFormat="1" ht="29.28" customHeight="1">
      <c r="B52" s="31"/>
      <c r="C52" s="63" t="s">
        <v>57</v>
      </c>
      <c r="D52" s="64"/>
      <c r="E52" s="64"/>
      <c r="F52" s="64"/>
      <c r="G52" s="64"/>
      <c r="H52" s="65"/>
      <c r="I52" s="66" t="s">
        <v>58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7" t="s">
        <v>59</v>
      </c>
      <c r="AH52" s="64"/>
      <c r="AI52" s="64"/>
      <c r="AJ52" s="64"/>
      <c r="AK52" s="64"/>
      <c r="AL52" s="64"/>
      <c r="AM52" s="64"/>
      <c r="AN52" s="66" t="s">
        <v>60</v>
      </c>
      <c r="AO52" s="64"/>
      <c r="AP52" s="68"/>
      <c r="AQ52" s="69" t="s">
        <v>61</v>
      </c>
      <c r="AR52" s="3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</row>
    <row r="53" s="1" customFormat="1" ht="10.8" customHeight="1">
      <c r="B53" s="31"/>
      <c r="AR53" s="31"/>
      <c r="AS53" s="73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</row>
    <row r="54" s="4" customFormat="1" ht="32.4" customHeight="1">
      <c r="B54" s="74"/>
      <c r="C54" s="75" t="s">
        <v>74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7">
        <f>ROUND(AG55,0)</f>
        <v>0</v>
      </c>
      <c r="AH54" s="77"/>
      <c r="AI54" s="77"/>
      <c r="AJ54" s="77"/>
      <c r="AK54" s="77"/>
      <c r="AL54" s="77"/>
      <c r="AM54" s="77"/>
      <c r="AN54" s="78">
        <f>SUM(AG54,AT54)</f>
        <v>0</v>
      </c>
      <c r="AO54" s="78"/>
      <c r="AP54" s="78"/>
      <c r="AQ54" s="79" t="s">
        <v>1</v>
      </c>
      <c r="AR54" s="74"/>
      <c r="AS54" s="80">
        <f>ROUND(AS55,0)</f>
        <v>0</v>
      </c>
      <c r="AT54" s="81">
        <f>ROUND(SUM(AV54:AW54),0)</f>
        <v>0</v>
      </c>
      <c r="AU54" s="82">
        <f>ROUND(AU55,5)</f>
        <v>0</v>
      </c>
      <c r="AV54" s="81">
        <f>ROUND(AZ54*L29,0)</f>
        <v>0</v>
      </c>
      <c r="AW54" s="81">
        <f>ROUND(BA54*L30,0)</f>
        <v>0</v>
      </c>
      <c r="AX54" s="81">
        <f>ROUND(BB54*L29,0)</f>
        <v>0</v>
      </c>
      <c r="AY54" s="81">
        <f>ROUND(BC54*L30,0)</f>
        <v>0</v>
      </c>
      <c r="AZ54" s="81">
        <f>ROUND(AZ55,0)</f>
        <v>0</v>
      </c>
      <c r="BA54" s="81">
        <f>ROUND(BA55,0)</f>
        <v>0</v>
      </c>
      <c r="BB54" s="81">
        <f>ROUND(BB55,0)</f>
        <v>0</v>
      </c>
      <c r="BC54" s="81">
        <f>ROUND(BC55,0)</f>
        <v>0</v>
      </c>
      <c r="BD54" s="83">
        <f>ROUND(BD55,0)</f>
        <v>0</v>
      </c>
      <c r="BS54" s="84" t="s">
        <v>75</v>
      </c>
      <c r="BT54" s="84" t="s">
        <v>76</v>
      </c>
      <c r="BV54" s="84" t="s">
        <v>77</v>
      </c>
      <c r="BW54" s="84" t="s">
        <v>4</v>
      </c>
      <c r="BX54" s="84" t="s">
        <v>78</v>
      </c>
      <c r="CL54" s="84" t="s">
        <v>1</v>
      </c>
    </row>
    <row r="55" s="5" customFormat="1" ht="27" customHeight="1">
      <c r="A55" s="85" t="s">
        <v>79</v>
      </c>
      <c r="B55" s="86"/>
      <c r="C55" s="87"/>
      <c r="D55" s="88" t="s">
        <v>15</v>
      </c>
      <c r="E55" s="88"/>
      <c r="F55" s="88"/>
      <c r="G55" s="88"/>
      <c r="H55" s="88"/>
      <c r="I55" s="89"/>
      <c r="J55" s="88" t="s">
        <v>18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90">
        <f>'RS-019-001 - STAVEBNÍ ÚPR...'!J28</f>
        <v>0</v>
      </c>
      <c r="AH55" s="89"/>
      <c r="AI55" s="89"/>
      <c r="AJ55" s="89"/>
      <c r="AK55" s="89"/>
      <c r="AL55" s="89"/>
      <c r="AM55" s="89"/>
      <c r="AN55" s="90">
        <f>SUM(AG55,AT55)</f>
        <v>0</v>
      </c>
      <c r="AO55" s="89"/>
      <c r="AP55" s="89"/>
      <c r="AQ55" s="91" t="s">
        <v>80</v>
      </c>
      <c r="AR55" s="86"/>
      <c r="AS55" s="92">
        <v>0</v>
      </c>
      <c r="AT55" s="93">
        <f>ROUND(SUM(AV55:AW55),0)</f>
        <v>0</v>
      </c>
      <c r="AU55" s="94">
        <f>'RS-019-001 - STAVEBNÍ ÚPR...'!P89</f>
        <v>0</v>
      </c>
      <c r="AV55" s="93">
        <f>'RS-019-001 - STAVEBNÍ ÚPR...'!J31</f>
        <v>0</v>
      </c>
      <c r="AW55" s="93">
        <f>'RS-019-001 - STAVEBNÍ ÚPR...'!J32</f>
        <v>0</v>
      </c>
      <c r="AX55" s="93">
        <f>'RS-019-001 - STAVEBNÍ ÚPR...'!J33</f>
        <v>0</v>
      </c>
      <c r="AY55" s="93">
        <f>'RS-019-001 - STAVEBNÍ ÚPR...'!J34</f>
        <v>0</v>
      </c>
      <c r="AZ55" s="93">
        <f>'RS-019-001 - STAVEBNÍ ÚPR...'!F31</f>
        <v>0</v>
      </c>
      <c r="BA55" s="93">
        <f>'RS-019-001 - STAVEBNÍ ÚPR...'!F32</f>
        <v>0</v>
      </c>
      <c r="BB55" s="93">
        <f>'RS-019-001 - STAVEBNÍ ÚPR...'!F33</f>
        <v>0</v>
      </c>
      <c r="BC55" s="93">
        <f>'RS-019-001 - STAVEBNÍ ÚPR...'!F34</f>
        <v>0</v>
      </c>
      <c r="BD55" s="95">
        <f>'RS-019-001 - STAVEBNÍ ÚPR...'!F35</f>
        <v>0</v>
      </c>
      <c r="BT55" s="96" t="s">
        <v>8</v>
      </c>
      <c r="BU55" s="96" t="s">
        <v>81</v>
      </c>
      <c r="BV55" s="96" t="s">
        <v>77</v>
      </c>
      <c r="BW55" s="96" t="s">
        <v>4</v>
      </c>
      <c r="BX55" s="96" t="s">
        <v>78</v>
      </c>
      <c r="CL55" s="96" t="s">
        <v>1</v>
      </c>
    </row>
    <row r="56" s="1" customFormat="1" ht="30" customHeight="1">
      <c r="B56" s="31"/>
      <c r="AR56" s="31"/>
    </row>
    <row r="57" s="1" customFormat="1" ht="6.96" customHeight="1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1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RS-019-001 - STAVEBNÍ Ú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9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2" t="s">
        <v>5</v>
      </c>
      <c r="AT2" s="13" t="s">
        <v>4</v>
      </c>
    </row>
    <row r="3" ht="6.96" customHeight="1">
      <c r="B3" s="14"/>
      <c r="C3" s="15"/>
      <c r="D3" s="15"/>
      <c r="E3" s="15"/>
      <c r="F3" s="15"/>
      <c r="G3" s="15"/>
      <c r="H3" s="15"/>
      <c r="I3" s="98"/>
      <c r="J3" s="15"/>
      <c r="K3" s="15"/>
      <c r="L3" s="16"/>
      <c r="AT3" s="13" t="s">
        <v>82</v>
      </c>
    </row>
    <row r="4" ht="24.96" customHeight="1">
      <c r="B4" s="16"/>
      <c r="D4" s="17" t="s">
        <v>83</v>
      </c>
      <c r="L4" s="16"/>
      <c r="M4" s="18" t="s">
        <v>11</v>
      </c>
      <c r="AT4" s="13" t="s">
        <v>3</v>
      </c>
    </row>
    <row r="5" ht="6.96" customHeight="1">
      <c r="B5" s="16"/>
      <c r="L5" s="16"/>
    </row>
    <row r="6" s="1" customFormat="1" ht="12" customHeight="1">
      <c r="B6" s="31"/>
      <c r="D6" s="25" t="s">
        <v>17</v>
      </c>
      <c r="I6" s="99"/>
      <c r="L6" s="31"/>
    </row>
    <row r="7" s="1" customFormat="1" ht="36.96" customHeight="1">
      <c r="B7" s="31"/>
      <c r="E7" s="52" t="s">
        <v>18</v>
      </c>
      <c r="F7" s="1"/>
      <c r="G7" s="1"/>
      <c r="H7" s="1"/>
      <c r="I7" s="99"/>
      <c r="L7" s="31"/>
    </row>
    <row r="8" s="1" customFormat="1">
      <c r="B8" s="31"/>
      <c r="I8" s="99"/>
      <c r="L8" s="31"/>
    </row>
    <row r="9" s="1" customFormat="1" ht="12" customHeight="1">
      <c r="B9" s="31"/>
      <c r="D9" s="25" t="s">
        <v>20</v>
      </c>
      <c r="F9" s="13" t="s">
        <v>1</v>
      </c>
      <c r="I9" s="100" t="s">
        <v>21</v>
      </c>
      <c r="J9" s="13" t="s">
        <v>1</v>
      </c>
      <c r="L9" s="31"/>
    </row>
    <row r="10" s="1" customFormat="1" ht="12" customHeight="1">
      <c r="B10" s="31"/>
      <c r="D10" s="25" t="s">
        <v>22</v>
      </c>
      <c r="F10" s="13" t="s">
        <v>23</v>
      </c>
      <c r="I10" s="100" t="s">
        <v>24</v>
      </c>
      <c r="J10" s="54" t="str">
        <f>'Rekapitulace stavby'!AN8</f>
        <v>8. 2. 2019</v>
      </c>
      <c r="L10" s="31"/>
    </row>
    <row r="11" s="1" customFormat="1" ht="10.8" customHeight="1">
      <c r="B11" s="31"/>
      <c r="I11" s="99"/>
      <c r="L11" s="31"/>
    </row>
    <row r="12" s="1" customFormat="1" ht="12" customHeight="1">
      <c r="B12" s="31"/>
      <c r="D12" s="25" t="s">
        <v>28</v>
      </c>
      <c r="I12" s="100" t="s">
        <v>29</v>
      </c>
      <c r="J12" s="13" t="s">
        <v>30</v>
      </c>
      <c r="L12" s="31"/>
    </row>
    <row r="13" s="1" customFormat="1" ht="18" customHeight="1">
      <c r="B13" s="31"/>
      <c r="E13" s="13" t="s">
        <v>31</v>
      </c>
      <c r="I13" s="100" t="s">
        <v>32</v>
      </c>
      <c r="J13" s="13" t="s">
        <v>33</v>
      </c>
      <c r="L13" s="31"/>
    </row>
    <row r="14" s="1" customFormat="1" ht="6.96" customHeight="1">
      <c r="B14" s="31"/>
      <c r="I14" s="99"/>
      <c r="L14" s="31"/>
    </row>
    <row r="15" s="1" customFormat="1" ht="12" customHeight="1">
      <c r="B15" s="31"/>
      <c r="D15" s="25" t="s">
        <v>34</v>
      </c>
      <c r="I15" s="100" t="s">
        <v>29</v>
      </c>
      <c r="J15" s="26" t="str">
        <f>'Rekapitulace stavby'!AN13</f>
        <v>Vyplň údaj</v>
      </c>
      <c r="L15" s="31"/>
    </row>
    <row r="16" s="1" customFormat="1" ht="18" customHeight="1">
      <c r="B16" s="31"/>
      <c r="E16" s="26" t="str">
        <f>'Rekapitulace stavby'!E14</f>
        <v>Vyplň údaj</v>
      </c>
      <c r="F16" s="13"/>
      <c r="G16" s="13"/>
      <c r="H16" s="13"/>
      <c r="I16" s="100" t="s">
        <v>32</v>
      </c>
      <c r="J16" s="26" t="str">
        <f>'Rekapitulace stavby'!AN14</f>
        <v>Vyplň údaj</v>
      </c>
      <c r="L16" s="31"/>
    </row>
    <row r="17" s="1" customFormat="1" ht="6.96" customHeight="1">
      <c r="B17" s="31"/>
      <c r="I17" s="99"/>
      <c r="L17" s="31"/>
    </row>
    <row r="18" s="1" customFormat="1" ht="12" customHeight="1">
      <c r="B18" s="31"/>
      <c r="D18" s="25" t="s">
        <v>36</v>
      </c>
      <c r="I18" s="100" t="s">
        <v>29</v>
      </c>
      <c r="J18" s="13" t="s">
        <v>37</v>
      </c>
      <c r="L18" s="31"/>
    </row>
    <row r="19" s="1" customFormat="1" ht="18" customHeight="1">
      <c r="B19" s="31"/>
      <c r="E19" s="13" t="s">
        <v>38</v>
      </c>
      <c r="I19" s="100" t="s">
        <v>32</v>
      </c>
      <c r="J19" s="13" t="s">
        <v>1</v>
      </c>
      <c r="L19" s="31"/>
    </row>
    <row r="20" s="1" customFormat="1" ht="6.96" customHeight="1">
      <c r="B20" s="31"/>
      <c r="I20" s="99"/>
      <c r="L20" s="31"/>
    </row>
    <row r="21" s="1" customFormat="1" ht="12" customHeight="1">
      <c r="B21" s="31"/>
      <c r="D21" s="25" t="s">
        <v>40</v>
      </c>
      <c r="I21" s="100" t="s">
        <v>29</v>
      </c>
      <c r="J21" s="13" t="s">
        <v>1</v>
      </c>
      <c r="L21" s="31"/>
    </row>
    <row r="22" s="1" customFormat="1" ht="18" customHeight="1">
      <c r="B22" s="31"/>
      <c r="E22" s="13" t="s">
        <v>38</v>
      </c>
      <c r="I22" s="100" t="s">
        <v>32</v>
      </c>
      <c r="J22" s="13" t="s">
        <v>1</v>
      </c>
      <c r="L22" s="31"/>
    </row>
    <row r="23" s="1" customFormat="1" ht="6.96" customHeight="1">
      <c r="B23" s="31"/>
      <c r="I23" s="99"/>
      <c r="L23" s="31"/>
    </row>
    <row r="24" s="1" customFormat="1" ht="12" customHeight="1">
      <c r="B24" s="31"/>
      <c r="D24" s="25" t="s">
        <v>41</v>
      </c>
      <c r="I24" s="99"/>
      <c r="L24" s="31"/>
    </row>
    <row r="25" s="6" customFormat="1" ht="16.5" customHeight="1">
      <c r="B25" s="101"/>
      <c r="E25" s="29" t="s">
        <v>1</v>
      </c>
      <c r="F25" s="29"/>
      <c r="G25" s="29"/>
      <c r="H25" s="29"/>
      <c r="I25" s="102"/>
      <c r="L25" s="101"/>
    </row>
    <row r="26" s="1" customFormat="1" ht="6.96" customHeight="1">
      <c r="B26" s="31"/>
      <c r="I26" s="99"/>
      <c r="L26" s="31"/>
    </row>
    <row r="27" s="1" customFormat="1" ht="6.96" customHeight="1">
      <c r="B27" s="31"/>
      <c r="D27" s="57"/>
      <c r="E27" s="57"/>
      <c r="F27" s="57"/>
      <c r="G27" s="57"/>
      <c r="H27" s="57"/>
      <c r="I27" s="103"/>
      <c r="J27" s="57"/>
      <c r="K27" s="57"/>
      <c r="L27" s="31"/>
    </row>
    <row r="28" s="1" customFormat="1" ht="25.44" customHeight="1">
      <c r="B28" s="31"/>
      <c r="D28" s="104" t="s">
        <v>42</v>
      </c>
      <c r="I28" s="99"/>
      <c r="J28" s="78">
        <f>ROUND(J89, 0)</f>
        <v>0</v>
      </c>
      <c r="L28" s="31"/>
    </row>
    <row r="29" s="1" customFormat="1" ht="6.96" customHeight="1">
      <c r="B29" s="31"/>
      <c r="D29" s="57"/>
      <c r="E29" s="57"/>
      <c r="F29" s="57"/>
      <c r="G29" s="57"/>
      <c r="H29" s="57"/>
      <c r="I29" s="103"/>
      <c r="J29" s="57"/>
      <c r="K29" s="57"/>
      <c r="L29" s="31"/>
    </row>
    <row r="30" s="1" customFormat="1" ht="14.4" customHeight="1">
      <c r="B30" s="31"/>
      <c r="F30" s="35" t="s">
        <v>44</v>
      </c>
      <c r="I30" s="105" t="s">
        <v>43</v>
      </c>
      <c r="J30" s="35" t="s">
        <v>45</v>
      </c>
      <c r="L30" s="31"/>
    </row>
    <row r="31" s="1" customFormat="1" ht="14.4" customHeight="1">
      <c r="B31" s="31"/>
      <c r="D31" s="25" t="s">
        <v>46</v>
      </c>
      <c r="E31" s="25" t="s">
        <v>47</v>
      </c>
      <c r="F31" s="106">
        <f>ROUND((SUM(BE89:BE198)),  0)</f>
        <v>0</v>
      </c>
      <c r="I31" s="107">
        <v>0.20999999999999999</v>
      </c>
      <c r="J31" s="106">
        <f>ROUND(((SUM(BE89:BE198))*I31),  0)</f>
        <v>0</v>
      </c>
      <c r="L31" s="31"/>
    </row>
    <row r="32" s="1" customFormat="1" ht="14.4" customHeight="1">
      <c r="B32" s="31"/>
      <c r="E32" s="25" t="s">
        <v>48</v>
      </c>
      <c r="F32" s="106">
        <f>ROUND((SUM(BF89:BF198)),  0)</f>
        <v>0</v>
      </c>
      <c r="I32" s="107">
        <v>0.14999999999999999</v>
      </c>
      <c r="J32" s="106">
        <f>ROUND(((SUM(BF89:BF198))*I32),  0)</f>
        <v>0</v>
      </c>
      <c r="L32" s="31"/>
    </row>
    <row r="33" hidden="1" s="1" customFormat="1" ht="14.4" customHeight="1">
      <c r="B33" s="31"/>
      <c r="E33" s="25" t="s">
        <v>49</v>
      </c>
      <c r="F33" s="106">
        <f>ROUND((SUM(BG89:BG198)),  0)</f>
        <v>0</v>
      </c>
      <c r="I33" s="107">
        <v>0.20999999999999999</v>
      </c>
      <c r="J33" s="106">
        <f>0</f>
        <v>0</v>
      </c>
      <c r="L33" s="31"/>
    </row>
    <row r="34" hidden="1" s="1" customFormat="1" ht="14.4" customHeight="1">
      <c r="B34" s="31"/>
      <c r="E34" s="25" t="s">
        <v>50</v>
      </c>
      <c r="F34" s="106">
        <f>ROUND((SUM(BH89:BH198)),  0)</f>
        <v>0</v>
      </c>
      <c r="I34" s="107">
        <v>0.14999999999999999</v>
      </c>
      <c r="J34" s="106">
        <f>0</f>
        <v>0</v>
      </c>
      <c r="L34" s="31"/>
    </row>
    <row r="35" hidden="1" s="1" customFormat="1" ht="14.4" customHeight="1">
      <c r="B35" s="31"/>
      <c r="E35" s="25" t="s">
        <v>51</v>
      </c>
      <c r="F35" s="106">
        <f>ROUND((SUM(BI89:BI198)),  0)</f>
        <v>0</v>
      </c>
      <c r="I35" s="107">
        <v>0</v>
      </c>
      <c r="J35" s="106">
        <f>0</f>
        <v>0</v>
      </c>
      <c r="L35" s="31"/>
    </row>
    <row r="36" s="1" customFormat="1" ht="6.96" customHeight="1">
      <c r="B36" s="31"/>
      <c r="I36" s="99"/>
      <c r="L36" s="31"/>
    </row>
    <row r="37" s="1" customFormat="1" ht="25.44" customHeight="1">
      <c r="B37" s="31"/>
      <c r="C37" s="108"/>
      <c r="D37" s="109" t="s">
        <v>52</v>
      </c>
      <c r="E37" s="65"/>
      <c r="F37" s="65"/>
      <c r="G37" s="110" t="s">
        <v>53</v>
      </c>
      <c r="H37" s="111" t="s">
        <v>54</v>
      </c>
      <c r="I37" s="112"/>
      <c r="J37" s="113">
        <f>SUM(J28:J35)</f>
        <v>0</v>
      </c>
      <c r="K37" s="114"/>
      <c r="L37" s="31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115"/>
      <c r="J38" s="47"/>
      <c r="K38" s="47"/>
      <c r="L38" s="31"/>
    </row>
    <row r="42" s="1" customFormat="1" ht="6.96" customHeight="1">
      <c r="B42" s="48"/>
      <c r="C42" s="49"/>
      <c r="D42" s="49"/>
      <c r="E42" s="49"/>
      <c r="F42" s="49"/>
      <c r="G42" s="49"/>
      <c r="H42" s="49"/>
      <c r="I42" s="116"/>
      <c r="J42" s="49"/>
      <c r="K42" s="49"/>
      <c r="L42" s="31"/>
    </row>
    <row r="43" s="1" customFormat="1" ht="24.96" customHeight="1">
      <c r="B43" s="31"/>
      <c r="C43" s="17" t="s">
        <v>84</v>
      </c>
      <c r="I43" s="99"/>
      <c r="L43" s="31"/>
    </row>
    <row r="44" s="1" customFormat="1" ht="6.96" customHeight="1">
      <c r="B44" s="31"/>
      <c r="I44" s="99"/>
      <c r="L44" s="31"/>
    </row>
    <row r="45" s="1" customFormat="1" ht="12" customHeight="1">
      <c r="B45" s="31"/>
      <c r="C45" s="25" t="s">
        <v>17</v>
      </c>
      <c r="I45" s="99"/>
      <c r="L45" s="31"/>
    </row>
    <row r="46" s="1" customFormat="1" ht="16.5" customHeight="1">
      <c r="B46" s="31"/>
      <c r="E46" s="52" t="str">
        <f>E7</f>
        <v>STAVEBNÍ ÚPRAVY OBJEKTU MÁRNICE</v>
      </c>
      <c r="F46" s="1"/>
      <c r="G46" s="1"/>
      <c r="H46" s="1"/>
      <c r="I46" s="99"/>
      <c r="L46" s="31"/>
    </row>
    <row r="47" s="1" customFormat="1" ht="6.96" customHeight="1">
      <c r="B47" s="31"/>
      <c r="I47" s="99"/>
      <c r="L47" s="31"/>
    </row>
    <row r="48" s="1" customFormat="1" ht="12" customHeight="1">
      <c r="B48" s="31"/>
      <c r="C48" s="25" t="s">
        <v>22</v>
      </c>
      <c r="F48" s="13" t="str">
        <f>F10</f>
        <v>Studénka</v>
      </c>
      <c r="I48" s="100" t="s">
        <v>24</v>
      </c>
      <c r="J48" s="54" t="str">
        <f>IF(J10="","",J10)</f>
        <v>8. 2. 2019</v>
      </c>
      <c r="L48" s="31"/>
    </row>
    <row r="49" s="1" customFormat="1" ht="6.96" customHeight="1">
      <c r="B49" s="31"/>
      <c r="I49" s="99"/>
      <c r="L49" s="31"/>
    </row>
    <row r="50" s="1" customFormat="1" ht="13.65" customHeight="1">
      <c r="B50" s="31"/>
      <c r="C50" s="25" t="s">
        <v>28</v>
      </c>
      <c r="F50" s="13" t="str">
        <f>E13</f>
        <v>Město Studénka</v>
      </c>
      <c r="I50" s="100" t="s">
        <v>36</v>
      </c>
      <c r="J50" s="29" t="str">
        <f>E19</f>
        <v>Renata Škopová</v>
      </c>
      <c r="L50" s="31"/>
    </row>
    <row r="51" s="1" customFormat="1" ht="13.65" customHeight="1">
      <c r="B51" s="31"/>
      <c r="C51" s="25" t="s">
        <v>34</v>
      </c>
      <c r="F51" s="13" t="str">
        <f>IF(E16="","",E16)</f>
        <v>Vyplň údaj</v>
      </c>
      <c r="I51" s="100" t="s">
        <v>40</v>
      </c>
      <c r="J51" s="29" t="str">
        <f>E22</f>
        <v>Renata Škopová</v>
      </c>
      <c r="L51" s="31"/>
    </row>
    <row r="52" s="1" customFormat="1" ht="10.32" customHeight="1">
      <c r="B52" s="31"/>
      <c r="I52" s="99"/>
      <c r="L52" s="31"/>
    </row>
    <row r="53" s="1" customFormat="1" ht="29.28" customHeight="1">
      <c r="B53" s="31"/>
      <c r="C53" s="117" t="s">
        <v>85</v>
      </c>
      <c r="D53" s="108"/>
      <c r="E53" s="108"/>
      <c r="F53" s="108"/>
      <c r="G53" s="108"/>
      <c r="H53" s="108"/>
      <c r="I53" s="118"/>
      <c r="J53" s="119" t="s">
        <v>86</v>
      </c>
      <c r="K53" s="108"/>
      <c r="L53" s="31"/>
    </row>
    <row r="54" s="1" customFormat="1" ht="10.32" customHeight="1">
      <c r="B54" s="31"/>
      <c r="I54" s="99"/>
      <c r="L54" s="31"/>
    </row>
    <row r="55" s="1" customFormat="1" ht="22.8" customHeight="1">
      <c r="B55" s="31"/>
      <c r="C55" s="120" t="s">
        <v>87</v>
      </c>
      <c r="I55" s="99"/>
      <c r="J55" s="78">
        <f>J89</f>
        <v>0</v>
      </c>
      <c r="L55" s="31"/>
      <c r="AU55" s="13" t="s">
        <v>88</v>
      </c>
    </row>
    <row r="56" s="7" customFormat="1" ht="24.96" customHeight="1">
      <c r="B56" s="121"/>
      <c r="D56" s="122" t="s">
        <v>89</v>
      </c>
      <c r="E56" s="123"/>
      <c r="F56" s="123"/>
      <c r="G56" s="123"/>
      <c r="H56" s="123"/>
      <c r="I56" s="124"/>
      <c r="J56" s="125">
        <f>J90</f>
        <v>0</v>
      </c>
      <c r="L56" s="121"/>
    </row>
    <row r="57" s="8" customFormat="1" ht="19.92" customHeight="1">
      <c r="B57" s="126"/>
      <c r="D57" s="127" t="s">
        <v>90</v>
      </c>
      <c r="E57" s="128"/>
      <c r="F57" s="128"/>
      <c r="G57" s="128"/>
      <c r="H57" s="128"/>
      <c r="I57" s="129"/>
      <c r="J57" s="130">
        <f>J91</f>
        <v>0</v>
      </c>
      <c r="L57" s="126"/>
    </row>
    <row r="58" s="8" customFormat="1" ht="19.92" customHeight="1">
      <c r="B58" s="126"/>
      <c r="D58" s="127" t="s">
        <v>91</v>
      </c>
      <c r="E58" s="128"/>
      <c r="F58" s="128"/>
      <c r="G58" s="128"/>
      <c r="H58" s="128"/>
      <c r="I58" s="129"/>
      <c r="J58" s="130">
        <f>J101</f>
        <v>0</v>
      </c>
      <c r="L58" s="126"/>
    </row>
    <row r="59" s="8" customFormat="1" ht="19.92" customHeight="1">
      <c r="B59" s="126"/>
      <c r="D59" s="127" t="s">
        <v>92</v>
      </c>
      <c r="E59" s="128"/>
      <c r="F59" s="128"/>
      <c r="G59" s="128"/>
      <c r="H59" s="128"/>
      <c r="I59" s="129"/>
      <c r="J59" s="130">
        <f>J108</f>
        <v>0</v>
      </c>
      <c r="L59" s="126"/>
    </row>
    <row r="60" s="8" customFormat="1" ht="19.92" customHeight="1">
      <c r="B60" s="126"/>
      <c r="D60" s="127" t="s">
        <v>93</v>
      </c>
      <c r="E60" s="128"/>
      <c r="F60" s="128"/>
      <c r="G60" s="128"/>
      <c r="H60" s="128"/>
      <c r="I60" s="129"/>
      <c r="J60" s="130">
        <f>J111</f>
        <v>0</v>
      </c>
      <c r="L60" s="126"/>
    </row>
    <row r="61" s="8" customFormat="1" ht="19.92" customHeight="1">
      <c r="B61" s="126"/>
      <c r="D61" s="127" t="s">
        <v>94</v>
      </c>
      <c r="E61" s="128"/>
      <c r="F61" s="128"/>
      <c r="G61" s="128"/>
      <c r="H61" s="128"/>
      <c r="I61" s="129"/>
      <c r="J61" s="130">
        <f>J119</f>
        <v>0</v>
      </c>
      <c r="L61" s="126"/>
    </row>
    <row r="62" s="7" customFormat="1" ht="24.96" customHeight="1">
      <c r="B62" s="121"/>
      <c r="D62" s="122" t="s">
        <v>95</v>
      </c>
      <c r="E62" s="123"/>
      <c r="F62" s="123"/>
      <c r="G62" s="123"/>
      <c r="H62" s="123"/>
      <c r="I62" s="124"/>
      <c r="J62" s="125">
        <f>J125</f>
        <v>0</v>
      </c>
      <c r="L62" s="121"/>
    </row>
    <row r="63" s="8" customFormat="1" ht="19.92" customHeight="1">
      <c r="B63" s="126"/>
      <c r="D63" s="127" t="s">
        <v>96</v>
      </c>
      <c r="E63" s="128"/>
      <c r="F63" s="128"/>
      <c r="G63" s="128"/>
      <c r="H63" s="128"/>
      <c r="I63" s="129"/>
      <c r="J63" s="130">
        <f>J126</f>
        <v>0</v>
      </c>
      <c r="L63" s="126"/>
    </row>
    <row r="64" s="8" customFormat="1" ht="19.92" customHeight="1">
      <c r="B64" s="126"/>
      <c r="D64" s="127" t="s">
        <v>97</v>
      </c>
      <c r="E64" s="128"/>
      <c r="F64" s="128"/>
      <c r="G64" s="128"/>
      <c r="H64" s="128"/>
      <c r="I64" s="129"/>
      <c r="J64" s="130">
        <f>J158</f>
        <v>0</v>
      </c>
      <c r="L64" s="126"/>
    </row>
    <row r="65" s="8" customFormat="1" ht="19.92" customHeight="1">
      <c r="B65" s="126"/>
      <c r="D65" s="127" t="s">
        <v>98</v>
      </c>
      <c r="E65" s="128"/>
      <c r="F65" s="128"/>
      <c r="G65" s="128"/>
      <c r="H65" s="128"/>
      <c r="I65" s="129"/>
      <c r="J65" s="130">
        <f>J176</f>
        <v>0</v>
      </c>
      <c r="L65" s="126"/>
    </row>
    <row r="66" s="8" customFormat="1" ht="19.92" customHeight="1">
      <c r="B66" s="126"/>
      <c r="D66" s="127" t="s">
        <v>99</v>
      </c>
      <c r="E66" s="128"/>
      <c r="F66" s="128"/>
      <c r="G66" s="128"/>
      <c r="H66" s="128"/>
      <c r="I66" s="129"/>
      <c r="J66" s="130">
        <f>J188</f>
        <v>0</v>
      </c>
      <c r="L66" s="126"/>
    </row>
    <row r="67" s="8" customFormat="1" ht="19.92" customHeight="1">
      <c r="B67" s="126"/>
      <c r="D67" s="127" t="s">
        <v>100</v>
      </c>
      <c r="E67" s="128"/>
      <c r="F67" s="128"/>
      <c r="G67" s="128"/>
      <c r="H67" s="128"/>
      <c r="I67" s="129"/>
      <c r="J67" s="130">
        <f>J191</f>
        <v>0</v>
      </c>
      <c r="L67" s="126"/>
    </row>
    <row r="68" s="7" customFormat="1" ht="24.96" customHeight="1">
      <c r="B68" s="121"/>
      <c r="D68" s="122" t="s">
        <v>101</v>
      </c>
      <c r="E68" s="123"/>
      <c r="F68" s="123"/>
      <c r="G68" s="123"/>
      <c r="H68" s="123"/>
      <c r="I68" s="124"/>
      <c r="J68" s="125">
        <f>J193</f>
        <v>0</v>
      </c>
      <c r="L68" s="121"/>
    </row>
    <row r="69" s="8" customFormat="1" ht="19.92" customHeight="1">
      <c r="B69" s="126"/>
      <c r="D69" s="127" t="s">
        <v>102</v>
      </c>
      <c r="E69" s="128"/>
      <c r="F69" s="128"/>
      <c r="G69" s="128"/>
      <c r="H69" s="128"/>
      <c r="I69" s="129"/>
      <c r="J69" s="130">
        <f>J194</f>
        <v>0</v>
      </c>
      <c r="L69" s="126"/>
    </row>
    <row r="70" s="7" customFormat="1" ht="24.96" customHeight="1">
      <c r="B70" s="121"/>
      <c r="D70" s="122" t="s">
        <v>103</v>
      </c>
      <c r="E70" s="123"/>
      <c r="F70" s="123"/>
      <c r="G70" s="123"/>
      <c r="H70" s="123"/>
      <c r="I70" s="124"/>
      <c r="J70" s="125">
        <f>J196</f>
        <v>0</v>
      </c>
      <c r="L70" s="121"/>
    </row>
    <row r="71" s="8" customFormat="1" ht="19.92" customHeight="1">
      <c r="B71" s="126"/>
      <c r="D71" s="127" t="s">
        <v>104</v>
      </c>
      <c r="E71" s="128"/>
      <c r="F71" s="128"/>
      <c r="G71" s="128"/>
      <c r="H71" s="128"/>
      <c r="I71" s="129"/>
      <c r="J71" s="130">
        <f>J197</f>
        <v>0</v>
      </c>
      <c r="L71" s="126"/>
    </row>
    <row r="72" s="1" customFormat="1" ht="21.84" customHeight="1">
      <c r="B72" s="31"/>
      <c r="I72" s="99"/>
      <c r="L72" s="31"/>
    </row>
    <row r="73" s="1" customFormat="1" ht="6.96" customHeight="1">
      <c r="B73" s="46"/>
      <c r="C73" s="47"/>
      <c r="D73" s="47"/>
      <c r="E73" s="47"/>
      <c r="F73" s="47"/>
      <c r="G73" s="47"/>
      <c r="H73" s="47"/>
      <c r="I73" s="115"/>
      <c r="J73" s="47"/>
      <c r="K73" s="47"/>
      <c r="L73" s="3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116"/>
      <c r="J77" s="49"/>
      <c r="K77" s="49"/>
      <c r="L77" s="31"/>
    </row>
    <row r="78" s="1" customFormat="1" ht="24.96" customHeight="1">
      <c r="B78" s="31"/>
      <c r="C78" s="17" t="s">
        <v>105</v>
      </c>
      <c r="I78" s="99"/>
      <c r="L78" s="31"/>
    </row>
    <row r="79" s="1" customFormat="1" ht="6.96" customHeight="1">
      <c r="B79" s="31"/>
      <c r="I79" s="99"/>
      <c r="L79" s="31"/>
    </row>
    <row r="80" s="1" customFormat="1" ht="12" customHeight="1">
      <c r="B80" s="31"/>
      <c r="C80" s="25" t="s">
        <v>17</v>
      </c>
      <c r="I80" s="99"/>
      <c r="L80" s="31"/>
    </row>
    <row r="81" s="1" customFormat="1" ht="16.5" customHeight="1">
      <c r="B81" s="31"/>
      <c r="E81" s="52" t="str">
        <f>E7</f>
        <v>STAVEBNÍ ÚPRAVY OBJEKTU MÁRNICE</v>
      </c>
      <c r="F81" s="1"/>
      <c r="G81" s="1"/>
      <c r="H81" s="1"/>
      <c r="I81" s="99"/>
      <c r="L81" s="31"/>
    </row>
    <row r="82" s="1" customFormat="1" ht="6.96" customHeight="1">
      <c r="B82" s="31"/>
      <c r="I82" s="99"/>
      <c r="L82" s="31"/>
    </row>
    <row r="83" s="1" customFormat="1" ht="12" customHeight="1">
      <c r="B83" s="31"/>
      <c r="C83" s="25" t="s">
        <v>22</v>
      </c>
      <c r="F83" s="13" t="str">
        <f>F10</f>
        <v>Studénka</v>
      </c>
      <c r="I83" s="100" t="s">
        <v>24</v>
      </c>
      <c r="J83" s="54" t="str">
        <f>IF(J10="","",J10)</f>
        <v>8. 2. 2019</v>
      </c>
      <c r="L83" s="31"/>
    </row>
    <row r="84" s="1" customFormat="1" ht="6.96" customHeight="1">
      <c r="B84" s="31"/>
      <c r="I84" s="99"/>
      <c r="L84" s="31"/>
    </row>
    <row r="85" s="1" customFormat="1" ht="13.65" customHeight="1">
      <c r="B85" s="31"/>
      <c r="C85" s="25" t="s">
        <v>28</v>
      </c>
      <c r="F85" s="13" t="str">
        <f>E13</f>
        <v>Město Studénka</v>
      </c>
      <c r="I85" s="100" t="s">
        <v>36</v>
      </c>
      <c r="J85" s="29" t="str">
        <f>E19</f>
        <v>Renata Škopová</v>
      </c>
      <c r="L85" s="31"/>
    </row>
    <row r="86" s="1" customFormat="1" ht="13.65" customHeight="1">
      <c r="B86" s="31"/>
      <c r="C86" s="25" t="s">
        <v>34</v>
      </c>
      <c r="F86" s="13" t="str">
        <f>IF(E16="","",E16)</f>
        <v>Vyplň údaj</v>
      </c>
      <c r="I86" s="100" t="s">
        <v>40</v>
      </c>
      <c r="J86" s="29" t="str">
        <f>E22</f>
        <v>Renata Škopová</v>
      </c>
      <c r="L86" s="31"/>
    </row>
    <row r="87" s="1" customFormat="1" ht="10.32" customHeight="1">
      <c r="B87" s="31"/>
      <c r="I87" s="99"/>
      <c r="L87" s="31"/>
    </row>
    <row r="88" s="9" customFormat="1" ht="29.28" customHeight="1">
      <c r="B88" s="131"/>
      <c r="C88" s="132" t="s">
        <v>106</v>
      </c>
      <c r="D88" s="133" t="s">
        <v>61</v>
      </c>
      <c r="E88" s="133" t="s">
        <v>57</v>
      </c>
      <c r="F88" s="133" t="s">
        <v>58</v>
      </c>
      <c r="G88" s="133" t="s">
        <v>107</v>
      </c>
      <c r="H88" s="133" t="s">
        <v>108</v>
      </c>
      <c r="I88" s="134" t="s">
        <v>109</v>
      </c>
      <c r="J88" s="135" t="s">
        <v>86</v>
      </c>
      <c r="K88" s="136" t="s">
        <v>110</v>
      </c>
      <c r="L88" s="131"/>
      <c r="M88" s="70" t="s">
        <v>1</v>
      </c>
      <c r="N88" s="71" t="s">
        <v>46</v>
      </c>
      <c r="O88" s="71" t="s">
        <v>111</v>
      </c>
      <c r="P88" s="71" t="s">
        <v>112</v>
      </c>
      <c r="Q88" s="71" t="s">
        <v>113</v>
      </c>
      <c r="R88" s="71" t="s">
        <v>114</v>
      </c>
      <c r="S88" s="71" t="s">
        <v>115</v>
      </c>
      <c r="T88" s="72" t="s">
        <v>116</v>
      </c>
    </row>
    <row r="89" s="1" customFormat="1" ht="22.8" customHeight="1">
      <c r="B89" s="31"/>
      <c r="C89" s="75" t="s">
        <v>117</v>
      </c>
      <c r="I89" s="99"/>
      <c r="J89" s="137">
        <f>BK89</f>
        <v>0</v>
      </c>
      <c r="L89" s="31"/>
      <c r="M89" s="73"/>
      <c r="N89" s="57"/>
      <c r="O89" s="57"/>
      <c r="P89" s="138">
        <f>P90+P125+P193+P196</f>
        <v>0</v>
      </c>
      <c r="Q89" s="57"/>
      <c r="R89" s="138">
        <f>R90+R125+R193+R196</f>
        <v>0</v>
      </c>
      <c r="S89" s="57"/>
      <c r="T89" s="139">
        <f>T90+T125+T193+T196</f>
        <v>0</v>
      </c>
      <c r="AT89" s="13" t="s">
        <v>75</v>
      </c>
      <c r="AU89" s="13" t="s">
        <v>88</v>
      </c>
      <c r="BK89" s="140">
        <f>BK90+BK125+BK193+BK196</f>
        <v>0</v>
      </c>
    </row>
    <row r="90" s="10" customFormat="1" ht="25.92" customHeight="1">
      <c r="B90" s="141"/>
      <c r="D90" s="142" t="s">
        <v>75</v>
      </c>
      <c r="E90" s="143" t="s">
        <v>118</v>
      </c>
      <c r="F90" s="143" t="s">
        <v>119</v>
      </c>
      <c r="I90" s="144"/>
      <c r="J90" s="145">
        <f>BK90</f>
        <v>0</v>
      </c>
      <c r="L90" s="141"/>
      <c r="M90" s="146"/>
      <c r="N90" s="147"/>
      <c r="O90" s="147"/>
      <c r="P90" s="148">
        <f>P91+P101+P108+P111+P119</f>
        <v>0</v>
      </c>
      <c r="Q90" s="147"/>
      <c r="R90" s="148">
        <f>R91+R101+R108+R111+R119</f>
        <v>0</v>
      </c>
      <c r="S90" s="147"/>
      <c r="T90" s="149">
        <f>T91+T101+T108+T111+T119</f>
        <v>0</v>
      </c>
      <c r="AR90" s="142" t="s">
        <v>8</v>
      </c>
      <c r="AT90" s="150" t="s">
        <v>75</v>
      </c>
      <c r="AU90" s="150" t="s">
        <v>76</v>
      </c>
      <c r="AY90" s="142" t="s">
        <v>120</v>
      </c>
      <c r="BK90" s="151">
        <f>BK91+BK101+BK108+BK111+BK119</f>
        <v>0</v>
      </c>
    </row>
    <row r="91" s="10" customFormat="1" ht="22.8" customHeight="1">
      <c r="B91" s="141"/>
      <c r="D91" s="142" t="s">
        <v>75</v>
      </c>
      <c r="E91" s="152" t="s">
        <v>121</v>
      </c>
      <c r="F91" s="152" t="s">
        <v>122</v>
      </c>
      <c r="I91" s="144"/>
      <c r="J91" s="153">
        <f>BK91</f>
        <v>0</v>
      </c>
      <c r="L91" s="141"/>
      <c r="M91" s="146"/>
      <c r="N91" s="147"/>
      <c r="O91" s="147"/>
      <c r="P91" s="148">
        <f>SUM(P92:P100)</f>
        <v>0</v>
      </c>
      <c r="Q91" s="147"/>
      <c r="R91" s="148">
        <f>SUM(R92:R100)</f>
        <v>0</v>
      </c>
      <c r="S91" s="147"/>
      <c r="T91" s="149">
        <f>SUM(T92:T100)</f>
        <v>0</v>
      </c>
      <c r="AR91" s="142" t="s">
        <v>8</v>
      </c>
      <c r="AT91" s="150" t="s">
        <v>75</v>
      </c>
      <c r="AU91" s="150" t="s">
        <v>8</v>
      </c>
      <c r="AY91" s="142" t="s">
        <v>120</v>
      </c>
      <c r="BK91" s="151">
        <f>SUM(BK92:BK100)</f>
        <v>0</v>
      </c>
    </row>
    <row r="92" s="1" customFormat="1" ht="16.5" customHeight="1">
      <c r="B92" s="154"/>
      <c r="C92" s="155" t="s">
        <v>8</v>
      </c>
      <c r="D92" s="155" t="s">
        <v>123</v>
      </c>
      <c r="E92" s="156" t="s">
        <v>124</v>
      </c>
      <c r="F92" s="157" t="s">
        <v>125</v>
      </c>
      <c r="G92" s="158" t="s">
        <v>126</v>
      </c>
      <c r="H92" s="159">
        <v>1.8</v>
      </c>
      <c r="I92" s="160"/>
      <c r="J92" s="161">
        <f>ROUND(I92*H92,0)</f>
        <v>0</v>
      </c>
      <c r="K92" s="157" t="s">
        <v>1</v>
      </c>
      <c r="L92" s="31"/>
      <c r="M92" s="162" t="s">
        <v>1</v>
      </c>
      <c r="N92" s="163" t="s">
        <v>47</v>
      </c>
      <c r="O92" s="61"/>
      <c r="P92" s="164">
        <f>O92*H92</f>
        <v>0</v>
      </c>
      <c r="Q92" s="164">
        <v>0</v>
      </c>
      <c r="R92" s="164">
        <f>Q92*H92</f>
        <v>0</v>
      </c>
      <c r="S92" s="164">
        <v>0</v>
      </c>
      <c r="T92" s="165">
        <f>S92*H92</f>
        <v>0</v>
      </c>
      <c r="AR92" s="13" t="s">
        <v>127</v>
      </c>
      <c r="AT92" s="13" t="s">
        <v>123</v>
      </c>
      <c r="AU92" s="13" t="s">
        <v>82</v>
      </c>
      <c r="AY92" s="13" t="s">
        <v>120</v>
      </c>
      <c r="BE92" s="166">
        <f>IF(N92="základní",J92,0)</f>
        <v>0</v>
      </c>
      <c r="BF92" s="166">
        <f>IF(N92="snížená",J92,0)</f>
        <v>0</v>
      </c>
      <c r="BG92" s="166">
        <f>IF(N92="zákl. přenesená",J92,0)</f>
        <v>0</v>
      </c>
      <c r="BH92" s="166">
        <f>IF(N92="sníž. přenesená",J92,0)</f>
        <v>0</v>
      </c>
      <c r="BI92" s="166">
        <f>IF(N92="nulová",J92,0)</f>
        <v>0</v>
      </c>
      <c r="BJ92" s="13" t="s">
        <v>8</v>
      </c>
      <c r="BK92" s="166">
        <f>ROUND(I92*H92,0)</f>
        <v>0</v>
      </c>
      <c r="BL92" s="13" t="s">
        <v>127</v>
      </c>
      <c r="BM92" s="13" t="s">
        <v>128</v>
      </c>
    </row>
    <row r="93" s="1" customFormat="1" ht="16.5" customHeight="1">
      <c r="B93" s="154"/>
      <c r="C93" s="155" t="s">
        <v>82</v>
      </c>
      <c r="D93" s="155" t="s">
        <v>123</v>
      </c>
      <c r="E93" s="156" t="s">
        <v>129</v>
      </c>
      <c r="F93" s="157" t="s">
        <v>130</v>
      </c>
      <c r="G93" s="158" t="s">
        <v>131</v>
      </c>
      <c r="H93" s="159">
        <v>0.14399999999999999</v>
      </c>
      <c r="I93" s="160"/>
      <c r="J93" s="161">
        <f>ROUND(I93*H93,0)</f>
        <v>0</v>
      </c>
      <c r="K93" s="157" t="s">
        <v>1</v>
      </c>
      <c r="L93" s="31"/>
      <c r="M93" s="162" t="s">
        <v>1</v>
      </c>
      <c r="N93" s="163" t="s">
        <v>47</v>
      </c>
      <c r="O93" s="61"/>
      <c r="P93" s="164">
        <f>O93*H93</f>
        <v>0</v>
      </c>
      <c r="Q93" s="164">
        <v>0</v>
      </c>
      <c r="R93" s="164">
        <f>Q93*H93</f>
        <v>0</v>
      </c>
      <c r="S93" s="164">
        <v>0</v>
      </c>
      <c r="T93" s="165">
        <f>S93*H93</f>
        <v>0</v>
      </c>
      <c r="AR93" s="13" t="s">
        <v>127</v>
      </c>
      <c r="AT93" s="13" t="s">
        <v>123</v>
      </c>
      <c r="AU93" s="13" t="s">
        <v>82</v>
      </c>
      <c r="AY93" s="13" t="s">
        <v>120</v>
      </c>
      <c r="BE93" s="166">
        <f>IF(N93="základní",J93,0)</f>
        <v>0</v>
      </c>
      <c r="BF93" s="166">
        <f>IF(N93="snížená",J93,0)</f>
        <v>0</v>
      </c>
      <c r="BG93" s="166">
        <f>IF(N93="zákl. přenesená",J93,0)</f>
        <v>0</v>
      </c>
      <c r="BH93" s="166">
        <f>IF(N93="sníž. přenesená",J93,0)</f>
        <v>0</v>
      </c>
      <c r="BI93" s="166">
        <f>IF(N93="nulová",J93,0)</f>
        <v>0</v>
      </c>
      <c r="BJ93" s="13" t="s">
        <v>8</v>
      </c>
      <c r="BK93" s="166">
        <f>ROUND(I93*H93,0)</f>
        <v>0</v>
      </c>
      <c r="BL93" s="13" t="s">
        <v>127</v>
      </c>
      <c r="BM93" s="13" t="s">
        <v>132</v>
      </c>
    </row>
    <row r="94" s="1" customFormat="1" ht="16.5" customHeight="1">
      <c r="B94" s="154"/>
      <c r="C94" s="155" t="s">
        <v>121</v>
      </c>
      <c r="D94" s="155" t="s">
        <v>123</v>
      </c>
      <c r="E94" s="156" t="s">
        <v>133</v>
      </c>
      <c r="F94" s="157" t="s">
        <v>134</v>
      </c>
      <c r="G94" s="158" t="s">
        <v>131</v>
      </c>
      <c r="H94" s="159">
        <v>0.216</v>
      </c>
      <c r="I94" s="160"/>
      <c r="J94" s="161">
        <f>ROUND(I94*H94,0)</f>
        <v>0</v>
      </c>
      <c r="K94" s="157" t="s">
        <v>1</v>
      </c>
      <c r="L94" s="31"/>
      <c r="M94" s="162" t="s">
        <v>1</v>
      </c>
      <c r="N94" s="163" t="s">
        <v>47</v>
      </c>
      <c r="O94" s="61"/>
      <c r="P94" s="164">
        <f>O94*H94</f>
        <v>0</v>
      </c>
      <c r="Q94" s="164">
        <v>0</v>
      </c>
      <c r="R94" s="164">
        <f>Q94*H94</f>
        <v>0</v>
      </c>
      <c r="S94" s="164">
        <v>0</v>
      </c>
      <c r="T94" s="165">
        <f>S94*H94</f>
        <v>0</v>
      </c>
      <c r="AR94" s="13" t="s">
        <v>127</v>
      </c>
      <c r="AT94" s="13" t="s">
        <v>123</v>
      </c>
      <c r="AU94" s="13" t="s">
        <v>82</v>
      </c>
      <c r="AY94" s="13" t="s">
        <v>120</v>
      </c>
      <c r="BE94" s="166">
        <f>IF(N94="základní",J94,0)</f>
        <v>0</v>
      </c>
      <c r="BF94" s="166">
        <f>IF(N94="snížená",J94,0)</f>
        <v>0</v>
      </c>
      <c r="BG94" s="166">
        <f>IF(N94="zákl. přenesená",J94,0)</f>
        <v>0</v>
      </c>
      <c r="BH94" s="166">
        <f>IF(N94="sníž. přenesená",J94,0)</f>
        <v>0</v>
      </c>
      <c r="BI94" s="166">
        <f>IF(N94="nulová",J94,0)</f>
        <v>0</v>
      </c>
      <c r="BJ94" s="13" t="s">
        <v>8</v>
      </c>
      <c r="BK94" s="166">
        <f>ROUND(I94*H94,0)</f>
        <v>0</v>
      </c>
      <c r="BL94" s="13" t="s">
        <v>127</v>
      </c>
      <c r="BM94" s="13" t="s">
        <v>135</v>
      </c>
    </row>
    <row r="95" s="1" customFormat="1" ht="16.5" customHeight="1">
      <c r="B95" s="154"/>
      <c r="C95" s="155" t="s">
        <v>127</v>
      </c>
      <c r="D95" s="155" t="s">
        <v>123</v>
      </c>
      <c r="E95" s="156" t="s">
        <v>136</v>
      </c>
      <c r="F95" s="157" t="s">
        <v>137</v>
      </c>
      <c r="G95" s="158" t="s">
        <v>138</v>
      </c>
      <c r="H95" s="159">
        <v>1</v>
      </c>
      <c r="I95" s="160"/>
      <c r="J95" s="161">
        <f>ROUND(I95*H95,0)</f>
        <v>0</v>
      </c>
      <c r="K95" s="157" t="s">
        <v>1</v>
      </c>
      <c r="L95" s="31"/>
      <c r="M95" s="162" t="s">
        <v>1</v>
      </c>
      <c r="N95" s="163" t="s">
        <v>47</v>
      </c>
      <c r="O95" s="61"/>
      <c r="P95" s="164">
        <f>O95*H95</f>
        <v>0</v>
      </c>
      <c r="Q95" s="164">
        <v>0</v>
      </c>
      <c r="R95" s="164">
        <f>Q95*H95</f>
        <v>0</v>
      </c>
      <c r="S95" s="164">
        <v>0</v>
      </c>
      <c r="T95" s="165">
        <f>S95*H95</f>
        <v>0</v>
      </c>
      <c r="AR95" s="13" t="s">
        <v>127</v>
      </c>
      <c r="AT95" s="13" t="s">
        <v>123</v>
      </c>
      <c r="AU95" s="13" t="s">
        <v>82</v>
      </c>
      <c r="AY95" s="13" t="s">
        <v>120</v>
      </c>
      <c r="BE95" s="166">
        <f>IF(N95="základní",J95,0)</f>
        <v>0</v>
      </c>
      <c r="BF95" s="166">
        <f>IF(N95="snížená",J95,0)</f>
        <v>0</v>
      </c>
      <c r="BG95" s="166">
        <f>IF(N95="zákl. přenesená",J95,0)</f>
        <v>0</v>
      </c>
      <c r="BH95" s="166">
        <f>IF(N95="sníž. přenesená",J95,0)</f>
        <v>0</v>
      </c>
      <c r="BI95" s="166">
        <f>IF(N95="nulová",J95,0)</f>
        <v>0</v>
      </c>
      <c r="BJ95" s="13" t="s">
        <v>8</v>
      </c>
      <c r="BK95" s="166">
        <f>ROUND(I95*H95,0)</f>
        <v>0</v>
      </c>
      <c r="BL95" s="13" t="s">
        <v>127</v>
      </c>
      <c r="BM95" s="13" t="s">
        <v>139</v>
      </c>
    </row>
    <row r="96" s="1" customFormat="1" ht="16.5" customHeight="1">
      <c r="B96" s="154"/>
      <c r="C96" s="155" t="s">
        <v>140</v>
      </c>
      <c r="D96" s="155" t="s">
        <v>123</v>
      </c>
      <c r="E96" s="156" t="s">
        <v>141</v>
      </c>
      <c r="F96" s="157" t="s">
        <v>142</v>
      </c>
      <c r="G96" s="158" t="s">
        <v>143</v>
      </c>
      <c r="H96" s="159">
        <v>4</v>
      </c>
      <c r="I96" s="160"/>
      <c r="J96" s="161">
        <f>ROUND(I96*H96,0)</f>
        <v>0</v>
      </c>
      <c r="K96" s="157" t="s">
        <v>1</v>
      </c>
      <c r="L96" s="31"/>
      <c r="M96" s="162" t="s">
        <v>1</v>
      </c>
      <c r="N96" s="163" t="s">
        <v>47</v>
      </c>
      <c r="O96" s="61"/>
      <c r="P96" s="164">
        <f>O96*H96</f>
        <v>0</v>
      </c>
      <c r="Q96" s="164">
        <v>0</v>
      </c>
      <c r="R96" s="164">
        <f>Q96*H96</f>
        <v>0</v>
      </c>
      <c r="S96" s="164">
        <v>0</v>
      </c>
      <c r="T96" s="165">
        <f>S96*H96</f>
        <v>0</v>
      </c>
      <c r="AR96" s="13" t="s">
        <v>127</v>
      </c>
      <c r="AT96" s="13" t="s">
        <v>123</v>
      </c>
      <c r="AU96" s="13" t="s">
        <v>82</v>
      </c>
      <c r="AY96" s="13" t="s">
        <v>120</v>
      </c>
      <c r="BE96" s="166">
        <f>IF(N96="základní",J96,0)</f>
        <v>0</v>
      </c>
      <c r="BF96" s="166">
        <f>IF(N96="snížená",J96,0)</f>
        <v>0</v>
      </c>
      <c r="BG96" s="166">
        <f>IF(N96="zákl. přenesená",J96,0)</f>
        <v>0</v>
      </c>
      <c r="BH96" s="166">
        <f>IF(N96="sníž. přenesená",J96,0)</f>
        <v>0</v>
      </c>
      <c r="BI96" s="166">
        <f>IF(N96="nulová",J96,0)</f>
        <v>0</v>
      </c>
      <c r="BJ96" s="13" t="s">
        <v>8</v>
      </c>
      <c r="BK96" s="166">
        <f>ROUND(I96*H96,0)</f>
        <v>0</v>
      </c>
      <c r="BL96" s="13" t="s">
        <v>127</v>
      </c>
      <c r="BM96" s="13" t="s">
        <v>144</v>
      </c>
    </row>
    <row r="97" s="1" customFormat="1" ht="16.5" customHeight="1">
      <c r="B97" s="154"/>
      <c r="C97" s="155" t="s">
        <v>145</v>
      </c>
      <c r="D97" s="155" t="s">
        <v>123</v>
      </c>
      <c r="E97" s="156" t="s">
        <v>146</v>
      </c>
      <c r="F97" s="157" t="s">
        <v>147</v>
      </c>
      <c r="G97" s="158" t="s">
        <v>138</v>
      </c>
      <c r="H97" s="159">
        <v>1</v>
      </c>
      <c r="I97" s="160"/>
      <c r="J97" s="161">
        <f>ROUND(I97*H97,0)</f>
        <v>0</v>
      </c>
      <c r="K97" s="157" t="s">
        <v>1</v>
      </c>
      <c r="L97" s="31"/>
      <c r="M97" s="162" t="s">
        <v>1</v>
      </c>
      <c r="N97" s="163" t="s">
        <v>47</v>
      </c>
      <c r="O97" s="61"/>
      <c r="P97" s="164">
        <f>O97*H97</f>
        <v>0</v>
      </c>
      <c r="Q97" s="164">
        <v>0</v>
      </c>
      <c r="R97" s="164">
        <f>Q97*H97</f>
        <v>0</v>
      </c>
      <c r="S97" s="164">
        <v>0</v>
      </c>
      <c r="T97" s="165">
        <f>S97*H97</f>
        <v>0</v>
      </c>
      <c r="AR97" s="13" t="s">
        <v>127</v>
      </c>
      <c r="AT97" s="13" t="s">
        <v>123</v>
      </c>
      <c r="AU97" s="13" t="s">
        <v>82</v>
      </c>
      <c r="AY97" s="13" t="s">
        <v>120</v>
      </c>
      <c r="BE97" s="166">
        <f>IF(N97="základní",J97,0)</f>
        <v>0</v>
      </c>
      <c r="BF97" s="166">
        <f>IF(N97="snížená",J97,0)</f>
        <v>0</v>
      </c>
      <c r="BG97" s="166">
        <f>IF(N97="zákl. přenesená",J97,0)</f>
        <v>0</v>
      </c>
      <c r="BH97" s="166">
        <f>IF(N97="sníž. přenesená",J97,0)</f>
        <v>0</v>
      </c>
      <c r="BI97" s="166">
        <f>IF(N97="nulová",J97,0)</f>
        <v>0</v>
      </c>
      <c r="BJ97" s="13" t="s">
        <v>8</v>
      </c>
      <c r="BK97" s="166">
        <f>ROUND(I97*H97,0)</f>
        <v>0</v>
      </c>
      <c r="BL97" s="13" t="s">
        <v>127</v>
      </c>
      <c r="BM97" s="13" t="s">
        <v>148</v>
      </c>
    </row>
    <row r="98" s="1" customFormat="1" ht="16.5" customHeight="1">
      <c r="B98" s="154"/>
      <c r="C98" s="155" t="s">
        <v>149</v>
      </c>
      <c r="D98" s="155" t="s">
        <v>123</v>
      </c>
      <c r="E98" s="156" t="s">
        <v>150</v>
      </c>
      <c r="F98" s="157" t="s">
        <v>151</v>
      </c>
      <c r="G98" s="158" t="s">
        <v>126</v>
      </c>
      <c r="H98" s="159">
        <v>0.25</v>
      </c>
      <c r="I98" s="160"/>
      <c r="J98" s="161">
        <f>ROUND(I98*H98,0)</f>
        <v>0</v>
      </c>
      <c r="K98" s="157" t="s">
        <v>1</v>
      </c>
      <c r="L98" s="31"/>
      <c r="M98" s="162" t="s">
        <v>1</v>
      </c>
      <c r="N98" s="163" t="s">
        <v>47</v>
      </c>
      <c r="O98" s="61"/>
      <c r="P98" s="164">
        <f>O98*H98</f>
        <v>0</v>
      </c>
      <c r="Q98" s="164">
        <v>0</v>
      </c>
      <c r="R98" s="164">
        <f>Q98*H98</f>
        <v>0</v>
      </c>
      <c r="S98" s="164">
        <v>0</v>
      </c>
      <c r="T98" s="165">
        <f>S98*H98</f>
        <v>0</v>
      </c>
      <c r="AR98" s="13" t="s">
        <v>127</v>
      </c>
      <c r="AT98" s="13" t="s">
        <v>123</v>
      </c>
      <c r="AU98" s="13" t="s">
        <v>82</v>
      </c>
      <c r="AY98" s="13" t="s">
        <v>120</v>
      </c>
      <c r="BE98" s="166">
        <f>IF(N98="základní",J98,0)</f>
        <v>0</v>
      </c>
      <c r="BF98" s="166">
        <f>IF(N98="snížená",J98,0)</f>
        <v>0</v>
      </c>
      <c r="BG98" s="166">
        <f>IF(N98="zákl. přenesená",J98,0)</f>
        <v>0</v>
      </c>
      <c r="BH98" s="166">
        <f>IF(N98="sníž. přenesená",J98,0)</f>
        <v>0</v>
      </c>
      <c r="BI98" s="166">
        <f>IF(N98="nulová",J98,0)</f>
        <v>0</v>
      </c>
      <c r="BJ98" s="13" t="s">
        <v>8</v>
      </c>
      <c r="BK98" s="166">
        <f>ROUND(I98*H98,0)</f>
        <v>0</v>
      </c>
      <c r="BL98" s="13" t="s">
        <v>127</v>
      </c>
      <c r="BM98" s="13" t="s">
        <v>152</v>
      </c>
    </row>
    <row r="99" s="1" customFormat="1" ht="16.5" customHeight="1">
      <c r="B99" s="154"/>
      <c r="C99" s="155" t="s">
        <v>153</v>
      </c>
      <c r="D99" s="155" t="s">
        <v>123</v>
      </c>
      <c r="E99" s="156" t="s">
        <v>154</v>
      </c>
      <c r="F99" s="157" t="s">
        <v>155</v>
      </c>
      <c r="G99" s="158" t="s">
        <v>138</v>
      </c>
      <c r="H99" s="159">
        <v>1</v>
      </c>
      <c r="I99" s="160"/>
      <c r="J99" s="161">
        <f>ROUND(I99*H99,0)</f>
        <v>0</v>
      </c>
      <c r="K99" s="157" t="s">
        <v>1</v>
      </c>
      <c r="L99" s="31"/>
      <c r="M99" s="162" t="s">
        <v>1</v>
      </c>
      <c r="N99" s="163" t="s">
        <v>47</v>
      </c>
      <c r="O99" s="61"/>
      <c r="P99" s="164">
        <f>O99*H99</f>
        <v>0</v>
      </c>
      <c r="Q99" s="164">
        <v>0</v>
      </c>
      <c r="R99" s="164">
        <f>Q99*H99</f>
        <v>0</v>
      </c>
      <c r="S99" s="164">
        <v>0</v>
      </c>
      <c r="T99" s="165">
        <f>S99*H99</f>
        <v>0</v>
      </c>
      <c r="AR99" s="13" t="s">
        <v>127</v>
      </c>
      <c r="AT99" s="13" t="s">
        <v>123</v>
      </c>
      <c r="AU99" s="13" t="s">
        <v>82</v>
      </c>
      <c r="AY99" s="13" t="s">
        <v>120</v>
      </c>
      <c r="BE99" s="166">
        <f>IF(N99="základní",J99,0)</f>
        <v>0</v>
      </c>
      <c r="BF99" s="166">
        <f>IF(N99="snížená",J99,0)</f>
        <v>0</v>
      </c>
      <c r="BG99" s="166">
        <f>IF(N99="zákl. přenesená",J99,0)</f>
        <v>0</v>
      </c>
      <c r="BH99" s="166">
        <f>IF(N99="sníž. přenesená",J99,0)</f>
        <v>0</v>
      </c>
      <c r="BI99" s="166">
        <f>IF(N99="nulová",J99,0)</f>
        <v>0</v>
      </c>
      <c r="BJ99" s="13" t="s">
        <v>8</v>
      </c>
      <c r="BK99" s="166">
        <f>ROUND(I99*H99,0)</f>
        <v>0</v>
      </c>
      <c r="BL99" s="13" t="s">
        <v>127</v>
      </c>
      <c r="BM99" s="13" t="s">
        <v>156</v>
      </c>
    </row>
    <row r="100" s="1" customFormat="1" ht="16.5" customHeight="1">
      <c r="B100" s="154"/>
      <c r="C100" s="155" t="s">
        <v>157</v>
      </c>
      <c r="D100" s="155" t="s">
        <v>123</v>
      </c>
      <c r="E100" s="156" t="s">
        <v>158</v>
      </c>
      <c r="F100" s="157" t="s">
        <v>159</v>
      </c>
      <c r="G100" s="158" t="s">
        <v>160</v>
      </c>
      <c r="H100" s="159">
        <v>0.83499999999999996</v>
      </c>
      <c r="I100" s="160"/>
      <c r="J100" s="161">
        <f>ROUND(I100*H100,0)</f>
        <v>0</v>
      </c>
      <c r="K100" s="157" t="s">
        <v>1</v>
      </c>
      <c r="L100" s="31"/>
      <c r="M100" s="162" t="s">
        <v>1</v>
      </c>
      <c r="N100" s="163" t="s">
        <v>47</v>
      </c>
      <c r="O100" s="61"/>
      <c r="P100" s="164">
        <f>O100*H100</f>
        <v>0</v>
      </c>
      <c r="Q100" s="164">
        <v>0</v>
      </c>
      <c r="R100" s="164">
        <f>Q100*H100</f>
        <v>0</v>
      </c>
      <c r="S100" s="164">
        <v>0</v>
      </c>
      <c r="T100" s="165">
        <f>S100*H100</f>
        <v>0</v>
      </c>
      <c r="AR100" s="13" t="s">
        <v>127</v>
      </c>
      <c r="AT100" s="13" t="s">
        <v>123</v>
      </c>
      <c r="AU100" s="13" t="s">
        <v>82</v>
      </c>
      <c r="AY100" s="13" t="s">
        <v>120</v>
      </c>
      <c r="BE100" s="166">
        <f>IF(N100="základní",J100,0)</f>
        <v>0</v>
      </c>
      <c r="BF100" s="166">
        <f>IF(N100="snížená",J100,0)</f>
        <v>0</v>
      </c>
      <c r="BG100" s="166">
        <f>IF(N100="zákl. přenesená",J100,0)</f>
        <v>0</v>
      </c>
      <c r="BH100" s="166">
        <f>IF(N100="sníž. přenesená",J100,0)</f>
        <v>0</v>
      </c>
      <c r="BI100" s="166">
        <f>IF(N100="nulová",J100,0)</f>
        <v>0</v>
      </c>
      <c r="BJ100" s="13" t="s">
        <v>8</v>
      </c>
      <c r="BK100" s="166">
        <f>ROUND(I100*H100,0)</f>
        <v>0</v>
      </c>
      <c r="BL100" s="13" t="s">
        <v>127</v>
      </c>
      <c r="BM100" s="13" t="s">
        <v>161</v>
      </c>
    </row>
    <row r="101" s="10" customFormat="1" ht="22.8" customHeight="1">
      <c r="B101" s="141"/>
      <c r="D101" s="142" t="s">
        <v>75</v>
      </c>
      <c r="E101" s="152" t="s">
        <v>127</v>
      </c>
      <c r="F101" s="152" t="s">
        <v>162</v>
      </c>
      <c r="I101" s="144"/>
      <c r="J101" s="153">
        <f>BK101</f>
        <v>0</v>
      </c>
      <c r="L101" s="141"/>
      <c r="M101" s="146"/>
      <c r="N101" s="147"/>
      <c r="O101" s="147"/>
      <c r="P101" s="148">
        <f>SUM(P102:P107)</f>
        <v>0</v>
      </c>
      <c r="Q101" s="147"/>
      <c r="R101" s="148">
        <f>SUM(R102:R107)</f>
        <v>0</v>
      </c>
      <c r="S101" s="147"/>
      <c r="T101" s="149">
        <f>SUM(T102:T107)</f>
        <v>0</v>
      </c>
      <c r="AR101" s="142" t="s">
        <v>8</v>
      </c>
      <c r="AT101" s="150" t="s">
        <v>75</v>
      </c>
      <c r="AU101" s="150" t="s">
        <v>8</v>
      </c>
      <c r="AY101" s="142" t="s">
        <v>120</v>
      </c>
      <c r="BK101" s="151">
        <f>SUM(BK102:BK107)</f>
        <v>0</v>
      </c>
    </row>
    <row r="102" s="1" customFormat="1" ht="16.5" customHeight="1">
      <c r="B102" s="154"/>
      <c r="C102" s="155" t="s">
        <v>26</v>
      </c>
      <c r="D102" s="155" t="s">
        <v>123</v>
      </c>
      <c r="E102" s="156" t="s">
        <v>163</v>
      </c>
      <c r="F102" s="157" t="s">
        <v>164</v>
      </c>
      <c r="G102" s="158" t="s">
        <v>143</v>
      </c>
      <c r="H102" s="159">
        <v>25.780000000000001</v>
      </c>
      <c r="I102" s="160"/>
      <c r="J102" s="161">
        <f>ROUND(I102*H102,0)</f>
        <v>0</v>
      </c>
      <c r="K102" s="157" t="s">
        <v>1</v>
      </c>
      <c r="L102" s="31"/>
      <c r="M102" s="162" t="s">
        <v>1</v>
      </c>
      <c r="N102" s="163" t="s">
        <v>47</v>
      </c>
      <c r="O102" s="61"/>
      <c r="P102" s="164">
        <f>O102*H102</f>
        <v>0</v>
      </c>
      <c r="Q102" s="164">
        <v>0</v>
      </c>
      <c r="R102" s="164">
        <f>Q102*H102</f>
        <v>0</v>
      </c>
      <c r="S102" s="164">
        <v>0</v>
      </c>
      <c r="T102" s="165">
        <f>S102*H102</f>
        <v>0</v>
      </c>
      <c r="AR102" s="13" t="s">
        <v>127</v>
      </c>
      <c r="AT102" s="13" t="s">
        <v>123</v>
      </c>
      <c r="AU102" s="13" t="s">
        <v>82</v>
      </c>
      <c r="AY102" s="13" t="s">
        <v>120</v>
      </c>
      <c r="BE102" s="166">
        <f>IF(N102="základní",J102,0)</f>
        <v>0</v>
      </c>
      <c r="BF102" s="166">
        <f>IF(N102="snížená",J102,0)</f>
        <v>0</v>
      </c>
      <c r="BG102" s="166">
        <f>IF(N102="zákl. přenesená",J102,0)</f>
        <v>0</v>
      </c>
      <c r="BH102" s="166">
        <f>IF(N102="sníž. přenesená",J102,0)</f>
        <v>0</v>
      </c>
      <c r="BI102" s="166">
        <f>IF(N102="nulová",J102,0)</f>
        <v>0</v>
      </c>
      <c r="BJ102" s="13" t="s">
        <v>8</v>
      </c>
      <c r="BK102" s="166">
        <f>ROUND(I102*H102,0)</f>
        <v>0</v>
      </c>
      <c r="BL102" s="13" t="s">
        <v>127</v>
      </c>
      <c r="BM102" s="13" t="s">
        <v>165</v>
      </c>
    </row>
    <row r="103" s="1" customFormat="1" ht="16.5" customHeight="1">
      <c r="B103" s="154"/>
      <c r="C103" s="155" t="s">
        <v>166</v>
      </c>
      <c r="D103" s="155" t="s">
        <v>123</v>
      </c>
      <c r="E103" s="156" t="s">
        <v>167</v>
      </c>
      <c r="F103" s="157" t="s">
        <v>168</v>
      </c>
      <c r="G103" s="158" t="s">
        <v>131</v>
      </c>
      <c r="H103" s="159">
        <v>1.587</v>
      </c>
      <c r="I103" s="160"/>
      <c r="J103" s="161">
        <f>ROUND(I103*H103,0)</f>
        <v>0</v>
      </c>
      <c r="K103" s="157" t="s">
        <v>1</v>
      </c>
      <c r="L103" s="31"/>
      <c r="M103" s="162" t="s">
        <v>1</v>
      </c>
      <c r="N103" s="163" t="s">
        <v>47</v>
      </c>
      <c r="O103" s="61"/>
      <c r="P103" s="164">
        <f>O103*H103</f>
        <v>0</v>
      </c>
      <c r="Q103" s="164">
        <v>0</v>
      </c>
      <c r="R103" s="164">
        <f>Q103*H103</f>
        <v>0</v>
      </c>
      <c r="S103" s="164">
        <v>0</v>
      </c>
      <c r="T103" s="165">
        <f>S103*H103</f>
        <v>0</v>
      </c>
      <c r="AR103" s="13" t="s">
        <v>127</v>
      </c>
      <c r="AT103" s="13" t="s">
        <v>123</v>
      </c>
      <c r="AU103" s="13" t="s">
        <v>82</v>
      </c>
      <c r="AY103" s="13" t="s">
        <v>120</v>
      </c>
      <c r="BE103" s="166">
        <f>IF(N103="základní",J103,0)</f>
        <v>0</v>
      </c>
      <c r="BF103" s="166">
        <f>IF(N103="snížená",J103,0)</f>
        <v>0</v>
      </c>
      <c r="BG103" s="166">
        <f>IF(N103="zákl. přenesená",J103,0)</f>
        <v>0</v>
      </c>
      <c r="BH103" s="166">
        <f>IF(N103="sníž. přenesená",J103,0)</f>
        <v>0</v>
      </c>
      <c r="BI103" s="166">
        <f>IF(N103="nulová",J103,0)</f>
        <v>0</v>
      </c>
      <c r="BJ103" s="13" t="s">
        <v>8</v>
      </c>
      <c r="BK103" s="166">
        <f>ROUND(I103*H103,0)</f>
        <v>0</v>
      </c>
      <c r="BL103" s="13" t="s">
        <v>127</v>
      </c>
      <c r="BM103" s="13" t="s">
        <v>169</v>
      </c>
    </row>
    <row r="104" s="1" customFormat="1" ht="16.5" customHeight="1">
      <c r="B104" s="154"/>
      <c r="C104" s="155" t="s">
        <v>170</v>
      </c>
      <c r="D104" s="155" t="s">
        <v>123</v>
      </c>
      <c r="E104" s="156" t="s">
        <v>171</v>
      </c>
      <c r="F104" s="157" t="s">
        <v>172</v>
      </c>
      <c r="G104" s="158" t="s">
        <v>126</v>
      </c>
      <c r="H104" s="159">
        <v>5.8250000000000002</v>
      </c>
      <c r="I104" s="160"/>
      <c r="J104" s="161">
        <f>ROUND(I104*H104,0)</f>
        <v>0</v>
      </c>
      <c r="K104" s="157" t="s">
        <v>1</v>
      </c>
      <c r="L104" s="31"/>
      <c r="M104" s="162" t="s">
        <v>1</v>
      </c>
      <c r="N104" s="163" t="s">
        <v>47</v>
      </c>
      <c r="O104" s="61"/>
      <c r="P104" s="164">
        <f>O104*H104</f>
        <v>0</v>
      </c>
      <c r="Q104" s="164">
        <v>0</v>
      </c>
      <c r="R104" s="164">
        <f>Q104*H104</f>
        <v>0</v>
      </c>
      <c r="S104" s="164">
        <v>0</v>
      </c>
      <c r="T104" s="165">
        <f>S104*H104</f>
        <v>0</v>
      </c>
      <c r="AR104" s="13" t="s">
        <v>127</v>
      </c>
      <c r="AT104" s="13" t="s">
        <v>123</v>
      </c>
      <c r="AU104" s="13" t="s">
        <v>82</v>
      </c>
      <c r="AY104" s="13" t="s">
        <v>120</v>
      </c>
      <c r="BE104" s="166">
        <f>IF(N104="základní",J104,0)</f>
        <v>0</v>
      </c>
      <c r="BF104" s="166">
        <f>IF(N104="snížená",J104,0)</f>
        <v>0</v>
      </c>
      <c r="BG104" s="166">
        <f>IF(N104="zákl. přenesená",J104,0)</f>
        <v>0</v>
      </c>
      <c r="BH104" s="166">
        <f>IF(N104="sníž. přenesená",J104,0)</f>
        <v>0</v>
      </c>
      <c r="BI104" s="166">
        <f>IF(N104="nulová",J104,0)</f>
        <v>0</v>
      </c>
      <c r="BJ104" s="13" t="s">
        <v>8</v>
      </c>
      <c r="BK104" s="166">
        <f>ROUND(I104*H104,0)</f>
        <v>0</v>
      </c>
      <c r="BL104" s="13" t="s">
        <v>127</v>
      </c>
      <c r="BM104" s="13" t="s">
        <v>173</v>
      </c>
    </row>
    <row r="105" s="1" customFormat="1" ht="16.5" customHeight="1">
      <c r="B105" s="154"/>
      <c r="C105" s="155" t="s">
        <v>174</v>
      </c>
      <c r="D105" s="155" t="s">
        <v>123</v>
      </c>
      <c r="E105" s="156" t="s">
        <v>175</v>
      </c>
      <c r="F105" s="157" t="s">
        <v>176</v>
      </c>
      <c r="G105" s="158" t="s">
        <v>126</v>
      </c>
      <c r="H105" s="159">
        <v>5.8250000000000002</v>
      </c>
      <c r="I105" s="160"/>
      <c r="J105" s="161">
        <f>ROUND(I105*H105,0)</f>
        <v>0</v>
      </c>
      <c r="K105" s="157" t="s">
        <v>1</v>
      </c>
      <c r="L105" s="31"/>
      <c r="M105" s="162" t="s">
        <v>1</v>
      </c>
      <c r="N105" s="163" t="s">
        <v>47</v>
      </c>
      <c r="O105" s="61"/>
      <c r="P105" s="164">
        <f>O105*H105</f>
        <v>0</v>
      </c>
      <c r="Q105" s="164">
        <v>0</v>
      </c>
      <c r="R105" s="164">
        <f>Q105*H105</f>
        <v>0</v>
      </c>
      <c r="S105" s="164">
        <v>0</v>
      </c>
      <c r="T105" s="165">
        <f>S105*H105</f>
        <v>0</v>
      </c>
      <c r="AR105" s="13" t="s">
        <v>127</v>
      </c>
      <c r="AT105" s="13" t="s">
        <v>123</v>
      </c>
      <c r="AU105" s="13" t="s">
        <v>82</v>
      </c>
      <c r="AY105" s="13" t="s">
        <v>120</v>
      </c>
      <c r="BE105" s="166">
        <f>IF(N105="základní",J105,0)</f>
        <v>0</v>
      </c>
      <c r="BF105" s="166">
        <f>IF(N105="snížená",J105,0)</f>
        <v>0</v>
      </c>
      <c r="BG105" s="166">
        <f>IF(N105="zákl. přenesená",J105,0)</f>
        <v>0</v>
      </c>
      <c r="BH105" s="166">
        <f>IF(N105="sníž. přenesená",J105,0)</f>
        <v>0</v>
      </c>
      <c r="BI105" s="166">
        <f>IF(N105="nulová",J105,0)</f>
        <v>0</v>
      </c>
      <c r="BJ105" s="13" t="s">
        <v>8</v>
      </c>
      <c r="BK105" s="166">
        <f>ROUND(I105*H105,0)</f>
        <v>0</v>
      </c>
      <c r="BL105" s="13" t="s">
        <v>127</v>
      </c>
      <c r="BM105" s="13" t="s">
        <v>177</v>
      </c>
    </row>
    <row r="106" s="1" customFormat="1" ht="16.5" customHeight="1">
      <c r="B106" s="154"/>
      <c r="C106" s="155" t="s">
        <v>178</v>
      </c>
      <c r="D106" s="155" t="s">
        <v>123</v>
      </c>
      <c r="E106" s="156" t="s">
        <v>179</v>
      </c>
      <c r="F106" s="157" t="s">
        <v>180</v>
      </c>
      <c r="G106" s="158" t="s">
        <v>160</v>
      </c>
      <c r="H106" s="159">
        <v>0.183</v>
      </c>
      <c r="I106" s="160"/>
      <c r="J106" s="161">
        <f>ROUND(I106*H106,0)</f>
        <v>0</v>
      </c>
      <c r="K106" s="157" t="s">
        <v>1</v>
      </c>
      <c r="L106" s="31"/>
      <c r="M106" s="162" t="s">
        <v>1</v>
      </c>
      <c r="N106" s="163" t="s">
        <v>47</v>
      </c>
      <c r="O106" s="61"/>
      <c r="P106" s="164">
        <f>O106*H106</f>
        <v>0</v>
      </c>
      <c r="Q106" s="164">
        <v>0</v>
      </c>
      <c r="R106" s="164">
        <f>Q106*H106</f>
        <v>0</v>
      </c>
      <c r="S106" s="164">
        <v>0</v>
      </c>
      <c r="T106" s="165">
        <f>S106*H106</f>
        <v>0</v>
      </c>
      <c r="AR106" s="13" t="s">
        <v>127</v>
      </c>
      <c r="AT106" s="13" t="s">
        <v>123</v>
      </c>
      <c r="AU106" s="13" t="s">
        <v>82</v>
      </c>
      <c r="AY106" s="13" t="s">
        <v>120</v>
      </c>
      <c r="BE106" s="166">
        <f>IF(N106="základní",J106,0)</f>
        <v>0</v>
      </c>
      <c r="BF106" s="166">
        <f>IF(N106="snížená",J106,0)</f>
        <v>0</v>
      </c>
      <c r="BG106" s="166">
        <f>IF(N106="zákl. přenesená",J106,0)</f>
        <v>0</v>
      </c>
      <c r="BH106" s="166">
        <f>IF(N106="sníž. přenesená",J106,0)</f>
        <v>0</v>
      </c>
      <c r="BI106" s="166">
        <f>IF(N106="nulová",J106,0)</f>
        <v>0</v>
      </c>
      <c r="BJ106" s="13" t="s">
        <v>8</v>
      </c>
      <c r="BK106" s="166">
        <f>ROUND(I106*H106,0)</f>
        <v>0</v>
      </c>
      <c r="BL106" s="13" t="s">
        <v>127</v>
      </c>
      <c r="BM106" s="13" t="s">
        <v>181</v>
      </c>
    </row>
    <row r="107" s="1" customFormat="1" ht="16.5" customHeight="1">
      <c r="B107" s="154"/>
      <c r="C107" s="167" t="s">
        <v>9</v>
      </c>
      <c r="D107" s="167" t="s">
        <v>182</v>
      </c>
      <c r="E107" s="168" t="s">
        <v>183</v>
      </c>
      <c r="F107" s="169" t="s">
        <v>184</v>
      </c>
      <c r="G107" s="170" t="s">
        <v>160</v>
      </c>
      <c r="H107" s="171">
        <v>0.012999999999999999</v>
      </c>
      <c r="I107" s="172"/>
      <c r="J107" s="173">
        <f>ROUND(I107*H107,0)</f>
        <v>0</v>
      </c>
      <c r="K107" s="169" t="s">
        <v>1</v>
      </c>
      <c r="L107" s="174"/>
      <c r="M107" s="175" t="s">
        <v>1</v>
      </c>
      <c r="N107" s="176" t="s">
        <v>47</v>
      </c>
      <c r="O107" s="61"/>
      <c r="P107" s="164">
        <f>O107*H107</f>
        <v>0</v>
      </c>
      <c r="Q107" s="164">
        <v>0</v>
      </c>
      <c r="R107" s="164">
        <f>Q107*H107</f>
        <v>0</v>
      </c>
      <c r="S107" s="164">
        <v>0</v>
      </c>
      <c r="T107" s="165">
        <f>S107*H107</f>
        <v>0</v>
      </c>
      <c r="AR107" s="13" t="s">
        <v>153</v>
      </c>
      <c r="AT107" s="13" t="s">
        <v>182</v>
      </c>
      <c r="AU107" s="13" t="s">
        <v>82</v>
      </c>
      <c r="AY107" s="13" t="s">
        <v>120</v>
      </c>
      <c r="BE107" s="166">
        <f>IF(N107="základní",J107,0)</f>
        <v>0</v>
      </c>
      <c r="BF107" s="166">
        <f>IF(N107="snížená",J107,0)</f>
        <v>0</v>
      </c>
      <c r="BG107" s="166">
        <f>IF(N107="zákl. přenesená",J107,0)</f>
        <v>0</v>
      </c>
      <c r="BH107" s="166">
        <f>IF(N107="sníž. přenesená",J107,0)</f>
        <v>0</v>
      </c>
      <c r="BI107" s="166">
        <f>IF(N107="nulová",J107,0)</f>
        <v>0</v>
      </c>
      <c r="BJ107" s="13" t="s">
        <v>8</v>
      </c>
      <c r="BK107" s="166">
        <f>ROUND(I107*H107,0)</f>
        <v>0</v>
      </c>
      <c r="BL107" s="13" t="s">
        <v>127</v>
      </c>
      <c r="BM107" s="13" t="s">
        <v>185</v>
      </c>
    </row>
    <row r="108" s="10" customFormat="1" ht="22.8" customHeight="1">
      <c r="B108" s="141"/>
      <c r="D108" s="142" t="s">
        <v>75</v>
      </c>
      <c r="E108" s="152" t="s">
        <v>186</v>
      </c>
      <c r="F108" s="152" t="s">
        <v>187</v>
      </c>
      <c r="I108" s="144"/>
      <c r="J108" s="153">
        <f>BK108</f>
        <v>0</v>
      </c>
      <c r="L108" s="141"/>
      <c r="M108" s="146"/>
      <c r="N108" s="147"/>
      <c r="O108" s="147"/>
      <c r="P108" s="148">
        <f>SUM(P109:P110)</f>
        <v>0</v>
      </c>
      <c r="Q108" s="147"/>
      <c r="R108" s="148">
        <f>SUM(R109:R110)</f>
        <v>0</v>
      </c>
      <c r="S108" s="147"/>
      <c r="T108" s="149">
        <f>SUM(T109:T110)</f>
        <v>0</v>
      </c>
      <c r="AR108" s="142" t="s">
        <v>8</v>
      </c>
      <c r="AT108" s="150" t="s">
        <v>75</v>
      </c>
      <c r="AU108" s="150" t="s">
        <v>8</v>
      </c>
      <c r="AY108" s="142" t="s">
        <v>120</v>
      </c>
      <c r="BK108" s="151">
        <f>SUM(BK109:BK110)</f>
        <v>0</v>
      </c>
    </row>
    <row r="109" s="1" customFormat="1" ht="16.5" customHeight="1">
      <c r="B109" s="154"/>
      <c r="C109" s="155" t="s">
        <v>188</v>
      </c>
      <c r="D109" s="155" t="s">
        <v>123</v>
      </c>
      <c r="E109" s="156" t="s">
        <v>189</v>
      </c>
      <c r="F109" s="157" t="s">
        <v>190</v>
      </c>
      <c r="G109" s="158" t="s">
        <v>126</v>
      </c>
      <c r="H109" s="159">
        <v>1.8</v>
      </c>
      <c r="I109" s="160"/>
      <c r="J109" s="161">
        <f>ROUND(I109*H109,0)</f>
        <v>0</v>
      </c>
      <c r="K109" s="157" t="s">
        <v>1</v>
      </c>
      <c r="L109" s="31"/>
      <c r="M109" s="162" t="s">
        <v>1</v>
      </c>
      <c r="N109" s="163" t="s">
        <v>47</v>
      </c>
      <c r="O109" s="61"/>
      <c r="P109" s="164">
        <f>O109*H109</f>
        <v>0</v>
      </c>
      <c r="Q109" s="164">
        <v>0</v>
      </c>
      <c r="R109" s="164">
        <f>Q109*H109</f>
        <v>0</v>
      </c>
      <c r="S109" s="164">
        <v>0</v>
      </c>
      <c r="T109" s="165">
        <f>S109*H109</f>
        <v>0</v>
      </c>
      <c r="AR109" s="13" t="s">
        <v>127</v>
      </c>
      <c r="AT109" s="13" t="s">
        <v>123</v>
      </c>
      <c r="AU109" s="13" t="s">
        <v>82</v>
      </c>
      <c r="AY109" s="13" t="s">
        <v>120</v>
      </c>
      <c r="BE109" s="166">
        <f>IF(N109="základní",J109,0)</f>
        <v>0</v>
      </c>
      <c r="BF109" s="166">
        <f>IF(N109="snížená",J109,0)</f>
        <v>0</v>
      </c>
      <c r="BG109" s="166">
        <f>IF(N109="zákl. přenesená",J109,0)</f>
        <v>0</v>
      </c>
      <c r="BH109" s="166">
        <f>IF(N109="sníž. přenesená",J109,0)</f>
        <v>0</v>
      </c>
      <c r="BI109" s="166">
        <f>IF(N109="nulová",J109,0)</f>
        <v>0</v>
      </c>
      <c r="BJ109" s="13" t="s">
        <v>8</v>
      </c>
      <c r="BK109" s="166">
        <f>ROUND(I109*H109,0)</f>
        <v>0</v>
      </c>
      <c r="BL109" s="13" t="s">
        <v>127</v>
      </c>
      <c r="BM109" s="13" t="s">
        <v>191</v>
      </c>
    </row>
    <row r="110" s="1" customFormat="1" ht="16.5" customHeight="1">
      <c r="B110" s="154"/>
      <c r="C110" s="155" t="s">
        <v>192</v>
      </c>
      <c r="D110" s="155" t="s">
        <v>123</v>
      </c>
      <c r="E110" s="156" t="s">
        <v>193</v>
      </c>
      <c r="F110" s="157" t="s">
        <v>194</v>
      </c>
      <c r="G110" s="158" t="s">
        <v>126</v>
      </c>
      <c r="H110" s="159">
        <v>1.8</v>
      </c>
      <c r="I110" s="160"/>
      <c r="J110" s="161">
        <f>ROUND(I110*H110,0)</f>
        <v>0</v>
      </c>
      <c r="K110" s="157" t="s">
        <v>1</v>
      </c>
      <c r="L110" s="31"/>
      <c r="M110" s="162" t="s">
        <v>1</v>
      </c>
      <c r="N110" s="163" t="s">
        <v>47</v>
      </c>
      <c r="O110" s="61"/>
      <c r="P110" s="164">
        <f>O110*H110</f>
        <v>0</v>
      </c>
      <c r="Q110" s="164">
        <v>0</v>
      </c>
      <c r="R110" s="164">
        <f>Q110*H110</f>
        <v>0</v>
      </c>
      <c r="S110" s="164">
        <v>0</v>
      </c>
      <c r="T110" s="165">
        <f>S110*H110</f>
        <v>0</v>
      </c>
      <c r="AR110" s="13" t="s">
        <v>127</v>
      </c>
      <c r="AT110" s="13" t="s">
        <v>123</v>
      </c>
      <c r="AU110" s="13" t="s">
        <v>82</v>
      </c>
      <c r="AY110" s="13" t="s">
        <v>120</v>
      </c>
      <c r="BE110" s="166">
        <f>IF(N110="základní",J110,0)</f>
        <v>0</v>
      </c>
      <c r="BF110" s="166">
        <f>IF(N110="snížená",J110,0)</f>
        <v>0</v>
      </c>
      <c r="BG110" s="166">
        <f>IF(N110="zákl. přenesená",J110,0)</f>
        <v>0</v>
      </c>
      <c r="BH110" s="166">
        <f>IF(N110="sníž. přenesená",J110,0)</f>
        <v>0</v>
      </c>
      <c r="BI110" s="166">
        <f>IF(N110="nulová",J110,0)</f>
        <v>0</v>
      </c>
      <c r="BJ110" s="13" t="s">
        <v>8</v>
      </c>
      <c r="BK110" s="166">
        <f>ROUND(I110*H110,0)</f>
        <v>0</v>
      </c>
      <c r="BL110" s="13" t="s">
        <v>127</v>
      </c>
      <c r="BM110" s="13" t="s">
        <v>195</v>
      </c>
    </row>
    <row r="111" s="10" customFormat="1" ht="22.8" customHeight="1">
      <c r="B111" s="141"/>
      <c r="D111" s="142" t="s">
        <v>75</v>
      </c>
      <c r="E111" s="152" t="s">
        <v>157</v>
      </c>
      <c r="F111" s="152" t="s">
        <v>196</v>
      </c>
      <c r="I111" s="144"/>
      <c r="J111" s="153">
        <f>BK111</f>
        <v>0</v>
      </c>
      <c r="L111" s="141"/>
      <c r="M111" s="146"/>
      <c r="N111" s="147"/>
      <c r="O111" s="147"/>
      <c r="P111" s="148">
        <f>SUM(P112:P118)</f>
        <v>0</v>
      </c>
      <c r="Q111" s="147"/>
      <c r="R111" s="148">
        <f>SUM(R112:R118)</f>
        <v>0</v>
      </c>
      <c r="S111" s="147"/>
      <c r="T111" s="149">
        <f>SUM(T112:T118)</f>
        <v>0</v>
      </c>
      <c r="AR111" s="142" t="s">
        <v>8</v>
      </c>
      <c r="AT111" s="150" t="s">
        <v>75</v>
      </c>
      <c r="AU111" s="150" t="s">
        <v>8</v>
      </c>
      <c r="AY111" s="142" t="s">
        <v>120</v>
      </c>
      <c r="BK111" s="151">
        <f>SUM(BK112:BK118)</f>
        <v>0</v>
      </c>
    </row>
    <row r="112" s="1" customFormat="1" ht="16.5" customHeight="1">
      <c r="B112" s="154"/>
      <c r="C112" s="155" t="s">
        <v>197</v>
      </c>
      <c r="D112" s="155" t="s">
        <v>123</v>
      </c>
      <c r="E112" s="156" t="s">
        <v>198</v>
      </c>
      <c r="F112" s="157" t="s">
        <v>199</v>
      </c>
      <c r="G112" s="158" t="s">
        <v>131</v>
      </c>
      <c r="H112" s="159">
        <v>1.7290000000000001</v>
      </c>
      <c r="I112" s="160"/>
      <c r="J112" s="161">
        <f>ROUND(I112*H112,0)</f>
        <v>0</v>
      </c>
      <c r="K112" s="157" t="s">
        <v>1</v>
      </c>
      <c r="L112" s="31"/>
      <c r="M112" s="162" t="s">
        <v>1</v>
      </c>
      <c r="N112" s="163" t="s">
        <v>47</v>
      </c>
      <c r="O112" s="61"/>
      <c r="P112" s="164">
        <f>O112*H112</f>
        <v>0</v>
      </c>
      <c r="Q112" s="164">
        <v>0</v>
      </c>
      <c r="R112" s="164">
        <f>Q112*H112</f>
        <v>0</v>
      </c>
      <c r="S112" s="164">
        <v>0</v>
      </c>
      <c r="T112" s="165">
        <f>S112*H112</f>
        <v>0</v>
      </c>
      <c r="AR112" s="13" t="s">
        <v>127</v>
      </c>
      <c r="AT112" s="13" t="s">
        <v>123</v>
      </c>
      <c r="AU112" s="13" t="s">
        <v>82</v>
      </c>
      <c r="AY112" s="13" t="s">
        <v>120</v>
      </c>
      <c r="BE112" s="166">
        <f>IF(N112="základní",J112,0)</f>
        <v>0</v>
      </c>
      <c r="BF112" s="166">
        <f>IF(N112="snížená",J112,0)</f>
        <v>0</v>
      </c>
      <c r="BG112" s="166">
        <f>IF(N112="zákl. přenesená",J112,0)</f>
        <v>0</v>
      </c>
      <c r="BH112" s="166">
        <f>IF(N112="sníž. přenesená",J112,0)</f>
        <v>0</v>
      </c>
      <c r="BI112" s="166">
        <f>IF(N112="nulová",J112,0)</f>
        <v>0</v>
      </c>
      <c r="BJ112" s="13" t="s">
        <v>8</v>
      </c>
      <c r="BK112" s="166">
        <f>ROUND(I112*H112,0)</f>
        <v>0</v>
      </c>
      <c r="BL112" s="13" t="s">
        <v>127</v>
      </c>
      <c r="BM112" s="13" t="s">
        <v>200</v>
      </c>
    </row>
    <row r="113" s="1" customFormat="1" ht="16.5" customHeight="1">
      <c r="B113" s="154"/>
      <c r="C113" s="155" t="s">
        <v>201</v>
      </c>
      <c r="D113" s="155" t="s">
        <v>123</v>
      </c>
      <c r="E113" s="156" t="s">
        <v>202</v>
      </c>
      <c r="F113" s="157" t="s">
        <v>203</v>
      </c>
      <c r="G113" s="158" t="s">
        <v>131</v>
      </c>
      <c r="H113" s="159">
        <v>0.35599999999999998</v>
      </c>
      <c r="I113" s="160"/>
      <c r="J113" s="161">
        <f>ROUND(I113*H113,0)</f>
        <v>0</v>
      </c>
      <c r="K113" s="157" t="s">
        <v>1</v>
      </c>
      <c r="L113" s="31"/>
      <c r="M113" s="162" t="s">
        <v>1</v>
      </c>
      <c r="N113" s="163" t="s">
        <v>47</v>
      </c>
      <c r="O113" s="61"/>
      <c r="P113" s="164">
        <f>O113*H113</f>
        <v>0</v>
      </c>
      <c r="Q113" s="164">
        <v>0</v>
      </c>
      <c r="R113" s="164">
        <f>Q113*H113</f>
        <v>0</v>
      </c>
      <c r="S113" s="164">
        <v>0</v>
      </c>
      <c r="T113" s="165">
        <f>S113*H113</f>
        <v>0</v>
      </c>
      <c r="AR113" s="13" t="s">
        <v>127</v>
      </c>
      <c r="AT113" s="13" t="s">
        <v>123</v>
      </c>
      <c r="AU113" s="13" t="s">
        <v>82</v>
      </c>
      <c r="AY113" s="13" t="s">
        <v>120</v>
      </c>
      <c r="BE113" s="166">
        <f>IF(N113="základní",J113,0)</f>
        <v>0</v>
      </c>
      <c r="BF113" s="166">
        <f>IF(N113="snížená",J113,0)</f>
        <v>0</v>
      </c>
      <c r="BG113" s="166">
        <f>IF(N113="zákl. přenesená",J113,0)</f>
        <v>0</v>
      </c>
      <c r="BH113" s="166">
        <f>IF(N113="sníž. přenesená",J113,0)</f>
        <v>0</v>
      </c>
      <c r="BI113" s="166">
        <f>IF(N113="nulová",J113,0)</f>
        <v>0</v>
      </c>
      <c r="BJ113" s="13" t="s">
        <v>8</v>
      </c>
      <c r="BK113" s="166">
        <f>ROUND(I113*H113,0)</f>
        <v>0</v>
      </c>
      <c r="BL113" s="13" t="s">
        <v>127</v>
      </c>
      <c r="BM113" s="13" t="s">
        <v>204</v>
      </c>
    </row>
    <row r="114" s="1" customFormat="1" ht="16.5" customHeight="1">
      <c r="B114" s="154"/>
      <c r="C114" s="155" t="s">
        <v>205</v>
      </c>
      <c r="D114" s="155" t="s">
        <v>123</v>
      </c>
      <c r="E114" s="156" t="s">
        <v>206</v>
      </c>
      <c r="F114" s="157" t="s">
        <v>207</v>
      </c>
      <c r="G114" s="158" t="s">
        <v>143</v>
      </c>
      <c r="H114" s="159">
        <v>0.55000000000000004</v>
      </c>
      <c r="I114" s="160"/>
      <c r="J114" s="161">
        <f>ROUND(I114*H114,0)</f>
        <v>0</v>
      </c>
      <c r="K114" s="157" t="s">
        <v>1</v>
      </c>
      <c r="L114" s="31"/>
      <c r="M114" s="162" t="s">
        <v>1</v>
      </c>
      <c r="N114" s="163" t="s">
        <v>47</v>
      </c>
      <c r="O114" s="61"/>
      <c r="P114" s="164">
        <f>O114*H114</f>
        <v>0</v>
      </c>
      <c r="Q114" s="164">
        <v>0</v>
      </c>
      <c r="R114" s="164">
        <f>Q114*H114</f>
        <v>0</v>
      </c>
      <c r="S114" s="164">
        <v>0</v>
      </c>
      <c r="T114" s="165">
        <f>S114*H114</f>
        <v>0</v>
      </c>
      <c r="AR114" s="13" t="s">
        <v>127</v>
      </c>
      <c r="AT114" s="13" t="s">
        <v>123</v>
      </c>
      <c r="AU114" s="13" t="s">
        <v>82</v>
      </c>
      <c r="AY114" s="13" t="s">
        <v>120</v>
      </c>
      <c r="BE114" s="166">
        <f>IF(N114="základní",J114,0)</f>
        <v>0</v>
      </c>
      <c r="BF114" s="166">
        <f>IF(N114="snížená",J114,0)</f>
        <v>0</v>
      </c>
      <c r="BG114" s="166">
        <f>IF(N114="zákl. přenesená",J114,0)</f>
        <v>0</v>
      </c>
      <c r="BH114" s="166">
        <f>IF(N114="sníž. přenesená",J114,0)</f>
        <v>0</v>
      </c>
      <c r="BI114" s="166">
        <f>IF(N114="nulová",J114,0)</f>
        <v>0</v>
      </c>
      <c r="BJ114" s="13" t="s">
        <v>8</v>
      </c>
      <c r="BK114" s="166">
        <f>ROUND(I114*H114,0)</f>
        <v>0</v>
      </c>
      <c r="BL114" s="13" t="s">
        <v>127</v>
      </c>
      <c r="BM114" s="13" t="s">
        <v>208</v>
      </c>
    </row>
    <row r="115" s="1" customFormat="1" ht="16.5" customHeight="1">
      <c r="B115" s="154"/>
      <c r="C115" s="155" t="s">
        <v>7</v>
      </c>
      <c r="D115" s="155" t="s">
        <v>123</v>
      </c>
      <c r="E115" s="156" t="s">
        <v>209</v>
      </c>
      <c r="F115" s="157" t="s">
        <v>210</v>
      </c>
      <c r="G115" s="158" t="s">
        <v>143</v>
      </c>
      <c r="H115" s="159">
        <v>2.7000000000000002</v>
      </c>
      <c r="I115" s="160"/>
      <c r="J115" s="161">
        <f>ROUND(I115*H115,0)</f>
        <v>0</v>
      </c>
      <c r="K115" s="157" t="s">
        <v>1</v>
      </c>
      <c r="L115" s="31"/>
      <c r="M115" s="162" t="s">
        <v>1</v>
      </c>
      <c r="N115" s="163" t="s">
        <v>47</v>
      </c>
      <c r="O115" s="61"/>
      <c r="P115" s="164">
        <f>O115*H115</f>
        <v>0</v>
      </c>
      <c r="Q115" s="164">
        <v>0</v>
      </c>
      <c r="R115" s="164">
        <f>Q115*H115</f>
        <v>0</v>
      </c>
      <c r="S115" s="164">
        <v>0</v>
      </c>
      <c r="T115" s="165">
        <f>S115*H115</f>
        <v>0</v>
      </c>
      <c r="AR115" s="13" t="s">
        <v>127</v>
      </c>
      <c r="AT115" s="13" t="s">
        <v>123</v>
      </c>
      <c r="AU115" s="13" t="s">
        <v>82</v>
      </c>
      <c r="AY115" s="13" t="s">
        <v>120</v>
      </c>
      <c r="BE115" s="166">
        <f>IF(N115="základní",J115,0)</f>
        <v>0</v>
      </c>
      <c r="BF115" s="166">
        <f>IF(N115="snížená",J115,0)</f>
        <v>0</v>
      </c>
      <c r="BG115" s="166">
        <f>IF(N115="zákl. přenesená",J115,0)</f>
        <v>0</v>
      </c>
      <c r="BH115" s="166">
        <f>IF(N115="sníž. přenesená",J115,0)</f>
        <v>0</v>
      </c>
      <c r="BI115" s="166">
        <f>IF(N115="nulová",J115,0)</f>
        <v>0</v>
      </c>
      <c r="BJ115" s="13" t="s">
        <v>8</v>
      </c>
      <c r="BK115" s="166">
        <f>ROUND(I115*H115,0)</f>
        <v>0</v>
      </c>
      <c r="BL115" s="13" t="s">
        <v>127</v>
      </c>
      <c r="BM115" s="13" t="s">
        <v>211</v>
      </c>
    </row>
    <row r="116" s="1" customFormat="1" ht="16.5" customHeight="1">
      <c r="B116" s="154"/>
      <c r="C116" s="155" t="s">
        <v>212</v>
      </c>
      <c r="D116" s="155" t="s">
        <v>123</v>
      </c>
      <c r="E116" s="156" t="s">
        <v>213</v>
      </c>
      <c r="F116" s="157" t="s">
        <v>214</v>
      </c>
      <c r="G116" s="158" t="s">
        <v>160</v>
      </c>
      <c r="H116" s="159">
        <v>3.7850000000000001</v>
      </c>
      <c r="I116" s="160"/>
      <c r="J116" s="161">
        <f>ROUND(I116*H116,0)</f>
        <v>0</v>
      </c>
      <c r="K116" s="157" t="s">
        <v>1</v>
      </c>
      <c r="L116" s="31"/>
      <c r="M116" s="162" t="s">
        <v>1</v>
      </c>
      <c r="N116" s="163" t="s">
        <v>47</v>
      </c>
      <c r="O116" s="61"/>
      <c r="P116" s="164">
        <f>O116*H116</f>
        <v>0</v>
      </c>
      <c r="Q116" s="164">
        <v>0</v>
      </c>
      <c r="R116" s="164">
        <f>Q116*H116</f>
        <v>0</v>
      </c>
      <c r="S116" s="164">
        <v>0</v>
      </c>
      <c r="T116" s="165">
        <f>S116*H116</f>
        <v>0</v>
      </c>
      <c r="AR116" s="13" t="s">
        <v>127</v>
      </c>
      <c r="AT116" s="13" t="s">
        <v>123</v>
      </c>
      <c r="AU116" s="13" t="s">
        <v>82</v>
      </c>
      <c r="AY116" s="13" t="s">
        <v>120</v>
      </c>
      <c r="BE116" s="166">
        <f>IF(N116="základní",J116,0)</f>
        <v>0</v>
      </c>
      <c r="BF116" s="166">
        <f>IF(N116="snížená",J116,0)</f>
        <v>0</v>
      </c>
      <c r="BG116" s="166">
        <f>IF(N116="zákl. přenesená",J116,0)</f>
        <v>0</v>
      </c>
      <c r="BH116" s="166">
        <f>IF(N116="sníž. přenesená",J116,0)</f>
        <v>0</v>
      </c>
      <c r="BI116" s="166">
        <f>IF(N116="nulová",J116,0)</f>
        <v>0</v>
      </c>
      <c r="BJ116" s="13" t="s">
        <v>8</v>
      </c>
      <c r="BK116" s="166">
        <f>ROUND(I116*H116,0)</f>
        <v>0</v>
      </c>
      <c r="BL116" s="13" t="s">
        <v>127</v>
      </c>
      <c r="BM116" s="13" t="s">
        <v>215</v>
      </c>
    </row>
    <row r="117" s="1" customFormat="1" ht="16.5" customHeight="1">
      <c r="B117" s="154"/>
      <c r="C117" s="155" t="s">
        <v>216</v>
      </c>
      <c r="D117" s="155" t="s">
        <v>123</v>
      </c>
      <c r="E117" s="156" t="s">
        <v>217</v>
      </c>
      <c r="F117" s="157" t="s">
        <v>218</v>
      </c>
      <c r="G117" s="158" t="s">
        <v>160</v>
      </c>
      <c r="H117" s="159">
        <v>3.7850000000000001</v>
      </c>
      <c r="I117" s="160"/>
      <c r="J117" s="161">
        <f>ROUND(I117*H117,0)</f>
        <v>0</v>
      </c>
      <c r="K117" s="157" t="s">
        <v>1</v>
      </c>
      <c r="L117" s="31"/>
      <c r="M117" s="162" t="s">
        <v>1</v>
      </c>
      <c r="N117" s="163" t="s">
        <v>47</v>
      </c>
      <c r="O117" s="61"/>
      <c r="P117" s="164">
        <f>O117*H117</f>
        <v>0</v>
      </c>
      <c r="Q117" s="164">
        <v>0</v>
      </c>
      <c r="R117" s="164">
        <f>Q117*H117</f>
        <v>0</v>
      </c>
      <c r="S117" s="164">
        <v>0</v>
      </c>
      <c r="T117" s="165">
        <f>S117*H117</f>
        <v>0</v>
      </c>
      <c r="AR117" s="13" t="s">
        <v>127</v>
      </c>
      <c r="AT117" s="13" t="s">
        <v>123</v>
      </c>
      <c r="AU117" s="13" t="s">
        <v>82</v>
      </c>
      <c r="AY117" s="13" t="s">
        <v>120</v>
      </c>
      <c r="BE117" s="166">
        <f>IF(N117="základní",J117,0)</f>
        <v>0</v>
      </c>
      <c r="BF117" s="166">
        <f>IF(N117="snížená",J117,0)</f>
        <v>0</v>
      </c>
      <c r="BG117" s="166">
        <f>IF(N117="zákl. přenesená",J117,0)</f>
        <v>0</v>
      </c>
      <c r="BH117" s="166">
        <f>IF(N117="sníž. přenesená",J117,0)</f>
        <v>0</v>
      </c>
      <c r="BI117" s="166">
        <f>IF(N117="nulová",J117,0)</f>
        <v>0</v>
      </c>
      <c r="BJ117" s="13" t="s">
        <v>8</v>
      </c>
      <c r="BK117" s="166">
        <f>ROUND(I117*H117,0)</f>
        <v>0</v>
      </c>
      <c r="BL117" s="13" t="s">
        <v>127</v>
      </c>
      <c r="BM117" s="13" t="s">
        <v>219</v>
      </c>
    </row>
    <row r="118" s="1" customFormat="1" ht="16.5" customHeight="1">
      <c r="B118" s="154"/>
      <c r="C118" s="155" t="s">
        <v>220</v>
      </c>
      <c r="D118" s="155" t="s">
        <v>123</v>
      </c>
      <c r="E118" s="156" t="s">
        <v>221</v>
      </c>
      <c r="F118" s="157" t="s">
        <v>222</v>
      </c>
      <c r="G118" s="158" t="s">
        <v>160</v>
      </c>
      <c r="H118" s="159">
        <v>3.7850000000000001</v>
      </c>
      <c r="I118" s="160"/>
      <c r="J118" s="161">
        <f>ROUND(I118*H118,0)</f>
        <v>0</v>
      </c>
      <c r="K118" s="157" t="s">
        <v>1</v>
      </c>
      <c r="L118" s="31"/>
      <c r="M118" s="162" t="s">
        <v>1</v>
      </c>
      <c r="N118" s="163" t="s">
        <v>47</v>
      </c>
      <c r="O118" s="61"/>
      <c r="P118" s="164">
        <f>O118*H118</f>
        <v>0</v>
      </c>
      <c r="Q118" s="164">
        <v>0</v>
      </c>
      <c r="R118" s="164">
        <f>Q118*H118</f>
        <v>0</v>
      </c>
      <c r="S118" s="164">
        <v>0</v>
      </c>
      <c r="T118" s="165">
        <f>S118*H118</f>
        <v>0</v>
      </c>
      <c r="AR118" s="13" t="s">
        <v>127</v>
      </c>
      <c r="AT118" s="13" t="s">
        <v>123</v>
      </c>
      <c r="AU118" s="13" t="s">
        <v>82</v>
      </c>
      <c r="AY118" s="13" t="s">
        <v>120</v>
      </c>
      <c r="BE118" s="166">
        <f>IF(N118="základní",J118,0)</f>
        <v>0</v>
      </c>
      <c r="BF118" s="166">
        <f>IF(N118="snížená",J118,0)</f>
        <v>0</v>
      </c>
      <c r="BG118" s="166">
        <f>IF(N118="zákl. přenesená",J118,0)</f>
        <v>0</v>
      </c>
      <c r="BH118" s="166">
        <f>IF(N118="sníž. přenesená",J118,0)</f>
        <v>0</v>
      </c>
      <c r="BI118" s="166">
        <f>IF(N118="nulová",J118,0)</f>
        <v>0</v>
      </c>
      <c r="BJ118" s="13" t="s">
        <v>8</v>
      </c>
      <c r="BK118" s="166">
        <f>ROUND(I118*H118,0)</f>
        <v>0</v>
      </c>
      <c r="BL118" s="13" t="s">
        <v>127</v>
      </c>
      <c r="BM118" s="13" t="s">
        <v>223</v>
      </c>
    </row>
    <row r="119" s="10" customFormat="1" ht="22.8" customHeight="1">
      <c r="B119" s="141"/>
      <c r="D119" s="142" t="s">
        <v>75</v>
      </c>
      <c r="E119" s="152" t="s">
        <v>224</v>
      </c>
      <c r="F119" s="152" t="s">
        <v>225</v>
      </c>
      <c r="I119" s="144"/>
      <c r="J119" s="153">
        <f>BK119</f>
        <v>0</v>
      </c>
      <c r="L119" s="141"/>
      <c r="M119" s="146"/>
      <c r="N119" s="147"/>
      <c r="O119" s="147"/>
      <c r="P119" s="148">
        <f>SUM(P120:P124)</f>
        <v>0</v>
      </c>
      <c r="Q119" s="147"/>
      <c r="R119" s="148">
        <f>SUM(R120:R124)</f>
        <v>0</v>
      </c>
      <c r="S119" s="147"/>
      <c r="T119" s="149">
        <f>SUM(T120:T124)</f>
        <v>0</v>
      </c>
      <c r="AR119" s="142" t="s">
        <v>8</v>
      </c>
      <c r="AT119" s="150" t="s">
        <v>75</v>
      </c>
      <c r="AU119" s="150" t="s">
        <v>8</v>
      </c>
      <c r="AY119" s="142" t="s">
        <v>120</v>
      </c>
      <c r="BK119" s="151">
        <f>SUM(BK120:BK124)</f>
        <v>0</v>
      </c>
    </row>
    <row r="120" s="1" customFormat="1" ht="16.5" customHeight="1">
      <c r="B120" s="154"/>
      <c r="C120" s="155" t="s">
        <v>226</v>
      </c>
      <c r="D120" s="155" t="s">
        <v>123</v>
      </c>
      <c r="E120" s="156" t="s">
        <v>227</v>
      </c>
      <c r="F120" s="157" t="s">
        <v>228</v>
      </c>
      <c r="G120" s="158" t="s">
        <v>126</v>
      </c>
      <c r="H120" s="159">
        <v>119</v>
      </c>
      <c r="I120" s="160"/>
      <c r="J120" s="161">
        <f>ROUND(I120*H120,0)</f>
        <v>0</v>
      </c>
      <c r="K120" s="157" t="s">
        <v>1</v>
      </c>
      <c r="L120" s="31"/>
      <c r="M120" s="162" t="s">
        <v>1</v>
      </c>
      <c r="N120" s="163" t="s">
        <v>47</v>
      </c>
      <c r="O120" s="61"/>
      <c r="P120" s="164">
        <f>O120*H120</f>
        <v>0</v>
      </c>
      <c r="Q120" s="164">
        <v>0</v>
      </c>
      <c r="R120" s="164">
        <f>Q120*H120</f>
        <v>0</v>
      </c>
      <c r="S120" s="164">
        <v>0</v>
      </c>
      <c r="T120" s="165">
        <f>S120*H120</f>
        <v>0</v>
      </c>
      <c r="AR120" s="13" t="s">
        <v>127</v>
      </c>
      <c r="AT120" s="13" t="s">
        <v>123</v>
      </c>
      <c r="AU120" s="13" t="s">
        <v>82</v>
      </c>
      <c r="AY120" s="13" t="s">
        <v>120</v>
      </c>
      <c r="BE120" s="166">
        <f>IF(N120="základní",J120,0)</f>
        <v>0</v>
      </c>
      <c r="BF120" s="166">
        <f>IF(N120="snížená",J120,0)</f>
        <v>0</v>
      </c>
      <c r="BG120" s="166">
        <f>IF(N120="zákl. přenesená",J120,0)</f>
        <v>0</v>
      </c>
      <c r="BH120" s="166">
        <f>IF(N120="sníž. přenesená",J120,0)</f>
        <v>0</v>
      </c>
      <c r="BI120" s="166">
        <f>IF(N120="nulová",J120,0)</f>
        <v>0</v>
      </c>
      <c r="BJ120" s="13" t="s">
        <v>8</v>
      </c>
      <c r="BK120" s="166">
        <f>ROUND(I120*H120,0)</f>
        <v>0</v>
      </c>
      <c r="BL120" s="13" t="s">
        <v>127</v>
      </c>
      <c r="BM120" s="13" t="s">
        <v>229</v>
      </c>
    </row>
    <row r="121" s="1" customFormat="1" ht="16.5" customHeight="1">
      <c r="B121" s="154"/>
      <c r="C121" s="155" t="s">
        <v>230</v>
      </c>
      <c r="D121" s="155" t="s">
        <v>123</v>
      </c>
      <c r="E121" s="156" t="s">
        <v>231</v>
      </c>
      <c r="F121" s="157" t="s">
        <v>232</v>
      </c>
      <c r="G121" s="158" t="s">
        <v>126</v>
      </c>
      <c r="H121" s="159">
        <v>119</v>
      </c>
      <c r="I121" s="160"/>
      <c r="J121" s="161">
        <f>ROUND(I121*H121,0)</f>
        <v>0</v>
      </c>
      <c r="K121" s="157" t="s">
        <v>1</v>
      </c>
      <c r="L121" s="31"/>
      <c r="M121" s="162" t="s">
        <v>1</v>
      </c>
      <c r="N121" s="163" t="s">
        <v>47</v>
      </c>
      <c r="O121" s="61"/>
      <c r="P121" s="164">
        <f>O121*H121</f>
        <v>0</v>
      </c>
      <c r="Q121" s="164">
        <v>0</v>
      </c>
      <c r="R121" s="164">
        <f>Q121*H121</f>
        <v>0</v>
      </c>
      <c r="S121" s="164">
        <v>0</v>
      </c>
      <c r="T121" s="165">
        <f>S121*H121</f>
        <v>0</v>
      </c>
      <c r="AR121" s="13" t="s">
        <v>127</v>
      </c>
      <c r="AT121" s="13" t="s">
        <v>123</v>
      </c>
      <c r="AU121" s="13" t="s">
        <v>82</v>
      </c>
      <c r="AY121" s="13" t="s">
        <v>120</v>
      </c>
      <c r="BE121" s="166">
        <f>IF(N121="základní",J121,0)</f>
        <v>0</v>
      </c>
      <c r="BF121" s="166">
        <f>IF(N121="snížená",J121,0)</f>
        <v>0</v>
      </c>
      <c r="BG121" s="166">
        <f>IF(N121="zákl. přenesená",J121,0)</f>
        <v>0</v>
      </c>
      <c r="BH121" s="166">
        <f>IF(N121="sníž. přenesená",J121,0)</f>
        <v>0</v>
      </c>
      <c r="BI121" s="166">
        <f>IF(N121="nulová",J121,0)</f>
        <v>0</v>
      </c>
      <c r="BJ121" s="13" t="s">
        <v>8</v>
      </c>
      <c r="BK121" s="166">
        <f>ROUND(I121*H121,0)</f>
        <v>0</v>
      </c>
      <c r="BL121" s="13" t="s">
        <v>127</v>
      </c>
      <c r="BM121" s="13" t="s">
        <v>233</v>
      </c>
    </row>
    <row r="122" s="1" customFormat="1" ht="16.5" customHeight="1">
      <c r="B122" s="154"/>
      <c r="C122" s="155" t="s">
        <v>234</v>
      </c>
      <c r="D122" s="155" t="s">
        <v>123</v>
      </c>
      <c r="E122" s="156" t="s">
        <v>235</v>
      </c>
      <c r="F122" s="157" t="s">
        <v>236</v>
      </c>
      <c r="G122" s="158" t="s">
        <v>126</v>
      </c>
      <c r="H122" s="159">
        <v>119</v>
      </c>
      <c r="I122" s="160"/>
      <c r="J122" s="161">
        <f>ROUND(I122*H122,0)</f>
        <v>0</v>
      </c>
      <c r="K122" s="157" t="s">
        <v>1</v>
      </c>
      <c r="L122" s="31"/>
      <c r="M122" s="162" t="s">
        <v>1</v>
      </c>
      <c r="N122" s="163" t="s">
        <v>47</v>
      </c>
      <c r="O122" s="61"/>
      <c r="P122" s="164">
        <f>O122*H122</f>
        <v>0</v>
      </c>
      <c r="Q122" s="164">
        <v>0</v>
      </c>
      <c r="R122" s="164">
        <f>Q122*H122</f>
        <v>0</v>
      </c>
      <c r="S122" s="164">
        <v>0</v>
      </c>
      <c r="T122" s="165">
        <f>S122*H122</f>
        <v>0</v>
      </c>
      <c r="AR122" s="13" t="s">
        <v>127</v>
      </c>
      <c r="AT122" s="13" t="s">
        <v>123</v>
      </c>
      <c r="AU122" s="13" t="s">
        <v>82</v>
      </c>
      <c r="AY122" s="13" t="s">
        <v>120</v>
      </c>
      <c r="BE122" s="166">
        <f>IF(N122="základní",J122,0)</f>
        <v>0</v>
      </c>
      <c r="BF122" s="166">
        <f>IF(N122="snížená",J122,0)</f>
        <v>0</v>
      </c>
      <c r="BG122" s="166">
        <f>IF(N122="zákl. přenesená",J122,0)</f>
        <v>0</v>
      </c>
      <c r="BH122" s="166">
        <f>IF(N122="sníž. přenesená",J122,0)</f>
        <v>0</v>
      </c>
      <c r="BI122" s="166">
        <f>IF(N122="nulová",J122,0)</f>
        <v>0</v>
      </c>
      <c r="BJ122" s="13" t="s">
        <v>8</v>
      </c>
      <c r="BK122" s="166">
        <f>ROUND(I122*H122,0)</f>
        <v>0</v>
      </c>
      <c r="BL122" s="13" t="s">
        <v>127</v>
      </c>
      <c r="BM122" s="13" t="s">
        <v>237</v>
      </c>
    </row>
    <row r="123" s="1" customFormat="1" ht="16.5" customHeight="1">
      <c r="B123" s="154"/>
      <c r="C123" s="155" t="s">
        <v>238</v>
      </c>
      <c r="D123" s="155" t="s">
        <v>123</v>
      </c>
      <c r="E123" s="156" t="s">
        <v>239</v>
      </c>
      <c r="F123" s="157" t="s">
        <v>240</v>
      </c>
      <c r="G123" s="158" t="s">
        <v>126</v>
      </c>
      <c r="H123" s="159">
        <v>34</v>
      </c>
      <c r="I123" s="160"/>
      <c r="J123" s="161">
        <f>ROUND(I123*H123,0)</f>
        <v>0</v>
      </c>
      <c r="K123" s="157" t="s">
        <v>1</v>
      </c>
      <c r="L123" s="31"/>
      <c r="M123" s="162" t="s">
        <v>1</v>
      </c>
      <c r="N123" s="163" t="s">
        <v>47</v>
      </c>
      <c r="O123" s="61"/>
      <c r="P123" s="164">
        <f>O123*H123</f>
        <v>0</v>
      </c>
      <c r="Q123" s="164">
        <v>0</v>
      </c>
      <c r="R123" s="164">
        <f>Q123*H123</f>
        <v>0</v>
      </c>
      <c r="S123" s="164">
        <v>0</v>
      </c>
      <c r="T123" s="165">
        <f>S123*H123</f>
        <v>0</v>
      </c>
      <c r="AR123" s="13" t="s">
        <v>127</v>
      </c>
      <c r="AT123" s="13" t="s">
        <v>123</v>
      </c>
      <c r="AU123" s="13" t="s">
        <v>82</v>
      </c>
      <c r="AY123" s="13" t="s">
        <v>120</v>
      </c>
      <c r="BE123" s="166">
        <f>IF(N123="základní",J123,0)</f>
        <v>0</v>
      </c>
      <c r="BF123" s="166">
        <f>IF(N123="snížená",J123,0)</f>
        <v>0</v>
      </c>
      <c r="BG123" s="166">
        <f>IF(N123="zákl. přenesená",J123,0)</f>
        <v>0</v>
      </c>
      <c r="BH123" s="166">
        <f>IF(N123="sníž. přenesená",J123,0)</f>
        <v>0</v>
      </c>
      <c r="BI123" s="166">
        <f>IF(N123="nulová",J123,0)</f>
        <v>0</v>
      </c>
      <c r="BJ123" s="13" t="s">
        <v>8</v>
      </c>
      <c r="BK123" s="166">
        <f>ROUND(I123*H123,0)</f>
        <v>0</v>
      </c>
      <c r="BL123" s="13" t="s">
        <v>127</v>
      </c>
      <c r="BM123" s="13" t="s">
        <v>241</v>
      </c>
    </row>
    <row r="124" s="1" customFormat="1" ht="16.5" customHeight="1">
      <c r="B124" s="154"/>
      <c r="C124" s="155" t="s">
        <v>242</v>
      </c>
      <c r="D124" s="155" t="s">
        <v>123</v>
      </c>
      <c r="E124" s="156" t="s">
        <v>243</v>
      </c>
      <c r="F124" s="157" t="s">
        <v>244</v>
      </c>
      <c r="G124" s="158" t="s">
        <v>160</v>
      </c>
      <c r="H124" s="159">
        <v>8.2629999999999999</v>
      </c>
      <c r="I124" s="160"/>
      <c r="J124" s="161">
        <f>ROUND(I124*H124,0)</f>
        <v>0</v>
      </c>
      <c r="K124" s="157" t="s">
        <v>1</v>
      </c>
      <c r="L124" s="31"/>
      <c r="M124" s="162" t="s">
        <v>1</v>
      </c>
      <c r="N124" s="163" t="s">
        <v>47</v>
      </c>
      <c r="O124" s="61"/>
      <c r="P124" s="164">
        <f>O124*H124</f>
        <v>0</v>
      </c>
      <c r="Q124" s="164">
        <v>0</v>
      </c>
      <c r="R124" s="164">
        <f>Q124*H124</f>
        <v>0</v>
      </c>
      <c r="S124" s="164">
        <v>0</v>
      </c>
      <c r="T124" s="165">
        <f>S124*H124</f>
        <v>0</v>
      </c>
      <c r="AR124" s="13" t="s">
        <v>127</v>
      </c>
      <c r="AT124" s="13" t="s">
        <v>123</v>
      </c>
      <c r="AU124" s="13" t="s">
        <v>82</v>
      </c>
      <c r="AY124" s="13" t="s">
        <v>120</v>
      </c>
      <c r="BE124" s="166">
        <f>IF(N124="základní",J124,0)</f>
        <v>0</v>
      </c>
      <c r="BF124" s="166">
        <f>IF(N124="snížená",J124,0)</f>
        <v>0</v>
      </c>
      <c r="BG124" s="166">
        <f>IF(N124="zákl. přenesená",J124,0)</f>
        <v>0</v>
      </c>
      <c r="BH124" s="166">
        <f>IF(N124="sníž. přenesená",J124,0)</f>
        <v>0</v>
      </c>
      <c r="BI124" s="166">
        <f>IF(N124="nulová",J124,0)</f>
        <v>0</v>
      </c>
      <c r="BJ124" s="13" t="s">
        <v>8</v>
      </c>
      <c r="BK124" s="166">
        <f>ROUND(I124*H124,0)</f>
        <v>0</v>
      </c>
      <c r="BL124" s="13" t="s">
        <v>127</v>
      </c>
      <c r="BM124" s="13" t="s">
        <v>245</v>
      </c>
    </row>
    <row r="125" s="10" customFormat="1" ht="25.92" customHeight="1">
      <c r="B125" s="141"/>
      <c r="D125" s="142" t="s">
        <v>75</v>
      </c>
      <c r="E125" s="143" t="s">
        <v>246</v>
      </c>
      <c r="F125" s="143" t="s">
        <v>247</v>
      </c>
      <c r="I125" s="144"/>
      <c r="J125" s="145">
        <f>BK125</f>
        <v>0</v>
      </c>
      <c r="L125" s="141"/>
      <c r="M125" s="146"/>
      <c r="N125" s="147"/>
      <c r="O125" s="147"/>
      <c r="P125" s="148">
        <f>P126+P158+P176+P188+P191</f>
        <v>0</v>
      </c>
      <c r="Q125" s="147"/>
      <c r="R125" s="148">
        <f>R126+R158+R176+R188+R191</f>
        <v>0</v>
      </c>
      <c r="S125" s="147"/>
      <c r="T125" s="149">
        <f>T126+T158+T176+T188+T191</f>
        <v>0</v>
      </c>
      <c r="AR125" s="142" t="s">
        <v>82</v>
      </c>
      <c r="AT125" s="150" t="s">
        <v>75</v>
      </c>
      <c r="AU125" s="150" t="s">
        <v>76</v>
      </c>
      <c r="AY125" s="142" t="s">
        <v>120</v>
      </c>
      <c r="BK125" s="151">
        <f>BK126+BK158+BK176+BK188+BK191</f>
        <v>0</v>
      </c>
    </row>
    <row r="126" s="10" customFormat="1" ht="22.8" customHeight="1">
      <c r="B126" s="141"/>
      <c r="D126" s="142" t="s">
        <v>75</v>
      </c>
      <c r="E126" s="152" t="s">
        <v>248</v>
      </c>
      <c r="F126" s="152" t="s">
        <v>249</v>
      </c>
      <c r="I126" s="144"/>
      <c r="J126" s="153">
        <f>BK126</f>
        <v>0</v>
      </c>
      <c r="L126" s="141"/>
      <c r="M126" s="146"/>
      <c r="N126" s="147"/>
      <c r="O126" s="147"/>
      <c r="P126" s="148">
        <f>SUM(P127:P157)</f>
        <v>0</v>
      </c>
      <c r="Q126" s="147"/>
      <c r="R126" s="148">
        <f>SUM(R127:R157)</f>
        <v>0</v>
      </c>
      <c r="S126" s="147"/>
      <c r="T126" s="149">
        <f>SUM(T127:T157)</f>
        <v>0</v>
      </c>
      <c r="AR126" s="142" t="s">
        <v>82</v>
      </c>
      <c r="AT126" s="150" t="s">
        <v>75</v>
      </c>
      <c r="AU126" s="150" t="s">
        <v>8</v>
      </c>
      <c r="AY126" s="142" t="s">
        <v>120</v>
      </c>
      <c r="BK126" s="151">
        <f>SUM(BK127:BK157)</f>
        <v>0</v>
      </c>
    </row>
    <row r="127" s="1" customFormat="1" ht="16.5" customHeight="1">
      <c r="B127" s="154"/>
      <c r="C127" s="155" t="s">
        <v>250</v>
      </c>
      <c r="D127" s="155" t="s">
        <v>123</v>
      </c>
      <c r="E127" s="156" t="s">
        <v>251</v>
      </c>
      <c r="F127" s="157" t="s">
        <v>252</v>
      </c>
      <c r="G127" s="158" t="s">
        <v>143</v>
      </c>
      <c r="H127" s="159">
        <v>24</v>
      </c>
      <c r="I127" s="160"/>
      <c r="J127" s="161">
        <f>ROUND(I127*H127,0)</f>
        <v>0</v>
      </c>
      <c r="K127" s="157" t="s">
        <v>1</v>
      </c>
      <c r="L127" s="31"/>
      <c r="M127" s="162" t="s">
        <v>1</v>
      </c>
      <c r="N127" s="163" t="s">
        <v>47</v>
      </c>
      <c r="O127" s="61"/>
      <c r="P127" s="164">
        <f>O127*H127</f>
        <v>0</v>
      </c>
      <c r="Q127" s="164">
        <v>0</v>
      </c>
      <c r="R127" s="164">
        <f>Q127*H127</f>
        <v>0</v>
      </c>
      <c r="S127" s="164">
        <v>0</v>
      </c>
      <c r="T127" s="165">
        <f>S127*H127</f>
        <v>0</v>
      </c>
      <c r="AR127" s="13" t="s">
        <v>188</v>
      </c>
      <c r="AT127" s="13" t="s">
        <v>123</v>
      </c>
      <c r="AU127" s="13" t="s">
        <v>82</v>
      </c>
      <c r="AY127" s="13" t="s">
        <v>120</v>
      </c>
      <c r="BE127" s="166">
        <f>IF(N127="základní",J127,0)</f>
        <v>0</v>
      </c>
      <c r="BF127" s="166">
        <f>IF(N127="snížená",J127,0)</f>
        <v>0</v>
      </c>
      <c r="BG127" s="166">
        <f>IF(N127="zákl. přenesená",J127,0)</f>
        <v>0</v>
      </c>
      <c r="BH127" s="166">
        <f>IF(N127="sníž. přenesená",J127,0)</f>
        <v>0</v>
      </c>
      <c r="BI127" s="166">
        <f>IF(N127="nulová",J127,0)</f>
        <v>0</v>
      </c>
      <c r="BJ127" s="13" t="s">
        <v>8</v>
      </c>
      <c r="BK127" s="166">
        <f>ROUND(I127*H127,0)</f>
        <v>0</v>
      </c>
      <c r="BL127" s="13" t="s">
        <v>188</v>
      </c>
      <c r="BM127" s="13" t="s">
        <v>253</v>
      </c>
    </row>
    <row r="128" s="1" customFormat="1" ht="16.5" customHeight="1">
      <c r="B128" s="154"/>
      <c r="C128" s="155" t="s">
        <v>254</v>
      </c>
      <c r="D128" s="155" t="s">
        <v>123</v>
      </c>
      <c r="E128" s="156" t="s">
        <v>255</v>
      </c>
      <c r="F128" s="157" t="s">
        <v>256</v>
      </c>
      <c r="G128" s="158" t="s">
        <v>143</v>
      </c>
      <c r="H128" s="159">
        <v>116</v>
      </c>
      <c r="I128" s="160"/>
      <c r="J128" s="161">
        <f>ROUND(I128*H128,0)</f>
        <v>0</v>
      </c>
      <c r="K128" s="157" t="s">
        <v>1</v>
      </c>
      <c r="L128" s="31"/>
      <c r="M128" s="162" t="s">
        <v>1</v>
      </c>
      <c r="N128" s="163" t="s">
        <v>47</v>
      </c>
      <c r="O128" s="61"/>
      <c r="P128" s="164">
        <f>O128*H128</f>
        <v>0</v>
      </c>
      <c r="Q128" s="164">
        <v>0</v>
      </c>
      <c r="R128" s="164">
        <f>Q128*H128</f>
        <v>0</v>
      </c>
      <c r="S128" s="164">
        <v>0</v>
      </c>
      <c r="T128" s="165">
        <f>S128*H128</f>
        <v>0</v>
      </c>
      <c r="AR128" s="13" t="s">
        <v>188</v>
      </c>
      <c r="AT128" s="13" t="s">
        <v>123</v>
      </c>
      <c r="AU128" s="13" t="s">
        <v>82</v>
      </c>
      <c r="AY128" s="13" t="s">
        <v>120</v>
      </c>
      <c r="BE128" s="166">
        <f>IF(N128="základní",J128,0)</f>
        <v>0</v>
      </c>
      <c r="BF128" s="166">
        <f>IF(N128="snížená",J128,0)</f>
        <v>0</v>
      </c>
      <c r="BG128" s="166">
        <f>IF(N128="zákl. přenesená",J128,0)</f>
        <v>0</v>
      </c>
      <c r="BH128" s="166">
        <f>IF(N128="sníž. přenesená",J128,0)</f>
        <v>0</v>
      </c>
      <c r="BI128" s="166">
        <f>IF(N128="nulová",J128,0)</f>
        <v>0</v>
      </c>
      <c r="BJ128" s="13" t="s">
        <v>8</v>
      </c>
      <c r="BK128" s="166">
        <f>ROUND(I128*H128,0)</f>
        <v>0</v>
      </c>
      <c r="BL128" s="13" t="s">
        <v>188</v>
      </c>
      <c r="BM128" s="13" t="s">
        <v>257</v>
      </c>
    </row>
    <row r="129" s="1" customFormat="1" ht="16.5" customHeight="1">
      <c r="B129" s="154"/>
      <c r="C129" s="155" t="s">
        <v>258</v>
      </c>
      <c r="D129" s="155" t="s">
        <v>123</v>
      </c>
      <c r="E129" s="156" t="s">
        <v>259</v>
      </c>
      <c r="F129" s="157" t="s">
        <v>260</v>
      </c>
      <c r="G129" s="158" t="s">
        <v>143</v>
      </c>
      <c r="H129" s="159">
        <v>39.700000000000003</v>
      </c>
      <c r="I129" s="160"/>
      <c r="J129" s="161">
        <f>ROUND(I129*H129,0)</f>
        <v>0</v>
      </c>
      <c r="K129" s="157" t="s">
        <v>1</v>
      </c>
      <c r="L129" s="31"/>
      <c r="M129" s="162" t="s">
        <v>1</v>
      </c>
      <c r="N129" s="163" t="s">
        <v>47</v>
      </c>
      <c r="O129" s="61"/>
      <c r="P129" s="164">
        <f>O129*H129</f>
        <v>0</v>
      </c>
      <c r="Q129" s="164">
        <v>0</v>
      </c>
      <c r="R129" s="164">
        <f>Q129*H129</f>
        <v>0</v>
      </c>
      <c r="S129" s="164">
        <v>0</v>
      </c>
      <c r="T129" s="165">
        <f>S129*H129</f>
        <v>0</v>
      </c>
      <c r="AR129" s="13" t="s">
        <v>188</v>
      </c>
      <c r="AT129" s="13" t="s">
        <v>123</v>
      </c>
      <c r="AU129" s="13" t="s">
        <v>82</v>
      </c>
      <c r="AY129" s="13" t="s">
        <v>120</v>
      </c>
      <c r="BE129" s="166">
        <f>IF(N129="základní",J129,0)</f>
        <v>0</v>
      </c>
      <c r="BF129" s="166">
        <f>IF(N129="snížená",J129,0)</f>
        <v>0</v>
      </c>
      <c r="BG129" s="166">
        <f>IF(N129="zákl. přenesená",J129,0)</f>
        <v>0</v>
      </c>
      <c r="BH129" s="166">
        <f>IF(N129="sníž. přenesená",J129,0)</f>
        <v>0</v>
      </c>
      <c r="BI129" s="166">
        <f>IF(N129="nulová",J129,0)</f>
        <v>0</v>
      </c>
      <c r="BJ129" s="13" t="s">
        <v>8</v>
      </c>
      <c r="BK129" s="166">
        <f>ROUND(I129*H129,0)</f>
        <v>0</v>
      </c>
      <c r="BL129" s="13" t="s">
        <v>188</v>
      </c>
      <c r="BM129" s="13" t="s">
        <v>261</v>
      </c>
    </row>
    <row r="130" s="1" customFormat="1" ht="16.5" customHeight="1">
      <c r="B130" s="154"/>
      <c r="C130" s="155" t="s">
        <v>262</v>
      </c>
      <c r="D130" s="155" t="s">
        <v>123</v>
      </c>
      <c r="E130" s="156" t="s">
        <v>263</v>
      </c>
      <c r="F130" s="157" t="s">
        <v>264</v>
      </c>
      <c r="G130" s="158" t="s">
        <v>143</v>
      </c>
      <c r="H130" s="159">
        <v>24</v>
      </c>
      <c r="I130" s="160"/>
      <c r="J130" s="161">
        <f>ROUND(I130*H130,0)</f>
        <v>0</v>
      </c>
      <c r="K130" s="157" t="s">
        <v>1</v>
      </c>
      <c r="L130" s="31"/>
      <c r="M130" s="162" t="s">
        <v>1</v>
      </c>
      <c r="N130" s="163" t="s">
        <v>47</v>
      </c>
      <c r="O130" s="61"/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AR130" s="13" t="s">
        <v>188</v>
      </c>
      <c r="AT130" s="13" t="s">
        <v>123</v>
      </c>
      <c r="AU130" s="13" t="s">
        <v>82</v>
      </c>
      <c r="AY130" s="13" t="s">
        <v>120</v>
      </c>
      <c r="BE130" s="166">
        <f>IF(N130="základní",J130,0)</f>
        <v>0</v>
      </c>
      <c r="BF130" s="166">
        <f>IF(N130="snížená",J130,0)</f>
        <v>0</v>
      </c>
      <c r="BG130" s="166">
        <f>IF(N130="zákl. přenesená",J130,0)</f>
        <v>0</v>
      </c>
      <c r="BH130" s="166">
        <f>IF(N130="sníž. přenesená",J130,0)</f>
        <v>0</v>
      </c>
      <c r="BI130" s="166">
        <f>IF(N130="nulová",J130,0)</f>
        <v>0</v>
      </c>
      <c r="BJ130" s="13" t="s">
        <v>8</v>
      </c>
      <c r="BK130" s="166">
        <f>ROUND(I130*H130,0)</f>
        <v>0</v>
      </c>
      <c r="BL130" s="13" t="s">
        <v>188</v>
      </c>
      <c r="BM130" s="13" t="s">
        <v>265</v>
      </c>
    </row>
    <row r="131" s="1" customFormat="1" ht="16.5" customHeight="1">
      <c r="B131" s="154"/>
      <c r="C131" s="155" t="s">
        <v>266</v>
      </c>
      <c r="D131" s="155" t="s">
        <v>123</v>
      </c>
      <c r="E131" s="156" t="s">
        <v>267</v>
      </c>
      <c r="F131" s="157" t="s">
        <v>268</v>
      </c>
      <c r="G131" s="158" t="s">
        <v>143</v>
      </c>
      <c r="H131" s="159">
        <v>120.5</v>
      </c>
      <c r="I131" s="160"/>
      <c r="J131" s="161">
        <f>ROUND(I131*H131,0)</f>
        <v>0</v>
      </c>
      <c r="K131" s="157" t="s">
        <v>1</v>
      </c>
      <c r="L131" s="31"/>
      <c r="M131" s="162" t="s">
        <v>1</v>
      </c>
      <c r="N131" s="163" t="s">
        <v>47</v>
      </c>
      <c r="O131" s="61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AR131" s="13" t="s">
        <v>188</v>
      </c>
      <c r="AT131" s="13" t="s">
        <v>123</v>
      </c>
      <c r="AU131" s="13" t="s">
        <v>82</v>
      </c>
      <c r="AY131" s="13" t="s">
        <v>120</v>
      </c>
      <c r="BE131" s="166">
        <f>IF(N131="základní",J131,0)</f>
        <v>0</v>
      </c>
      <c r="BF131" s="166">
        <f>IF(N131="snížená",J131,0)</f>
        <v>0</v>
      </c>
      <c r="BG131" s="166">
        <f>IF(N131="zákl. přenesená",J131,0)</f>
        <v>0</v>
      </c>
      <c r="BH131" s="166">
        <f>IF(N131="sníž. přenesená",J131,0)</f>
        <v>0</v>
      </c>
      <c r="BI131" s="166">
        <f>IF(N131="nulová",J131,0)</f>
        <v>0</v>
      </c>
      <c r="BJ131" s="13" t="s">
        <v>8</v>
      </c>
      <c r="BK131" s="166">
        <f>ROUND(I131*H131,0)</f>
        <v>0</v>
      </c>
      <c r="BL131" s="13" t="s">
        <v>188</v>
      </c>
      <c r="BM131" s="13" t="s">
        <v>269</v>
      </c>
    </row>
    <row r="132" s="1" customFormat="1" ht="16.5" customHeight="1">
      <c r="B132" s="154"/>
      <c r="C132" s="155" t="s">
        <v>270</v>
      </c>
      <c r="D132" s="155" t="s">
        <v>123</v>
      </c>
      <c r="E132" s="156" t="s">
        <v>271</v>
      </c>
      <c r="F132" s="157" t="s">
        <v>272</v>
      </c>
      <c r="G132" s="158" t="s">
        <v>143</v>
      </c>
      <c r="H132" s="159">
        <v>39.700000000000003</v>
      </c>
      <c r="I132" s="160"/>
      <c r="J132" s="161">
        <f>ROUND(I132*H132,0)</f>
        <v>0</v>
      </c>
      <c r="K132" s="157" t="s">
        <v>1</v>
      </c>
      <c r="L132" s="31"/>
      <c r="M132" s="162" t="s">
        <v>1</v>
      </c>
      <c r="N132" s="163" t="s">
        <v>47</v>
      </c>
      <c r="O132" s="61"/>
      <c r="P132" s="164">
        <f>O132*H132</f>
        <v>0</v>
      </c>
      <c r="Q132" s="164">
        <v>0</v>
      </c>
      <c r="R132" s="164">
        <f>Q132*H132</f>
        <v>0</v>
      </c>
      <c r="S132" s="164">
        <v>0</v>
      </c>
      <c r="T132" s="165">
        <f>S132*H132</f>
        <v>0</v>
      </c>
      <c r="AR132" s="13" t="s">
        <v>188</v>
      </c>
      <c r="AT132" s="13" t="s">
        <v>123</v>
      </c>
      <c r="AU132" s="13" t="s">
        <v>82</v>
      </c>
      <c r="AY132" s="13" t="s">
        <v>120</v>
      </c>
      <c r="BE132" s="166">
        <f>IF(N132="základní",J132,0)</f>
        <v>0</v>
      </c>
      <c r="BF132" s="166">
        <f>IF(N132="snížená",J132,0)</f>
        <v>0</v>
      </c>
      <c r="BG132" s="166">
        <f>IF(N132="zákl. přenesená",J132,0)</f>
        <v>0</v>
      </c>
      <c r="BH132" s="166">
        <f>IF(N132="sníž. přenesená",J132,0)</f>
        <v>0</v>
      </c>
      <c r="BI132" s="166">
        <f>IF(N132="nulová",J132,0)</f>
        <v>0</v>
      </c>
      <c r="BJ132" s="13" t="s">
        <v>8</v>
      </c>
      <c r="BK132" s="166">
        <f>ROUND(I132*H132,0)</f>
        <v>0</v>
      </c>
      <c r="BL132" s="13" t="s">
        <v>188</v>
      </c>
      <c r="BM132" s="13" t="s">
        <v>273</v>
      </c>
    </row>
    <row r="133" s="1" customFormat="1" ht="16.5" customHeight="1">
      <c r="B133" s="154"/>
      <c r="C133" s="155" t="s">
        <v>274</v>
      </c>
      <c r="D133" s="155" t="s">
        <v>123</v>
      </c>
      <c r="E133" s="156" t="s">
        <v>275</v>
      </c>
      <c r="F133" s="157" t="s">
        <v>276</v>
      </c>
      <c r="G133" s="158" t="s">
        <v>126</v>
      </c>
      <c r="H133" s="159">
        <v>18.265000000000001</v>
      </c>
      <c r="I133" s="160"/>
      <c r="J133" s="161">
        <f>ROUND(I133*H133,0)</f>
        <v>0</v>
      </c>
      <c r="K133" s="157" t="s">
        <v>1</v>
      </c>
      <c r="L133" s="31"/>
      <c r="M133" s="162" t="s">
        <v>1</v>
      </c>
      <c r="N133" s="163" t="s">
        <v>47</v>
      </c>
      <c r="O133" s="61"/>
      <c r="P133" s="164">
        <f>O133*H133</f>
        <v>0</v>
      </c>
      <c r="Q133" s="164">
        <v>0</v>
      </c>
      <c r="R133" s="164">
        <f>Q133*H133</f>
        <v>0</v>
      </c>
      <c r="S133" s="164">
        <v>0</v>
      </c>
      <c r="T133" s="165">
        <f>S133*H133</f>
        <v>0</v>
      </c>
      <c r="AR133" s="13" t="s">
        <v>188</v>
      </c>
      <c r="AT133" s="13" t="s">
        <v>123</v>
      </c>
      <c r="AU133" s="13" t="s">
        <v>82</v>
      </c>
      <c r="AY133" s="13" t="s">
        <v>120</v>
      </c>
      <c r="BE133" s="166">
        <f>IF(N133="základní",J133,0)</f>
        <v>0</v>
      </c>
      <c r="BF133" s="166">
        <f>IF(N133="snížená",J133,0)</f>
        <v>0</v>
      </c>
      <c r="BG133" s="166">
        <f>IF(N133="zákl. přenesená",J133,0)</f>
        <v>0</v>
      </c>
      <c r="BH133" s="166">
        <f>IF(N133="sníž. přenesená",J133,0)</f>
        <v>0</v>
      </c>
      <c r="BI133" s="166">
        <f>IF(N133="nulová",J133,0)</f>
        <v>0</v>
      </c>
      <c r="BJ133" s="13" t="s">
        <v>8</v>
      </c>
      <c r="BK133" s="166">
        <f>ROUND(I133*H133,0)</f>
        <v>0</v>
      </c>
      <c r="BL133" s="13" t="s">
        <v>188</v>
      </c>
      <c r="BM133" s="13" t="s">
        <v>277</v>
      </c>
    </row>
    <row r="134" s="1" customFormat="1" ht="16.5" customHeight="1">
      <c r="B134" s="154"/>
      <c r="C134" s="155" t="s">
        <v>278</v>
      </c>
      <c r="D134" s="155" t="s">
        <v>123</v>
      </c>
      <c r="E134" s="156" t="s">
        <v>279</v>
      </c>
      <c r="F134" s="157" t="s">
        <v>280</v>
      </c>
      <c r="G134" s="158" t="s">
        <v>126</v>
      </c>
      <c r="H134" s="159">
        <v>78.730000000000004</v>
      </c>
      <c r="I134" s="160"/>
      <c r="J134" s="161">
        <f>ROUND(I134*H134,0)</f>
        <v>0</v>
      </c>
      <c r="K134" s="157" t="s">
        <v>1</v>
      </c>
      <c r="L134" s="31"/>
      <c r="M134" s="162" t="s">
        <v>1</v>
      </c>
      <c r="N134" s="163" t="s">
        <v>47</v>
      </c>
      <c r="O134" s="61"/>
      <c r="P134" s="164">
        <f>O134*H134</f>
        <v>0</v>
      </c>
      <c r="Q134" s="164">
        <v>0</v>
      </c>
      <c r="R134" s="164">
        <f>Q134*H134</f>
        <v>0</v>
      </c>
      <c r="S134" s="164">
        <v>0</v>
      </c>
      <c r="T134" s="165">
        <f>S134*H134</f>
        <v>0</v>
      </c>
      <c r="AR134" s="13" t="s">
        <v>188</v>
      </c>
      <c r="AT134" s="13" t="s">
        <v>123</v>
      </c>
      <c r="AU134" s="13" t="s">
        <v>82</v>
      </c>
      <c r="AY134" s="13" t="s">
        <v>120</v>
      </c>
      <c r="BE134" s="166">
        <f>IF(N134="základní",J134,0)</f>
        <v>0</v>
      </c>
      <c r="BF134" s="166">
        <f>IF(N134="snížená",J134,0)</f>
        <v>0</v>
      </c>
      <c r="BG134" s="166">
        <f>IF(N134="zákl. přenesená",J134,0)</f>
        <v>0</v>
      </c>
      <c r="BH134" s="166">
        <f>IF(N134="sníž. přenesená",J134,0)</f>
        <v>0</v>
      </c>
      <c r="BI134" s="166">
        <f>IF(N134="nulová",J134,0)</f>
        <v>0</v>
      </c>
      <c r="BJ134" s="13" t="s">
        <v>8</v>
      </c>
      <c r="BK134" s="166">
        <f>ROUND(I134*H134,0)</f>
        <v>0</v>
      </c>
      <c r="BL134" s="13" t="s">
        <v>188</v>
      </c>
      <c r="BM134" s="13" t="s">
        <v>281</v>
      </c>
    </row>
    <row r="135" s="1" customFormat="1" ht="16.5" customHeight="1">
      <c r="B135" s="154"/>
      <c r="C135" s="155" t="s">
        <v>282</v>
      </c>
      <c r="D135" s="155" t="s">
        <v>123</v>
      </c>
      <c r="E135" s="156" t="s">
        <v>283</v>
      </c>
      <c r="F135" s="157" t="s">
        <v>284</v>
      </c>
      <c r="G135" s="158" t="s">
        <v>126</v>
      </c>
      <c r="H135" s="159">
        <v>78.730000000000004</v>
      </c>
      <c r="I135" s="160"/>
      <c r="J135" s="161">
        <f>ROUND(I135*H135,0)</f>
        <v>0</v>
      </c>
      <c r="K135" s="157" t="s">
        <v>1</v>
      </c>
      <c r="L135" s="31"/>
      <c r="M135" s="162" t="s">
        <v>1</v>
      </c>
      <c r="N135" s="163" t="s">
        <v>47</v>
      </c>
      <c r="O135" s="61"/>
      <c r="P135" s="164">
        <f>O135*H135</f>
        <v>0</v>
      </c>
      <c r="Q135" s="164">
        <v>0</v>
      </c>
      <c r="R135" s="164">
        <f>Q135*H135</f>
        <v>0</v>
      </c>
      <c r="S135" s="164">
        <v>0</v>
      </c>
      <c r="T135" s="165">
        <f>S135*H135</f>
        <v>0</v>
      </c>
      <c r="AR135" s="13" t="s">
        <v>188</v>
      </c>
      <c r="AT135" s="13" t="s">
        <v>123</v>
      </c>
      <c r="AU135" s="13" t="s">
        <v>82</v>
      </c>
      <c r="AY135" s="13" t="s">
        <v>120</v>
      </c>
      <c r="BE135" s="166">
        <f>IF(N135="základní",J135,0)</f>
        <v>0</v>
      </c>
      <c r="BF135" s="166">
        <f>IF(N135="snížená",J135,0)</f>
        <v>0</v>
      </c>
      <c r="BG135" s="166">
        <f>IF(N135="zákl. přenesená",J135,0)</f>
        <v>0</v>
      </c>
      <c r="BH135" s="166">
        <f>IF(N135="sníž. přenesená",J135,0)</f>
        <v>0</v>
      </c>
      <c r="BI135" s="166">
        <f>IF(N135="nulová",J135,0)</f>
        <v>0</v>
      </c>
      <c r="BJ135" s="13" t="s">
        <v>8</v>
      </c>
      <c r="BK135" s="166">
        <f>ROUND(I135*H135,0)</f>
        <v>0</v>
      </c>
      <c r="BL135" s="13" t="s">
        <v>188</v>
      </c>
      <c r="BM135" s="13" t="s">
        <v>285</v>
      </c>
    </row>
    <row r="136" s="1" customFormat="1" ht="16.5" customHeight="1">
      <c r="B136" s="154"/>
      <c r="C136" s="155" t="s">
        <v>286</v>
      </c>
      <c r="D136" s="155" t="s">
        <v>123</v>
      </c>
      <c r="E136" s="156" t="s">
        <v>287</v>
      </c>
      <c r="F136" s="157" t="s">
        <v>288</v>
      </c>
      <c r="G136" s="158" t="s">
        <v>126</v>
      </c>
      <c r="H136" s="159">
        <v>78.730000000000004</v>
      </c>
      <c r="I136" s="160"/>
      <c r="J136" s="161">
        <f>ROUND(I136*H136,0)</f>
        <v>0</v>
      </c>
      <c r="K136" s="157" t="s">
        <v>1</v>
      </c>
      <c r="L136" s="31"/>
      <c r="M136" s="162" t="s">
        <v>1</v>
      </c>
      <c r="N136" s="163" t="s">
        <v>47</v>
      </c>
      <c r="O136" s="61"/>
      <c r="P136" s="164">
        <f>O136*H136</f>
        <v>0</v>
      </c>
      <c r="Q136" s="164">
        <v>0</v>
      </c>
      <c r="R136" s="164">
        <f>Q136*H136</f>
        <v>0</v>
      </c>
      <c r="S136" s="164">
        <v>0</v>
      </c>
      <c r="T136" s="165">
        <f>S136*H136</f>
        <v>0</v>
      </c>
      <c r="AR136" s="13" t="s">
        <v>188</v>
      </c>
      <c r="AT136" s="13" t="s">
        <v>123</v>
      </c>
      <c r="AU136" s="13" t="s">
        <v>82</v>
      </c>
      <c r="AY136" s="13" t="s">
        <v>120</v>
      </c>
      <c r="BE136" s="166">
        <f>IF(N136="základní",J136,0)</f>
        <v>0</v>
      </c>
      <c r="BF136" s="166">
        <f>IF(N136="snížená",J136,0)</f>
        <v>0</v>
      </c>
      <c r="BG136" s="166">
        <f>IF(N136="zákl. přenesená",J136,0)</f>
        <v>0</v>
      </c>
      <c r="BH136" s="166">
        <f>IF(N136="sníž. přenesená",J136,0)</f>
        <v>0</v>
      </c>
      <c r="BI136" s="166">
        <f>IF(N136="nulová",J136,0)</f>
        <v>0</v>
      </c>
      <c r="BJ136" s="13" t="s">
        <v>8</v>
      </c>
      <c r="BK136" s="166">
        <f>ROUND(I136*H136,0)</f>
        <v>0</v>
      </c>
      <c r="BL136" s="13" t="s">
        <v>188</v>
      </c>
      <c r="BM136" s="13" t="s">
        <v>289</v>
      </c>
    </row>
    <row r="137" s="1" customFormat="1" ht="16.5" customHeight="1">
      <c r="B137" s="154"/>
      <c r="C137" s="155" t="s">
        <v>290</v>
      </c>
      <c r="D137" s="155" t="s">
        <v>123</v>
      </c>
      <c r="E137" s="156" t="s">
        <v>291</v>
      </c>
      <c r="F137" s="157" t="s">
        <v>292</v>
      </c>
      <c r="G137" s="158" t="s">
        <v>126</v>
      </c>
      <c r="H137" s="159">
        <v>15.234999999999999</v>
      </c>
      <c r="I137" s="160"/>
      <c r="J137" s="161">
        <f>ROUND(I137*H137,0)</f>
        <v>0</v>
      </c>
      <c r="K137" s="157" t="s">
        <v>1</v>
      </c>
      <c r="L137" s="31"/>
      <c r="M137" s="162" t="s">
        <v>1</v>
      </c>
      <c r="N137" s="163" t="s">
        <v>47</v>
      </c>
      <c r="O137" s="61"/>
      <c r="P137" s="164">
        <f>O137*H137</f>
        <v>0</v>
      </c>
      <c r="Q137" s="164">
        <v>0</v>
      </c>
      <c r="R137" s="164">
        <f>Q137*H137</f>
        <v>0</v>
      </c>
      <c r="S137" s="164">
        <v>0</v>
      </c>
      <c r="T137" s="165">
        <f>S137*H137</f>
        <v>0</v>
      </c>
      <c r="AR137" s="13" t="s">
        <v>188</v>
      </c>
      <c r="AT137" s="13" t="s">
        <v>123</v>
      </c>
      <c r="AU137" s="13" t="s">
        <v>82</v>
      </c>
      <c r="AY137" s="13" t="s">
        <v>120</v>
      </c>
      <c r="BE137" s="166">
        <f>IF(N137="základní",J137,0)</f>
        <v>0</v>
      </c>
      <c r="BF137" s="166">
        <f>IF(N137="snížená",J137,0)</f>
        <v>0</v>
      </c>
      <c r="BG137" s="166">
        <f>IF(N137="zákl. přenesená",J137,0)</f>
        <v>0</v>
      </c>
      <c r="BH137" s="166">
        <f>IF(N137="sníž. přenesená",J137,0)</f>
        <v>0</v>
      </c>
      <c r="BI137" s="166">
        <f>IF(N137="nulová",J137,0)</f>
        <v>0</v>
      </c>
      <c r="BJ137" s="13" t="s">
        <v>8</v>
      </c>
      <c r="BK137" s="166">
        <f>ROUND(I137*H137,0)</f>
        <v>0</v>
      </c>
      <c r="BL137" s="13" t="s">
        <v>188</v>
      </c>
      <c r="BM137" s="13" t="s">
        <v>293</v>
      </c>
    </row>
    <row r="138" s="1" customFormat="1" ht="16.5" customHeight="1">
      <c r="B138" s="154"/>
      <c r="C138" s="155" t="s">
        <v>294</v>
      </c>
      <c r="D138" s="155" t="s">
        <v>123</v>
      </c>
      <c r="E138" s="156" t="s">
        <v>295</v>
      </c>
      <c r="F138" s="157" t="s">
        <v>296</v>
      </c>
      <c r="G138" s="158" t="s">
        <v>131</v>
      </c>
      <c r="H138" s="159">
        <v>4.9500000000000002</v>
      </c>
      <c r="I138" s="160"/>
      <c r="J138" s="161">
        <f>ROUND(I138*H138,0)</f>
        <v>0</v>
      </c>
      <c r="K138" s="157" t="s">
        <v>1</v>
      </c>
      <c r="L138" s="31"/>
      <c r="M138" s="162" t="s">
        <v>1</v>
      </c>
      <c r="N138" s="163" t="s">
        <v>47</v>
      </c>
      <c r="O138" s="61"/>
      <c r="P138" s="164">
        <f>O138*H138</f>
        <v>0</v>
      </c>
      <c r="Q138" s="164">
        <v>0</v>
      </c>
      <c r="R138" s="164">
        <f>Q138*H138</f>
        <v>0</v>
      </c>
      <c r="S138" s="164">
        <v>0</v>
      </c>
      <c r="T138" s="165">
        <f>S138*H138</f>
        <v>0</v>
      </c>
      <c r="AR138" s="13" t="s">
        <v>188</v>
      </c>
      <c r="AT138" s="13" t="s">
        <v>123</v>
      </c>
      <c r="AU138" s="13" t="s">
        <v>82</v>
      </c>
      <c r="AY138" s="13" t="s">
        <v>120</v>
      </c>
      <c r="BE138" s="166">
        <f>IF(N138="základní",J138,0)</f>
        <v>0</v>
      </c>
      <c r="BF138" s="166">
        <f>IF(N138="snížená",J138,0)</f>
        <v>0</v>
      </c>
      <c r="BG138" s="166">
        <f>IF(N138="zákl. přenesená",J138,0)</f>
        <v>0</v>
      </c>
      <c r="BH138" s="166">
        <f>IF(N138="sníž. přenesená",J138,0)</f>
        <v>0</v>
      </c>
      <c r="BI138" s="166">
        <f>IF(N138="nulová",J138,0)</f>
        <v>0</v>
      </c>
      <c r="BJ138" s="13" t="s">
        <v>8</v>
      </c>
      <c r="BK138" s="166">
        <f>ROUND(I138*H138,0)</f>
        <v>0</v>
      </c>
      <c r="BL138" s="13" t="s">
        <v>188</v>
      </c>
      <c r="BM138" s="13" t="s">
        <v>297</v>
      </c>
    </row>
    <row r="139" s="1" customFormat="1" ht="16.5" customHeight="1">
      <c r="B139" s="154"/>
      <c r="C139" s="155" t="s">
        <v>298</v>
      </c>
      <c r="D139" s="155" t="s">
        <v>123</v>
      </c>
      <c r="E139" s="156" t="s">
        <v>299</v>
      </c>
      <c r="F139" s="157" t="s">
        <v>300</v>
      </c>
      <c r="G139" s="158" t="s">
        <v>126</v>
      </c>
      <c r="H139" s="159">
        <v>45.354999999999997</v>
      </c>
      <c r="I139" s="160"/>
      <c r="J139" s="161">
        <f>ROUND(I139*H139,0)</f>
        <v>0</v>
      </c>
      <c r="K139" s="157" t="s">
        <v>1</v>
      </c>
      <c r="L139" s="31"/>
      <c r="M139" s="162" t="s">
        <v>1</v>
      </c>
      <c r="N139" s="163" t="s">
        <v>47</v>
      </c>
      <c r="O139" s="61"/>
      <c r="P139" s="164">
        <f>O139*H139</f>
        <v>0</v>
      </c>
      <c r="Q139" s="164">
        <v>0</v>
      </c>
      <c r="R139" s="164">
        <f>Q139*H139</f>
        <v>0</v>
      </c>
      <c r="S139" s="164">
        <v>0</v>
      </c>
      <c r="T139" s="165">
        <f>S139*H139</f>
        <v>0</v>
      </c>
      <c r="AR139" s="13" t="s">
        <v>127</v>
      </c>
      <c r="AT139" s="13" t="s">
        <v>123</v>
      </c>
      <c r="AU139" s="13" t="s">
        <v>82</v>
      </c>
      <c r="AY139" s="13" t="s">
        <v>120</v>
      </c>
      <c r="BE139" s="166">
        <f>IF(N139="základní",J139,0)</f>
        <v>0</v>
      </c>
      <c r="BF139" s="166">
        <f>IF(N139="snížená",J139,0)</f>
        <v>0</v>
      </c>
      <c r="BG139" s="166">
        <f>IF(N139="zákl. přenesená",J139,0)</f>
        <v>0</v>
      </c>
      <c r="BH139" s="166">
        <f>IF(N139="sníž. přenesená",J139,0)</f>
        <v>0</v>
      </c>
      <c r="BI139" s="166">
        <f>IF(N139="nulová",J139,0)</f>
        <v>0</v>
      </c>
      <c r="BJ139" s="13" t="s">
        <v>8</v>
      </c>
      <c r="BK139" s="166">
        <f>ROUND(I139*H139,0)</f>
        <v>0</v>
      </c>
      <c r="BL139" s="13" t="s">
        <v>127</v>
      </c>
      <c r="BM139" s="13" t="s">
        <v>301</v>
      </c>
    </row>
    <row r="140" s="1" customFormat="1" ht="16.5" customHeight="1">
      <c r="B140" s="154"/>
      <c r="C140" s="155" t="s">
        <v>302</v>
      </c>
      <c r="D140" s="155" t="s">
        <v>123</v>
      </c>
      <c r="E140" s="156" t="s">
        <v>303</v>
      </c>
      <c r="F140" s="157" t="s">
        <v>304</v>
      </c>
      <c r="G140" s="158" t="s">
        <v>126</v>
      </c>
      <c r="H140" s="159">
        <v>39.774999999999999</v>
      </c>
      <c r="I140" s="160"/>
      <c r="J140" s="161">
        <f>ROUND(I140*H140,0)</f>
        <v>0</v>
      </c>
      <c r="K140" s="157" t="s">
        <v>1</v>
      </c>
      <c r="L140" s="31"/>
      <c r="M140" s="162" t="s">
        <v>1</v>
      </c>
      <c r="N140" s="163" t="s">
        <v>47</v>
      </c>
      <c r="O140" s="61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AR140" s="13" t="s">
        <v>188</v>
      </c>
      <c r="AT140" s="13" t="s">
        <v>123</v>
      </c>
      <c r="AU140" s="13" t="s">
        <v>82</v>
      </c>
      <c r="AY140" s="13" t="s">
        <v>120</v>
      </c>
      <c r="BE140" s="166">
        <f>IF(N140="základní",J140,0)</f>
        <v>0</v>
      </c>
      <c r="BF140" s="166">
        <f>IF(N140="snížená",J140,0)</f>
        <v>0</v>
      </c>
      <c r="BG140" s="166">
        <f>IF(N140="zákl. přenesená",J140,0)</f>
        <v>0</v>
      </c>
      <c r="BH140" s="166">
        <f>IF(N140="sníž. přenesená",J140,0)</f>
        <v>0</v>
      </c>
      <c r="BI140" s="166">
        <f>IF(N140="nulová",J140,0)</f>
        <v>0</v>
      </c>
      <c r="BJ140" s="13" t="s">
        <v>8</v>
      </c>
      <c r="BK140" s="166">
        <f>ROUND(I140*H140,0)</f>
        <v>0</v>
      </c>
      <c r="BL140" s="13" t="s">
        <v>188</v>
      </c>
      <c r="BM140" s="13" t="s">
        <v>305</v>
      </c>
    </row>
    <row r="141" s="1" customFormat="1" ht="16.5" customHeight="1">
      <c r="B141" s="154"/>
      <c r="C141" s="155" t="s">
        <v>306</v>
      </c>
      <c r="D141" s="155" t="s">
        <v>123</v>
      </c>
      <c r="E141" s="156" t="s">
        <v>307</v>
      </c>
      <c r="F141" s="157" t="s">
        <v>308</v>
      </c>
      <c r="G141" s="158" t="s">
        <v>143</v>
      </c>
      <c r="H141" s="159">
        <v>53.399999999999999</v>
      </c>
      <c r="I141" s="160"/>
      <c r="J141" s="161">
        <f>ROUND(I141*H141,0)</f>
        <v>0</v>
      </c>
      <c r="K141" s="157" t="s">
        <v>1</v>
      </c>
      <c r="L141" s="31"/>
      <c r="M141" s="162" t="s">
        <v>1</v>
      </c>
      <c r="N141" s="163" t="s">
        <v>47</v>
      </c>
      <c r="O141" s="61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AR141" s="13" t="s">
        <v>188</v>
      </c>
      <c r="AT141" s="13" t="s">
        <v>123</v>
      </c>
      <c r="AU141" s="13" t="s">
        <v>82</v>
      </c>
      <c r="AY141" s="13" t="s">
        <v>120</v>
      </c>
      <c r="BE141" s="166">
        <f>IF(N141="základní",J141,0)</f>
        <v>0</v>
      </c>
      <c r="BF141" s="166">
        <f>IF(N141="snížená",J141,0)</f>
        <v>0</v>
      </c>
      <c r="BG141" s="166">
        <f>IF(N141="zákl. přenesená",J141,0)</f>
        <v>0</v>
      </c>
      <c r="BH141" s="166">
        <f>IF(N141="sníž. přenesená",J141,0)</f>
        <v>0</v>
      </c>
      <c r="BI141" s="166">
        <f>IF(N141="nulová",J141,0)</f>
        <v>0</v>
      </c>
      <c r="BJ141" s="13" t="s">
        <v>8</v>
      </c>
      <c r="BK141" s="166">
        <f>ROUND(I141*H141,0)</f>
        <v>0</v>
      </c>
      <c r="BL141" s="13" t="s">
        <v>188</v>
      </c>
      <c r="BM141" s="13" t="s">
        <v>309</v>
      </c>
    </row>
    <row r="142" s="1" customFormat="1" ht="16.5" customHeight="1">
      <c r="B142" s="154"/>
      <c r="C142" s="155" t="s">
        <v>310</v>
      </c>
      <c r="D142" s="155" t="s">
        <v>123</v>
      </c>
      <c r="E142" s="156" t="s">
        <v>311</v>
      </c>
      <c r="F142" s="157" t="s">
        <v>312</v>
      </c>
      <c r="G142" s="158" t="s">
        <v>143</v>
      </c>
      <c r="H142" s="159">
        <v>48.399999999999999</v>
      </c>
      <c r="I142" s="160"/>
      <c r="J142" s="161">
        <f>ROUND(I142*H142,0)</f>
        <v>0</v>
      </c>
      <c r="K142" s="157" t="s">
        <v>1</v>
      </c>
      <c r="L142" s="31"/>
      <c r="M142" s="162" t="s">
        <v>1</v>
      </c>
      <c r="N142" s="163" t="s">
        <v>47</v>
      </c>
      <c r="O142" s="61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AR142" s="13" t="s">
        <v>188</v>
      </c>
      <c r="AT142" s="13" t="s">
        <v>123</v>
      </c>
      <c r="AU142" s="13" t="s">
        <v>82</v>
      </c>
      <c r="AY142" s="13" t="s">
        <v>120</v>
      </c>
      <c r="BE142" s="166">
        <f>IF(N142="základní",J142,0)</f>
        <v>0</v>
      </c>
      <c r="BF142" s="166">
        <f>IF(N142="snížená",J142,0)</f>
        <v>0</v>
      </c>
      <c r="BG142" s="166">
        <f>IF(N142="zákl. přenesená",J142,0)</f>
        <v>0</v>
      </c>
      <c r="BH142" s="166">
        <f>IF(N142="sníž. přenesená",J142,0)</f>
        <v>0</v>
      </c>
      <c r="BI142" s="166">
        <f>IF(N142="nulová",J142,0)</f>
        <v>0</v>
      </c>
      <c r="BJ142" s="13" t="s">
        <v>8</v>
      </c>
      <c r="BK142" s="166">
        <f>ROUND(I142*H142,0)</f>
        <v>0</v>
      </c>
      <c r="BL142" s="13" t="s">
        <v>188</v>
      </c>
      <c r="BM142" s="13" t="s">
        <v>313</v>
      </c>
    </row>
    <row r="143" s="1" customFormat="1" ht="16.5" customHeight="1">
      <c r="B143" s="154"/>
      <c r="C143" s="155" t="s">
        <v>314</v>
      </c>
      <c r="D143" s="155" t="s">
        <v>123</v>
      </c>
      <c r="E143" s="156" t="s">
        <v>315</v>
      </c>
      <c r="F143" s="157" t="s">
        <v>316</v>
      </c>
      <c r="G143" s="158" t="s">
        <v>126</v>
      </c>
      <c r="H143" s="159">
        <v>34.395000000000003</v>
      </c>
      <c r="I143" s="160"/>
      <c r="J143" s="161">
        <f>ROUND(I143*H143,0)</f>
        <v>0</v>
      </c>
      <c r="K143" s="157" t="s">
        <v>1</v>
      </c>
      <c r="L143" s="31"/>
      <c r="M143" s="162" t="s">
        <v>1</v>
      </c>
      <c r="N143" s="163" t="s">
        <v>47</v>
      </c>
      <c r="O143" s="61"/>
      <c r="P143" s="164">
        <f>O143*H143</f>
        <v>0</v>
      </c>
      <c r="Q143" s="164">
        <v>0</v>
      </c>
      <c r="R143" s="164">
        <f>Q143*H143</f>
        <v>0</v>
      </c>
      <c r="S143" s="164">
        <v>0</v>
      </c>
      <c r="T143" s="165">
        <f>S143*H143</f>
        <v>0</v>
      </c>
      <c r="AR143" s="13" t="s">
        <v>188</v>
      </c>
      <c r="AT143" s="13" t="s">
        <v>123</v>
      </c>
      <c r="AU143" s="13" t="s">
        <v>82</v>
      </c>
      <c r="AY143" s="13" t="s">
        <v>120</v>
      </c>
      <c r="BE143" s="166">
        <f>IF(N143="základní",J143,0)</f>
        <v>0</v>
      </c>
      <c r="BF143" s="166">
        <f>IF(N143="snížená",J143,0)</f>
        <v>0</v>
      </c>
      <c r="BG143" s="166">
        <f>IF(N143="zákl. přenesená",J143,0)</f>
        <v>0</v>
      </c>
      <c r="BH143" s="166">
        <f>IF(N143="sníž. přenesená",J143,0)</f>
        <v>0</v>
      </c>
      <c r="BI143" s="166">
        <f>IF(N143="nulová",J143,0)</f>
        <v>0</v>
      </c>
      <c r="BJ143" s="13" t="s">
        <v>8</v>
      </c>
      <c r="BK143" s="166">
        <f>ROUND(I143*H143,0)</f>
        <v>0</v>
      </c>
      <c r="BL143" s="13" t="s">
        <v>188</v>
      </c>
      <c r="BM143" s="13" t="s">
        <v>317</v>
      </c>
    </row>
    <row r="144" s="1" customFormat="1" ht="16.5" customHeight="1">
      <c r="B144" s="154"/>
      <c r="C144" s="155" t="s">
        <v>318</v>
      </c>
      <c r="D144" s="155" t="s">
        <v>123</v>
      </c>
      <c r="E144" s="156" t="s">
        <v>319</v>
      </c>
      <c r="F144" s="157" t="s">
        <v>320</v>
      </c>
      <c r="G144" s="158" t="s">
        <v>131</v>
      </c>
      <c r="H144" s="159">
        <v>2.988</v>
      </c>
      <c r="I144" s="160"/>
      <c r="J144" s="161">
        <f>ROUND(I144*H144,0)</f>
        <v>0</v>
      </c>
      <c r="K144" s="157" t="s">
        <v>1</v>
      </c>
      <c r="L144" s="31"/>
      <c r="M144" s="162" t="s">
        <v>1</v>
      </c>
      <c r="N144" s="163" t="s">
        <v>47</v>
      </c>
      <c r="O144" s="61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AR144" s="13" t="s">
        <v>188</v>
      </c>
      <c r="AT144" s="13" t="s">
        <v>123</v>
      </c>
      <c r="AU144" s="13" t="s">
        <v>82</v>
      </c>
      <c r="AY144" s="13" t="s">
        <v>120</v>
      </c>
      <c r="BE144" s="166">
        <f>IF(N144="základní",J144,0)</f>
        <v>0</v>
      </c>
      <c r="BF144" s="166">
        <f>IF(N144="snížená",J144,0)</f>
        <v>0</v>
      </c>
      <c r="BG144" s="166">
        <f>IF(N144="zákl. přenesená",J144,0)</f>
        <v>0</v>
      </c>
      <c r="BH144" s="166">
        <f>IF(N144="sníž. přenesená",J144,0)</f>
        <v>0</v>
      </c>
      <c r="BI144" s="166">
        <f>IF(N144="nulová",J144,0)</f>
        <v>0</v>
      </c>
      <c r="BJ144" s="13" t="s">
        <v>8</v>
      </c>
      <c r="BK144" s="166">
        <f>ROUND(I144*H144,0)</f>
        <v>0</v>
      </c>
      <c r="BL144" s="13" t="s">
        <v>188</v>
      </c>
      <c r="BM144" s="13" t="s">
        <v>321</v>
      </c>
    </row>
    <row r="145" s="1" customFormat="1" ht="16.5" customHeight="1">
      <c r="B145" s="154"/>
      <c r="C145" s="155" t="s">
        <v>322</v>
      </c>
      <c r="D145" s="155" t="s">
        <v>123</v>
      </c>
      <c r="E145" s="156" t="s">
        <v>323</v>
      </c>
      <c r="F145" s="157" t="s">
        <v>324</v>
      </c>
      <c r="G145" s="158" t="s">
        <v>138</v>
      </c>
      <c r="H145" s="159">
        <v>1</v>
      </c>
      <c r="I145" s="160"/>
      <c r="J145" s="161">
        <f>ROUND(I145*H145,0)</f>
        <v>0</v>
      </c>
      <c r="K145" s="157" t="s">
        <v>1</v>
      </c>
      <c r="L145" s="31"/>
      <c r="M145" s="162" t="s">
        <v>1</v>
      </c>
      <c r="N145" s="163" t="s">
        <v>47</v>
      </c>
      <c r="O145" s="61"/>
      <c r="P145" s="164">
        <f>O145*H145</f>
        <v>0</v>
      </c>
      <c r="Q145" s="164">
        <v>0</v>
      </c>
      <c r="R145" s="164">
        <f>Q145*H145</f>
        <v>0</v>
      </c>
      <c r="S145" s="164">
        <v>0</v>
      </c>
      <c r="T145" s="165">
        <f>S145*H145</f>
        <v>0</v>
      </c>
      <c r="AR145" s="13" t="s">
        <v>188</v>
      </c>
      <c r="AT145" s="13" t="s">
        <v>123</v>
      </c>
      <c r="AU145" s="13" t="s">
        <v>82</v>
      </c>
      <c r="AY145" s="13" t="s">
        <v>120</v>
      </c>
      <c r="BE145" s="166">
        <f>IF(N145="základní",J145,0)</f>
        <v>0</v>
      </c>
      <c r="BF145" s="166">
        <f>IF(N145="snížená",J145,0)</f>
        <v>0</v>
      </c>
      <c r="BG145" s="166">
        <f>IF(N145="zákl. přenesená",J145,0)</f>
        <v>0</v>
      </c>
      <c r="BH145" s="166">
        <f>IF(N145="sníž. přenesená",J145,0)</f>
        <v>0</v>
      </c>
      <c r="BI145" s="166">
        <f>IF(N145="nulová",J145,0)</f>
        <v>0</v>
      </c>
      <c r="BJ145" s="13" t="s">
        <v>8</v>
      </c>
      <c r="BK145" s="166">
        <f>ROUND(I145*H145,0)</f>
        <v>0</v>
      </c>
      <c r="BL145" s="13" t="s">
        <v>188</v>
      </c>
      <c r="BM145" s="13" t="s">
        <v>325</v>
      </c>
    </row>
    <row r="146" s="1" customFormat="1" ht="16.5" customHeight="1">
      <c r="B146" s="154"/>
      <c r="C146" s="167" t="s">
        <v>326</v>
      </c>
      <c r="D146" s="167" t="s">
        <v>182</v>
      </c>
      <c r="E146" s="168" t="s">
        <v>327</v>
      </c>
      <c r="F146" s="169" t="s">
        <v>328</v>
      </c>
      <c r="G146" s="170" t="s">
        <v>131</v>
      </c>
      <c r="H146" s="171">
        <v>0.19800000000000001</v>
      </c>
      <c r="I146" s="172"/>
      <c r="J146" s="173">
        <f>ROUND(I146*H146,0)</f>
        <v>0</v>
      </c>
      <c r="K146" s="169" t="s">
        <v>1</v>
      </c>
      <c r="L146" s="174"/>
      <c r="M146" s="175" t="s">
        <v>1</v>
      </c>
      <c r="N146" s="176" t="s">
        <v>47</v>
      </c>
      <c r="O146" s="61"/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AR146" s="13" t="s">
        <v>258</v>
      </c>
      <c r="AT146" s="13" t="s">
        <v>182</v>
      </c>
      <c r="AU146" s="13" t="s">
        <v>82</v>
      </c>
      <c r="AY146" s="13" t="s">
        <v>120</v>
      </c>
      <c r="BE146" s="166">
        <f>IF(N146="základní",J146,0)</f>
        <v>0</v>
      </c>
      <c r="BF146" s="166">
        <f>IF(N146="snížená",J146,0)</f>
        <v>0</v>
      </c>
      <c r="BG146" s="166">
        <f>IF(N146="zákl. přenesená",J146,0)</f>
        <v>0</v>
      </c>
      <c r="BH146" s="166">
        <f>IF(N146="sníž. přenesená",J146,0)</f>
        <v>0</v>
      </c>
      <c r="BI146" s="166">
        <f>IF(N146="nulová",J146,0)</f>
        <v>0</v>
      </c>
      <c r="BJ146" s="13" t="s">
        <v>8</v>
      </c>
      <c r="BK146" s="166">
        <f>ROUND(I146*H146,0)</f>
        <v>0</v>
      </c>
      <c r="BL146" s="13" t="s">
        <v>188</v>
      </c>
      <c r="BM146" s="13" t="s">
        <v>329</v>
      </c>
    </row>
    <row r="147" s="1" customFormat="1" ht="16.5" customHeight="1">
      <c r="B147" s="154"/>
      <c r="C147" s="167" t="s">
        <v>330</v>
      </c>
      <c r="D147" s="167" t="s">
        <v>182</v>
      </c>
      <c r="E147" s="168" t="s">
        <v>331</v>
      </c>
      <c r="F147" s="169" t="s">
        <v>332</v>
      </c>
      <c r="G147" s="170" t="s">
        <v>131</v>
      </c>
      <c r="H147" s="171">
        <v>1.698</v>
      </c>
      <c r="I147" s="172"/>
      <c r="J147" s="173">
        <f>ROUND(I147*H147,0)</f>
        <v>0</v>
      </c>
      <c r="K147" s="169" t="s">
        <v>1</v>
      </c>
      <c r="L147" s="174"/>
      <c r="M147" s="175" t="s">
        <v>1</v>
      </c>
      <c r="N147" s="176" t="s">
        <v>47</v>
      </c>
      <c r="O147" s="61"/>
      <c r="P147" s="164">
        <f>O147*H147</f>
        <v>0</v>
      </c>
      <c r="Q147" s="164">
        <v>0</v>
      </c>
      <c r="R147" s="164">
        <f>Q147*H147</f>
        <v>0</v>
      </c>
      <c r="S147" s="164">
        <v>0</v>
      </c>
      <c r="T147" s="165">
        <f>S147*H147</f>
        <v>0</v>
      </c>
      <c r="AR147" s="13" t="s">
        <v>258</v>
      </c>
      <c r="AT147" s="13" t="s">
        <v>182</v>
      </c>
      <c r="AU147" s="13" t="s">
        <v>82</v>
      </c>
      <c r="AY147" s="13" t="s">
        <v>120</v>
      </c>
      <c r="BE147" s="166">
        <f>IF(N147="základní",J147,0)</f>
        <v>0</v>
      </c>
      <c r="BF147" s="166">
        <f>IF(N147="snížená",J147,0)</f>
        <v>0</v>
      </c>
      <c r="BG147" s="166">
        <f>IF(N147="zákl. přenesená",J147,0)</f>
        <v>0</v>
      </c>
      <c r="BH147" s="166">
        <f>IF(N147="sníž. přenesená",J147,0)</f>
        <v>0</v>
      </c>
      <c r="BI147" s="166">
        <f>IF(N147="nulová",J147,0)</f>
        <v>0</v>
      </c>
      <c r="BJ147" s="13" t="s">
        <v>8</v>
      </c>
      <c r="BK147" s="166">
        <f>ROUND(I147*H147,0)</f>
        <v>0</v>
      </c>
      <c r="BL147" s="13" t="s">
        <v>188</v>
      </c>
      <c r="BM147" s="13" t="s">
        <v>333</v>
      </c>
    </row>
    <row r="148" s="1" customFormat="1" ht="16.5" customHeight="1">
      <c r="B148" s="154"/>
      <c r="C148" s="167" t="s">
        <v>334</v>
      </c>
      <c r="D148" s="167" t="s">
        <v>182</v>
      </c>
      <c r="E148" s="168" t="s">
        <v>335</v>
      </c>
      <c r="F148" s="169" t="s">
        <v>336</v>
      </c>
      <c r="G148" s="170" t="s">
        <v>131</v>
      </c>
      <c r="H148" s="171">
        <v>0.032000000000000001</v>
      </c>
      <c r="I148" s="172"/>
      <c r="J148" s="173">
        <f>ROUND(I148*H148,0)</f>
        <v>0</v>
      </c>
      <c r="K148" s="169" t="s">
        <v>1</v>
      </c>
      <c r="L148" s="174"/>
      <c r="M148" s="175" t="s">
        <v>1</v>
      </c>
      <c r="N148" s="176" t="s">
        <v>47</v>
      </c>
      <c r="O148" s="61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AR148" s="13" t="s">
        <v>258</v>
      </c>
      <c r="AT148" s="13" t="s">
        <v>182</v>
      </c>
      <c r="AU148" s="13" t="s">
        <v>82</v>
      </c>
      <c r="AY148" s="13" t="s">
        <v>120</v>
      </c>
      <c r="BE148" s="166">
        <f>IF(N148="základní",J148,0)</f>
        <v>0</v>
      </c>
      <c r="BF148" s="166">
        <f>IF(N148="snížená",J148,0)</f>
        <v>0</v>
      </c>
      <c r="BG148" s="166">
        <f>IF(N148="zákl. přenesená",J148,0)</f>
        <v>0</v>
      </c>
      <c r="BH148" s="166">
        <f>IF(N148="sníž. přenesená",J148,0)</f>
        <v>0</v>
      </c>
      <c r="BI148" s="166">
        <f>IF(N148="nulová",J148,0)</f>
        <v>0</v>
      </c>
      <c r="BJ148" s="13" t="s">
        <v>8</v>
      </c>
      <c r="BK148" s="166">
        <f>ROUND(I148*H148,0)</f>
        <v>0</v>
      </c>
      <c r="BL148" s="13" t="s">
        <v>188</v>
      </c>
      <c r="BM148" s="13" t="s">
        <v>337</v>
      </c>
    </row>
    <row r="149" s="1" customFormat="1" ht="16.5" customHeight="1">
      <c r="B149" s="154"/>
      <c r="C149" s="167" t="s">
        <v>338</v>
      </c>
      <c r="D149" s="167" t="s">
        <v>182</v>
      </c>
      <c r="E149" s="168" t="s">
        <v>339</v>
      </c>
      <c r="F149" s="169" t="s">
        <v>340</v>
      </c>
      <c r="G149" s="170" t="s">
        <v>131</v>
      </c>
      <c r="H149" s="171">
        <v>0.54200000000000004</v>
      </c>
      <c r="I149" s="172"/>
      <c r="J149" s="173">
        <f>ROUND(I149*H149,0)</f>
        <v>0</v>
      </c>
      <c r="K149" s="169" t="s">
        <v>1</v>
      </c>
      <c r="L149" s="174"/>
      <c r="M149" s="175" t="s">
        <v>1</v>
      </c>
      <c r="N149" s="176" t="s">
        <v>47</v>
      </c>
      <c r="O149" s="61"/>
      <c r="P149" s="164">
        <f>O149*H149</f>
        <v>0</v>
      </c>
      <c r="Q149" s="164">
        <v>0</v>
      </c>
      <c r="R149" s="164">
        <f>Q149*H149</f>
        <v>0</v>
      </c>
      <c r="S149" s="164">
        <v>0</v>
      </c>
      <c r="T149" s="165">
        <f>S149*H149</f>
        <v>0</v>
      </c>
      <c r="AR149" s="13" t="s">
        <v>258</v>
      </c>
      <c r="AT149" s="13" t="s">
        <v>182</v>
      </c>
      <c r="AU149" s="13" t="s">
        <v>82</v>
      </c>
      <c r="AY149" s="13" t="s">
        <v>120</v>
      </c>
      <c r="BE149" s="166">
        <f>IF(N149="základní",J149,0)</f>
        <v>0</v>
      </c>
      <c r="BF149" s="166">
        <f>IF(N149="snížená",J149,0)</f>
        <v>0</v>
      </c>
      <c r="BG149" s="166">
        <f>IF(N149="zákl. přenesená",J149,0)</f>
        <v>0</v>
      </c>
      <c r="BH149" s="166">
        <f>IF(N149="sníž. přenesená",J149,0)</f>
        <v>0</v>
      </c>
      <c r="BI149" s="166">
        <f>IF(N149="nulová",J149,0)</f>
        <v>0</v>
      </c>
      <c r="BJ149" s="13" t="s">
        <v>8</v>
      </c>
      <c r="BK149" s="166">
        <f>ROUND(I149*H149,0)</f>
        <v>0</v>
      </c>
      <c r="BL149" s="13" t="s">
        <v>188</v>
      </c>
      <c r="BM149" s="13" t="s">
        <v>341</v>
      </c>
    </row>
    <row r="150" s="1" customFormat="1" ht="16.5" customHeight="1">
      <c r="B150" s="154"/>
      <c r="C150" s="167" t="s">
        <v>342</v>
      </c>
      <c r="D150" s="167" t="s">
        <v>182</v>
      </c>
      <c r="E150" s="168" t="s">
        <v>343</v>
      </c>
      <c r="F150" s="169" t="s">
        <v>344</v>
      </c>
      <c r="G150" s="170" t="s">
        <v>131</v>
      </c>
      <c r="H150" s="171">
        <v>0.28399999999999997</v>
      </c>
      <c r="I150" s="172"/>
      <c r="J150" s="173">
        <f>ROUND(I150*H150,0)</f>
        <v>0</v>
      </c>
      <c r="K150" s="169" t="s">
        <v>1</v>
      </c>
      <c r="L150" s="174"/>
      <c r="M150" s="175" t="s">
        <v>1</v>
      </c>
      <c r="N150" s="176" t="s">
        <v>47</v>
      </c>
      <c r="O150" s="61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AR150" s="13" t="s">
        <v>258</v>
      </c>
      <c r="AT150" s="13" t="s">
        <v>182</v>
      </c>
      <c r="AU150" s="13" t="s">
        <v>82</v>
      </c>
      <c r="AY150" s="13" t="s">
        <v>120</v>
      </c>
      <c r="BE150" s="166">
        <f>IF(N150="základní",J150,0)</f>
        <v>0</v>
      </c>
      <c r="BF150" s="166">
        <f>IF(N150="snížená",J150,0)</f>
        <v>0</v>
      </c>
      <c r="BG150" s="166">
        <f>IF(N150="zákl. přenesená",J150,0)</f>
        <v>0</v>
      </c>
      <c r="BH150" s="166">
        <f>IF(N150="sníž. přenesená",J150,0)</f>
        <v>0</v>
      </c>
      <c r="BI150" s="166">
        <f>IF(N150="nulová",J150,0)</f>
        <v>0</v>
      </c>
      <c r="BJ150" s="13" t="s">
        <v>8</v>
      </c>
      <c r="BK150" s="166">
        <f>ROUND(I150*H150,0)</f>
        <v>0</v>
      </c>
      <c r="BL150" s="13" t="s">
        <v>188</v>
      </c>
      <c r="BM150" s="13" t="s">
        <v>345</v>
      </c>
    </row>
    <row r="151" s="1" customFormat="1" ht="16.5" customHeight="1">
      <c r="B151" s="154"/>
      <c r="C151" s="167" t="s">
        <v>346</v>
      </c>
      <c r="D151" s="167" t="s">
        <v>182</v>
      </c>
      <c r="E151" s="168" t="s">
        <v>347</v>
      </c>
      <c r="F151" s="169" t="s">
        <v>348</v>
      </c>
      <c r="G151" s="170" t="s">
        <v>131</v>
      </c>
      <c r="H151" s="171">
        <v>0.75</v>
      </c>
      <c r="I151" s="172"/>
      <c r="J151" s="173">
        <f>ROUND(I151*H151,0)</f>
        <v>0</v>
      </c>
      <c r="K151" s="169" t="s">
        <v>1</v>
      </c>
      <c r="L151" s="174"/>
      <c r="M151" s="175" t="s">
        <v>1</v>
      </c>
      <c r="N151" s="176" t="s">
        <v>47</v>
      </c>
      <c r="O151" s="61"/>
      <c r="P151" s="164">
        <f>O151*H151</f>
        <v>0</v>
      </c>
      <c r="Q151" s="164">
        <v>0</v>
      </c>
      <c r="R151" s="164">
        <f>Q151*H151</f>
        <v>0</v>
      </c>
      <c r="S151" s="164">
        <v>0</v>
      </c>
      <c r="T151" s="165">
        <f>S151*H151</f>
        <v>0</v>
      </c>
      <c r="AR151" s="13" t="s">
        <v>258</v>
      </c>
      <c r="AT151" s="13" t="s">
        <v>182</v>
      </c>
      <c r="AU151" s="13" t="s">
        <v>82</v>
      </c>
      <c r="AY151" s="13" t="s">
        <v>120</v>
      </c>
      <c r="BE151" s="166">
        <f>IF(N151="základní",J151,0)</f>
        <v>0</v>
      </c>
      <c r="BF151" s="166">
        <f>IF(N151="snížená",J151,0)</f>
        <v>0</v>
      </c>
      <c r="BG151" s="166">
        <f>IF(N151="zákl. přenesená",J151,0)</f>
        <v>0</v>
      </c>
      <c r="BH151" s="166">
        <f>IF(N151="sníž. přenesená",J151,0)</f>
        <v>0</v>
      </c>
      <c r="BI151" s="166">
        <f>IF(N151="nulová",J151,0)</f>
        <v>0</v>
      </c>
      <c r="BJ151" s="13" t="s">
        <v>8</v>
      </c>
      <c r="BK151" s="166">
        <f>ROUND(I151*H151,0)</f>
        <v>0</v>
      </c>
      <c r="BL151" s="13" t="s">
        <v>188</v>
      </c>
      <c r="BM151" s="13" t="s">
        <v>349</v>
      </c>
    </row>
    <row r="152" s="1" customFormat="1" ht="16.5" customHeight="1">
      <c r="B152" s="154"/>
      <c r="C152" s="167" t="s">
        <v>350</v>
      </c>
      <c r="D152" s="167" t="s">
        <v>182</v>
      </c>
      <c r="E152" s="168" t="s">
        <v>351</v>
      </c>
      <c r="F152" s="169" t="s">
        <v>352</v>
      </c>
      <c r="G152" s="170" t="s">
        <v>131</v>
      </c>
      <c r="H152" s="171">
        <v>1.9379999999999999</v>
      </c>
      <c r="I152" s="172"/>
      <c r="J152" s="173">
        <f>ROUND(I152*H152,0)</f>
        <v>0</v>
      </c>
      <c r="K152" s="169" t="s">
        <v>1</v>
      </c>
      <c r="L152" s="174"/>
      <c r="M152" s="175" t="s">
        <v>1</v>
      </c>
      <c r="N152" s="176" t="s">
        <v>47</v>
      </c>
      <c r="O152" s="61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AR152" s="13" t="s">
        <v>258</v>
      </c>
      <c r="AT152" s="13" t="s">
        <v>182</v>
      </c>
      <c r="AU152" s="13" t="s">
        <v>82</v>
      </c>
      <c r="AY152" s="13" t="s">
        <v>120</v>
      </c>
      <c r="BE152" s="166">
        <f>IF(N152="základní",J152,0)</f>
        <v>0</v>
      </c>
      <c r="BF152" s="166">
        <f>IF(N152="snížená",J152,0)</f>
        <v>0</v>
      </c>
      <c r="BG152" s="166">
        <f>IF(N152="zákl. přenesená",J152,0)</f>
        <v>0</v>
      </c>
      <c r="BH152" s="166">
        <f>IF(N152="sníž. přenesená",J152,0)</f>
        <v>0</v>
      </c>
      <c r="BI152" s="166">
        <f>IF(N152="nulová",J152,0)</f>
        <v>0</v>
      </c>
      <c r="BJ152" s="13" t="s">
        <v>8</v>
      </c>
      <c r="BK152" s="166">
        <f>ROUND(I152*H152,0)</f>
        <v>0</v>
      </c>
      <c r="BL152" s="13" t="s">
        <v>188</v>
      </c>
      <c r="BM152" s="13" t="s">
        <v>353</v>
      </c>
    </row>
    <row r="153" s="1" customFormat="1" ht="16.5" customHeight="1">
      <c r="B153" s="154"/>
      <c r="C153" s="167" t="s">
        <v>354</v>
      </c>
      <c r="D153" s="167" t="s">
        <v>182</v>
      </c>
      <c r="E153" s="168" t="s">
        <v>355</v>
      </c>
      <c r="F153" s="169" t="s">
        <v>356</v>
      </c>
      <c r="G153" s="170" t="s">
        <v>126</v>
      </c>
      <c r="H153" s="171">
        <v>20.091999999999999</v>
      </c>
      <c r="I153" s="172"/>
      <c r="J153" s="173">
        <f>ROUND(I153*H153,0)</f>
        <v>0</v>
      </c>
      <c r="K153" s="169" t="s">
        <v>1</v>
      </c>
      <c r="L153" s="174"/>
      <c r="M153" s="175" t="s">
        <v>1</v>
      </c>
      <c r="N153" s="176" t="s">
        <v>47</v>
      </c>
      <c r="O153" s="61"/>
      <c r="P153" s="164">
        <f>O153*H153</f>
        <v>0</v>
      </c>
      <c r="Q153" s="164">
        <v>0</v>
      </c>
      <c r="R153" s="164">
        <f>Q153*H153</f>
        <v>0</v>
      </c>
      <c r="S153" s="164">
        <v>0</v>
      </c>
      <c r="T153" s="165">
        <f>S153*H153</f>
        <v>0</v>
      </c>
      <c r="AR153" s="13" t="s">
        <v>258</v>
      </c>
      <c r="AT153" s="13" t="s">
        <v>182</v>
      </c>
      <c r="AU153" s="13" t="s">
        <v>82</v>
      </c>
      <c r="AY153" s="13" t="s">
        <v>120</v>
      </c>
      <c r="BE153" s="166">
        <f>IF(N153="základní",J153,0)</f>
        <v>0</v>
      </c>
      <c r="BF153" s="166">
        <f>IF(N153="snížená",J153,0)</f>
        <v>0</v>
      </c>
      <c r="BG153" s="166">
        <f>IF(N153="zákl. přenesená",J153,0)</f>
        <v>0</v>
      </c>
      <c r="BH153" s="166">
        <f>IF(N153="sníž. přenesená",J153,0)</f>
        <v>0</v>
      </c>
      <c r="BI153" s="166">
        <f>IF(N153="nulová",J153,0)</f>
        <v>0</v>
      </c>
      <c r="BJ153" s="13" t="s">
        <v>8</v>
      </c>
      <c r="BK153" s="166">
        <f>ROUND(I153*H153,0)</f>
        <v>0</v>
      </c>
      <c r="BL153" s="13" t="s">
        <v>188</v>
      </c>
      <c r="BM153" s="13" t="s">
        <v>357</v>
      </c>
    </row>
    <row r="154" s="1" customFormat="1" ht="16.5" customHeight="1">
      <c r="B154" s="154"/>
      <c r="C154" s="167" t="s">
        <v>358</v>
      </c>
      <c r="D154" s="167" t="s">
        <v>182</v>
      </c>
      <c r="E154" s="168" t="s">
        <v>359</v>
      </c>
      <c r="F154" s="169" t="s">
        <v>360</v>
      </c>
      <c r="G154" s="170" t="s">
        <v>138</v>
      </c>
      <c r="H154" s="171">
        <v>1</v>
      </c>
      <c r="I154" s="172"/>
      <c r="J154" s="173">
        <f>ROUND(I154*H154,0)</f>
        <v>0</v>
      </c>
      <c r="K154" s="169" t="s">
        <v>1</v>
      </c>
      <c r="L154" s="174"/>
      <c r="M154" s="175" t="s">
        <v>1</v>
      </c>
      <c r="N154" s="176" t="s">
        <v>47</v>
      </c>
      <c r="O154" s="61"/>
      <c r="P154" s="164">
        <f>O154*H154</f>
        <v>0</v>
      </c>
      <c r="Q154" s="164">
        <v>0</v>
      </c>
      <c r="R154" s="164">
        <f>Q154*H154</f>
        <v>0</v>
      </c>
      <c r="S154" s="164">
        <v>0</v>
      </c>
      <c r="T154" s="165">
        <f>S154*H154</f>
        <v>0</v>
      </c>
      <c r="AR154" s="13" t="s">
        <v>258</v>
      </c>
      <c r="AT154" s="13" t="s">
        <v>182</v>
      </c>
      <c r="AU154" s="13" t="s">
        <v>82</v>
      </c>
      <c r="AY154" s="13" t="s">
        <v>120</v>
      </c>
      <c r="BE154" s="166">
        <f>IF(N154="základní",J154,0)</f>
        <v>0</v>
      </c>
      <c r="BF154" s="166">
        <f>IF(N154="snížená",J154,0)</f>
        <v>0</v>
      </c>
      <c r="BG154" s="166">
        <f>IF(N154="zákl. přenesená",J154,0)</f>
        <v>0</v>
      </c>
      <c r="BH154" s="166">
        <f>IF(N154="sníž. přenesená",J154,0)</f>
        <v>0</v>
      </c>
      <c r="BI154" s="166">
        <f>IF(N154="nulová",J154,0)</f>
        <v>0</v>
      </c>
      <c r="BJ154" s="13" t="s">
        <v>8</v>
      </c>
      <c r="BK154" s="166">
        <f>ROUND(I154*H154,0)</f>
        <v>0</v>
      </c>
      <c r="BL154" s="13" t="s">
        <v>188</v>
      </c>
      <c r="BM154" s="13" t="s">
        <v>361</v>
      </c>
    </row>
    <row r="155" s="1" customFormat="1" ht="16.5" customHeight="1">
      <c r="B155" s="154"/>
      <c r="C155" s="155" t="s">
        <v>362</v>
      </c>
      <c r="D155" s="155" t="s">
        <v>123</v>
      </c>
      <c r="E155" s="156" t="s">
        <v>363</v>
      </c>
      <c r="F155" s="157" t="s">
        <v>364</v>
      </c>
      <c r="G155" s="158" t="s">
        <v>160</v>
      </c>
      <c r="H155" s="159">
        <v>4.7539999999999996</v>
      </c>
      <c r="I155" s="160"/>
      <c r="J155" s="161">
        <f>ROUND(I155*H155,0)</f>
        <v>0</v>
      </c>
      <c r="K155" s="157" t="s">
        <v>1</v>
      </c>
      <c r="L155" s="31"/>
      <c r="M155" s="162" t="s">
        <v>1</v>
      </c>
      <c r="N155" s="163" t="s">
        <v>47</v>
      </c>
      <c r="O155" s="61"/>
      <c r="P155" s="164">
        <f>O155*H155</f>
        <v>0</v>
      </c>
      <c r="Q155" s="164">
        <v>0</v>
      </c>
      <c r="R155" s="164">
        <f>Q155*H155</f>
        <v>0</v>
      </c>
      <c r="S155" s="164">
        <v>0</v>
      </c>
      <c r="T155" s="165">
        <f>S155*H155</f>
        <v>0</v>
      </c>
      <c r="AR155" s="13" t="s">
        <v>188</v>
      </c>
      <c r="AT155" s="13" t="s">
        <v>123</v>
      </c>
      <c r="AU155" s="13" t="s">
        <v>82</v>
      </c>
      <c r="AY155" s="13" t="s">
        <v>120</v>
      </c>
      <c r="BE155" s="166">
        <f>IF(N155="základní",J155,0)</f>
        <v>0</v>
      </c>
      <c r="BF155" s="166">
        <f>IF(N155="snížená",J155,0)</f>
        <v>0</v>
      </c>
      <c r="BG155" s="166">
        <f>IF(N155="zákl. přenesená",J155,0)</f>
        <v>0</v>
      </c>
      <c r="BH155" s="166">
        <f>IF(N155="sníž. přenesená",J155,0)</f>
        <v>0</v>
      </c>
      <c r="BI155" s="166">
        <f>IF(N155="nulová",J155,0)</f>
        <v>0</v>
      </c>
      <c r="BJ155" s="13" t="s">
        <v>8</v>
      </c>
      <c r="BK155" s="166">
        <f>ROUND(I155*H155,0)</f>
        <v>0</v>
      </c>
      <c r="BL155" s="13" t="s">
        <v>188</v>
      </c>
      <c r="BM155" s="13" t="s">
        <v>365</v>
      </c>
    </row>
    <row r="156" s="1" customFormat="1" ht="16.5" customHeight="1">
      <c r="B156" s="154"/>
      <c r="C156" s="155" t="s">
        <v>366</v>
      </c>
      <c r="D156" s="155" t="s">
        <v>123</v>
      </c>
      <c r="E156" s="156" t="s">
        <v>213</v>
      </c>
      <c r="F156" s="157" t="s">
        <v>214</v>
      </c>
      <c r="G156" s="158" t="s">
        <v>160</v>
      </c>
      <c r="H156" s="159">
        <v>6.5640000000000001</v>
      </c>
      <c r="I156" s="160"/>
      <c r="J156" s="161">
        <f>ROUND(I156*H156,0)</f>
        <v>0</v>
      </c>
      <c r="K156" s="157" t="s">
        <v>1</v>
      </c>
      <c r="L156" s="31"/>
      <c r="M156" s="162" t="s">
        <v>1</v>
      </c>
      <c r="N156" s="163" t="s">
        <v>47</v>
      </c>
      <c r="O156" s="61"/>
      <c r="P156" s="164">
        <f>O156*H156</f>
        <v>0</v>
      </c>
      <c r="Q156" s="164">
        <v>0</v>
      </c>
      <c r="R156" s="164">
        <f>Q156*H156</f>
        <v>0</v>
      </c>
      <c r="S156" s="164">
        <v>0</v>
      </c>
      <c r="T156" s="165">
        <f>S156*H156</f>
        <v>0</v>
      </c>
      <c r="AR156" s="13" t="s">
        <v>188</v>
      </c>
      <c r="AT156" s="13" t="s">
        <v>123</v>
      </c>
      <c r="AU156" s="13" t="s">
        <v>82</v>
      </c>
      <c r="AY156" s="13" t="s">
        <v>120</v>
      </c>
      <c r="BE156" s="166">
        <f>IF(N156="základní",J156,0)</f>
        <v>0</v>
      </c>
      <c r="BF156" s="166">
        <f>IF(N156="snížená",J156,0)</f>
        <v>0</v>
      </c>
      <c r="BG156" s="166">
        <f>IF(N156="zákl. přenesená",J156,0)</f>
        <v>0</v>
      </c>
      <c r="BH156" s="166">
        <f>IF(N156="sníž. přenesená",J156,0)</f>
        <v>0</v>
      </c>
      <c r="BI156" s="166">
        <f>IF(N156="nulová",J156,0)</f>
        <v>0</v>
      </c>
      <c r="BJ156" s="13" t="s">
        <v>8</v>
      </c>
      <c r="BK156" s="166">
        <f>ROUND(I156*H156,0)</f>
        <v>0</v>
      </c>
      <c r="BL156" s="13" t="s">
        <v>188</v>
      </c>
      <c r="BM156" s="13" t="s">
        <v>367</v>
      </c>
    </row>
    <row r="157" s="1" customFormat="1" ht="16.5" customHeight="1">
      <c r="B157" s="154"/>
      <c r="C157" s="155" t="s">
        <v>368</v>
      </c>
      <c r="D157" s="155" t="s">
        <v>123</v>
      </c>
      <c r="E157" s="156" t="s">
        <v>217</v>
      </c>
      <c r="F157" s="157" t="s">
        <v>218</v>
      </c>
      <c r="G157" s="158" t="s">
        <v>160</v>
      </c>
      <c r="H157" s="159">
        <v>6.5640000000000001</v>
      </c>
      <c r="I157" s="160"/>
      <c r="J157" s="161">
        <f>ROUND(I157*H157,0)</f>
        <v>0</v>
      </c>
      <c r="K157" s="157" t="s">
        <v>1</v>
      </c>
      <c r="L157" s="31"/>
      <c r="M157" s="162" t="s">
        <v>1</v>
      </c>
      <c r="N157" s="163" t="s">
        <v>47</v>
      </c>
      <c r="O157" s="61"/>
      <c r="P157" s="164">
        <f>O157*H157</f>
        <v>0</v>
      </c>
      <c r="Q157" s="164">
        <v>0</v>
      </c>
      <c r="R157" s="164">
        <f>Q157*H157</f>
        <v>0</v>
      </c>
      <c r="S157" s="164">
        <v>0</v>
      </c>
      <c r="T157" s="165">
        <f>S157*H157</f>
        <v>0</v>
      </c>
      <c r="AR157" s="13" t="s">
        <v>188</v>
      </c>
      <c r="AT157" s="13" t="s">
        <v>123</v>
      </c>
      <c r="AU157" s="13" t="s">
        <v>82</v>
      </c>
      <c r="AY157" s="13" t="s">
        <v>120</v>
      </c>
      <c r="BE157" s="166">
        <f>IF(N157="základní",J157,0)</f>
        <v>0</v>
      </c>
      <c r="BF157" s="166">
        <f>IF(N157="snížená",J157,0)</f>
        <v>0</v>
      </c>
      <c r="BG157" s="166">
        <f>IF(N157="zákl. přenesená",J157,0)</f>
        <v>0</v>
      </c>
      <c r="BH157" s="166">
        <f>IF(N157="sníž. přenesená",J157,0)</f>
        <v>0</v>
      </c>
      <c r="BI157" s="166">
        <f>IF(N157="nulová",J157,0)</f>
        <v>0</v>
      </c>
      <c r="BJ157" s="13" t="s">
        <v>8</v>
      </c>
      <c r="BK157" s="166">
        <f>ROUND(I157*H157,0)</f>
        <v>0</v>
      </c>
      <c r="BL157" s="13" t="s">
        <v>188</v>
      </c>
      <c r="BM157" s="13" t="s">
        <v>369</v>
      </c>
    </row>
    <row r="158" s="10" customFormat="1" ht="22.8" customHeight="1">
      <c r="B158" s="141"/>
      <c r="D158" s="142" t="s">
        <v>75</v>
      </c>
      <c r="E158" s="152" t="s">
        <v>370</v>
      </c>
      <c r="F158" s="152" t="s">
        <v>371</v>
      </c>
      <c r="I158" s="144"/>
      <c r="J158" s="153">
        <f>BK158</f>
        <v>0</v>
      </c>
      <c r="L158" s="141"/>
      <c r="M158" s="146"/>
      <c r="N158" s="147"/>
      <c r="O158" s="147"/>
      <c r="P158" s="148">
        <f>SUM(P159:P175)</f>
        <v>0</v>
      </c>
      <c r="Q158" s="147"/>
      <c r="R158" s="148">
        <f>SUM(R159:R175)</f>
        <v>0</v>
      </c>
      <c r="S158" s="147"/>
      <c r="T158" s="149">
        <f>SUM(T159:T175)</f>
        <v>0</v>
      </c>
      <c r="AR158" s="142" t="s">
        <v>82</v>
      </c>
      <c r="AT158" s="150" t="s">
        <v>75</v>
      </c>
      <c r="AU158" s="150" t="s">
        <v>8</v>
      </c>
      <c r="AY158" s="142" t="s">
        <v>120</v>
      </c>
      <c r="BK158" s="151">
        <f>SUM(BK159:BK175)</f>
        <v>0</v>
      </c>
    </row>
    <row r="159" s="1" customFormat="1" ht="16.5" customHeight="1">
      <c r="B159" s="154"/>
      <c r="C159" s="155" t="s">
        <v>372</v>
      </c>
      <c r="D159" s="155" t="s">
        <v>123</v>
      </c>
      <c r="E159" s="156" t="s">
        <v>373</v>
      </c>
      <c r="F159" s="157" t="s">
        <v>374</v>
      </c>
      <c r="G159" s="158" t="s">
        <v>126</v>
      </c>
      <c r="H159" s="159">
        <v>0.92400000000000004</v>
      </c>
      <c r="I159" s="160"/>
      <c r="J159" s="161">
        <f>ROUND(I159*H159,0)</f>
        <v>0</v>
      </c>
      <c r="K159" s="157" t="s">
        <v>1</v>
      </c>
      <c r="L159" s="31"/>
      <c r="M159" s="162" t="s">
        <v>1</v>
      </c>
      <c r="N159" s="163" t="s">
        <v>47</v>
      </c>
      <c r="O159" s="61"/>
      <c r="P159" s="164">
        <f>O159*H159</f>
        <v>0</v>
      </c>
      <c r="Q159" s="164">
        <v>0</v>
      </c>
      <c r="R159" s="164">
        <f>Q159*H159</f>
        <v>0</v>
      </c>
      <c r="S159" s="164">
        <v>0</v>
      </c>
      <c r="T159" s="165">
        <f>S159*H159</f>
        <v>0</v>
      </c>
      <c r="AR159" s="13" t="s">
        <v>188</v>
      </c>
      <c r="AT159" s="13" t="s">
        <v>123</v>
      </c>
      <c r="AU159" s="13" t="s">
        <v>82</v>
      </c>
      <c r="AY159" s="13" t="s">
        <v>120</v>
      </c>
      <c r="BE159" s="166">
        <f>IF(N159="základní",J159,0)</f>
        <v>0</v>
      </c>
      <c r="BF159" s="166">
        <f>IF(N159="snížená",J159,0)</f>
        <v>0</v>
      </c>
      <c r="BG159" s="166">
        <f>IF(N159="zákl. přenesená",J159,0)</f>
        <v>0</v>
      </c>
      <c r="BH159" s="166">
        <f>IF(N159="sníž. přenesená",J159,0)</f>
        <v>0</v>
      </c>
      <c r="BI159" s="166">
        <f>IF(N159="nulová",J159,0)</f>
        <v>0</v>
      </c>
      <c r="BJ159" s="13" t="s">
        <v>8</v>
      </c>
      <c r="BK159" s="166">
        <f>ROUND(I159*H159,0)</f>
        <v>0</v>
      </c>
      <c r="BL159" s="13" t="s">
        <v>188</v>
      </c>
      <c r="BM159" s="13" t="s">
        <v>375</v>
      </c>
    </row>
    <row r="160" s="1" customFormat="1" ht="16.5" customHeight="1">
      <c r="B160" s="154"/>
      <c r="C160" s="155" t="s">
        <v>186</v>
      </c>
      <c r="D160" s="155" t="s">
        <v>123</v>
      </c>
      <c r="E160" s="156" t="s">
        <v>376</v>
      </c>
      <c r="F160" s="157" t="s">
        <v>377</v>
      </c>
      <c r="G160" s="158" t="s">
        <v>126</v>
      </c>
      <c r="H160" s="159">
        <v>0.92400000000000004</v>
      </c>
      <c r="I160" s="160"/>
      <c r="J160" s="161">
        <f>ROUND(I160*H160,0)</f>
        <v>0</v>
      </c>
      <c r="K160" s="157" t="s">
        <v>1</v>
      </c>
      <c r="L160" s="31"/>
      <c r="M160" s="162" t="s">
        <v>1</v>
      </c>
      <c r="N160" s="163" t="s">
        <v>47</v>
      </c>
      <c r="O160" s="61"/>
      <c r="P160" s="164">
        <f>O160*H160</f>
        <v>0</v>
      </c>
      <c r="Q160" s="164">
        <v>0</v>
      </c>
      <c r="R160" s="164">
        <f>Q160*H160</f>
        <v>0</v>
      </c>
      <c r="S160" s="164">
        <v>0</v>
      </c>
      <c r="T160" s="165">
        <f>S160*H160</f>
        <v>0</v>
      </c>
      <c r="AR160" s="13" t="s">
        <v>188</v>
      </c>
      <c r="AT160" s="13" t="s">
        <v>123</v>
      </c>
      <c r="AU160" s="13" t="s">
        <v>82</v>
      </c>
      <c r="AY160" s="13" t="s">
        <v>120</v>
      </c>
      <c r="BE160" s="166">
        <f>IF(N160="základní",J160,0)</f>
        <v>0</v>
      </c>
      <c r="BF160" s="166">
        <f>IF(N160="snížená",J160,0)</f>
        <v>0</v>
      </c>
      <c r="BG160" s="166">
        <f>IF(N160="zákl. přenesená",J160,0)</f>
        <v>0</v>
      </c>
      <c r="BH160" s="166">
        <f>IF(N160="sníž. přenesená",J160,0)</f>
        <v>0</v>
      </c>
      <c r="BI160" s="166">
        <f>IF(N160="nulová",J160,0)</f>
        <v>0</v>
      </c>
      <c r="BJ160" s="13" t="s">
        <v>8</v>
      </c>
      <c r="BK160" s="166">
        <f>ROUND(I160*H160,0)</f>
        <v>0</v>
      </c>
      <c r="BL160" s="13" t="s">
        <v>188</v>
      </c>
      <c r="BM160" s="13" t="s">
        <v>378</v>
      </c>
    </row>
    <row r="161" s="1" customFormat="1" ht="16.5" customHeight="1">
      <c r="B161" s="154"/>
      <c r="C161" s="155" t="s">
        <v>379</v>
      </c>
      <c r="D161" s="155" t="s">
        <v>123</v>
      </c>
      <c r="E161" s="156" t="s">
        <v>380</v>
      </c>
      <c r="F161" s="157" t="s">
        <v>381</v>
      </c>
      <c r="G161" s="158" t="s">
        <v>143</v>
      </c>
      <c r="H161" s="159">
        <v>30.57</v>
      </c>
      <c r="I161" s="160"/>
      <c r="J161" s="161">
        <f>ROUND(I161*H161,0)</f>
        <v>0</v>
      </c>
      <c r="K161" s="157" t="s">
        <v>1</v>
      </c>
      <c r="L161" s="31"/>
      <c r="M161" s="162" t="s">
        <v>1</v>
      </c>
      <c r="N161" s="163" t="s">
        <v>47</v>
      </c>
      <c r="O161" s="61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AR161" s="13" t="s">
        <v>188</v>
      </c>
      <c r="AT161" s="13" t="s">
        <v>123</v>
      </c>
      <c r="AU161" s="13" t="s">
        <v>82</v>
      </c>
      <c r="AY161" s="13" t="s">
        <v>120</v>
      </c>
      <c r="BE161" s="166">
        <f>IF(N161="základní",J161,0)</f>
        <v>0</v>
      </c>
      <c r="BF161" s="166">
        <f>IF(N161="snížená",J161,0)</f>
        <v>0</v>
      </c>
      <c r="BG161" s="166">
        <f>IF(N161="zákl. přenesená",J161,0)</f>
        <v>0</v>
      </c>
      <c r="BH161" s="166">
        <f>IF(N161="sníž. přenesená",J161,0)</f>
        <v>0</v>
      </c>
      <c r="BI161" s="166">
        <f>IF(N161="nulová",J161,0)</f>
        <v>0</v>
      </c>
      <c r="BJ161" s="13" t="s">
        <v>8</v>
      </c>
      <c r="BK161" s="166">
        <f>ROUND(I161*H161,0)</f>
        <v>0</v>
      </c>
      <c r="BL161" s="13" t="s">
        <v>188</v>
      </c>
      <c r="BM161" s="13" t="s">
        <v>382</v>
      </c>
    </row>
    <row r="162" s="1" customFormat="1" ht="16.5" customHeight="1">
      <c r="B162" s="154"/>
      <c r="C162" s="155" t="s">
        <v>383</v>
      </c>
      <c r="D162" s="155" t="s">
        <v>123</v>
      </c>
      <c r="E162" s="156" t="s">
        <v>384</v>
      </c>
      <c r="F162" s="157" t="s">
        <v>385</v>
      </c>
      <c r="G162" s="158" t="s">
        <v>143</v>
      </c>
      <c r="H162" s="159">
        <v>30.57</v>
      </c>
      <c r="I162" s="160"/>
      <c r="J162" s="161">
        <f>ROUND(I162*H162,0)</f>
        <v>0</v>
      </c>
      <c r="K162" s="157" t="s">
        <v>1</v>
      </c>
      <c r="L162" s="31"/>
      <c r="M162" s="162" t="s">
        <v>1</v>
      </c>
      <c r="N162" s="163" t="s">
        <v>47</v>
      </c>
      <c r="O162" s="61"/>
      <c r="P162" s="164">
        <f>O162*H162</f>
        <v>0</v>
      </c>
      <c r="Q162" s="164">
        <v>0</v>
      </c>
      <c r="R162" s="164">
        <f>Q162*H162</f>
        <v>0</v>
      </c>
      <c r="S162" s="164">
        <v>0</v>
      </c>
      <c r="T162" s="165">
        <f>S162*H162</f>
        <v>0</v>
      </c>
      <c r="AR162" s="13" t="s">
        <v>188</v>
      </c>
      <c r="AT162" s="13" t="s">
        <v>123</v>
      </c>
      <c r="AU162" s="13" t="s">
        <v>82</v>
      </c>
      <c r="AY162" s="13" t="s">
        <v>120</v>
      </c>
      <c r="BE162" s="166">
        <f>IF(N162="základní",J162,0)</f>
        <v>0</v>
      </c>
      <c r="BF162" s="166">
        <f>IF(N162="snížená",J162,0)</f>
        <v>0</v>
      </c>
      <c r="BG162" s="166">
        <f>IF(N162="zákl. přenesená",J162,0)</f>
        <v>0</v>
      </c>
      <c r="BH162" s="166">
        <f>IF(N162="sníž. přenesená",J162,0)</f>
        <v>0</v>
      </c>
      <c r="BI162" s="166">
        <f>IF(N162="nulová",J162,0)</f>
        <v>0</v>
      </c>
      <c r="BJ162" s="13" t="s">
        <v>8</v>
      </c>
      <c r="BK162" s="166">
        <f>ROUND(I162*H162,0)</f>
        <v>0</v>
      </c>
      <c r="BL162" s="13" t="s">
        <v>188</v>
      </c>
      <c r="BM162" s="13" t="s">
        <v>386</v>
      </c>
    </row>
    <row r="163" s="1" customFormat="1" ht="16.5" customHeight="1">
      <c r="B163" s="154"/>
      <c r="C163" s="155" t="s">
        <v>387</v>
      </c>
      <c r="D163" s="155" t="s">
        <v>123</v>
      </c>
      <c r="E163" s="156" t="s">
        <v>388</v>
      </c>
      <c r="F163" s="157" t="s">
        <v>389</v>
      </c>
      <c r="G163" s="158" t="s">
        <v>138</v>
      </c>
      <c r="H163" s="159">
        <v>2</v>
      </c>
      <c r="I163" s="160"/>
      <c r="J163" s="161">
        <f>ROUND(I163*H163,0)</f>
        <v>0</v>
      </c>
      <c r="K163" s="157" t="s">
        <v>1</v>
      </c>
      <c r="L163" s="31"/>
      <c r="M163" s="162" t="s">
        <v>1</v>
      </c>
      <c r="N163" s="163" t="s">
        <v>47</v>
      </c>
      <c r="O163" s="61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AR163" s="13" t="s">
        <v>188</v>
      </c>
      <c r="AT163" s="13" t="s">
        <v>123</v>
      </c>
      <c r="AU163" s="13" t="s">
        <v>82</v>
      </c>
      <c r="AY163" s="13" t="s">
        <v>120</v>
      </c>
      <c r="BE163" s="166">
        <f>IF(N163="základní",J163,0)</f>
        <v>0</v>
      </c>
      <c r="BF163" s="166">
        <f>IF(N163="snížená",J163,0)</f>
        <v>0</v>
      </c>
      <c r="BG163" s="166">
        <f>IF(N163="zákl. přenesená",J163,0)</f>
        <v>0</v>
      </c>
      <c r="BH163" s="166">
        <f>IF(N163="sníž. přenesená",J163,0)</f>
        <v>0</v>
      </c>
      <c r="BI163" s="166">
        <f>IF(N163="nulová",J163,0)</f>
        <v>0</v>
      </c>
      <c r="BJ163" s="13" t="s">
        <v>8</v>
      </c>
      <c r="BK163" s="166">
        <f>ROUND(I163*H163,0)</f>
        <v>0</v>
      </c>
      <c r="BL163" s="13" t="s">
        <v>188</v>
      </c>
      <c r="BM163" s="13" t="s">
        <v>390</v>
      </c>
    </row>
    <row r="164" s="1" customFormat="1" ht="16.5" customHeight="1">
      <c r="B164" s="154"/>
      <c r="C164" s="155" t="s">
        <v>391</v>
      </c>
      <c r="D164" s="155" t="s">
        <v>123</v>
      </c>
      <c r="E164" s="156" t="s">
        <v>392</v>
      </c>
      <c r="F164" s="157" t="s">
        <v>393</v>
      </c>
      <c r="G164" s="158" t="s">
        <v>138</v>
      </c>
      <c r="H164" s="159">
        <v>2</v>
      </c>
      <c r="I164" s="160"/>
      <c r="J164" s="161">
        <f>ROUND(I164*H164,0)</f>
        <v>0</v>
      </c>
      <c r="K164" s="157" t="s">
        <v>1</v>
      </c>
      <c r="L164" s="31"/>
      <c r="M164" s="162" t="s">
        <v>1</v>
      </c>
      <c r="N164" s="163" t="s">
        <v>47</v>
      </c>
      <c r="O164" s="61"/>
      <c r="P164" s="164">
        <f>O164*H164</f>
        <v>0</v>
      </c>
      <c r="Q164" s="164">
        <v>0</v>
      </c>
      <c r="R164" s="164">
        <f>Q164*H164</f>
        <v>0</v>
      </c>
      <c r="S164" s="164">
        <v>0</v>
      </c>
      <c r="T164" s="165">
        <f>S164*H164</f>
        <v>0</v>
      </c>
      <c r="AR164" s="13" t="s">
        <v>188</v>
      </c>
      <c r="AT164" s="13" t="s">
        <v>123</v>
      </c>
      <c r="AU164" s="13" t="s">
        <v>82</v>
      </c>
      <c r="AY164" s="13" t="s">
        <v>120</v>
      </c>
      <c r="BE164" s="166">
        <f>IF(N164="základní",J164,0)</f>
        <v>0</v>
      </c>
      <c r="BF164" s="166">
        <f>IF(N164="snížená",J164,0)</f>
        <v>0</v>
      </c>
      <c r="BG164" s="166">
        <f>IF(N164="zákl. přenesená",J164,0)</f>
        <v>0</v>
      </c>
      <c r="BH164" s="166">
        <f>IF(N164="sníž. přenesená",J164,0)</f>
        <v>0</v>
      </c>
      <c r="BI164" s="166">
        <f>IF(N164="nulová",J164,0)</f>
        <v>0</v>
      </c>
      <c r="BJ164" s="13" t="s">
        <v>8</v>
      </c>
      <c r="BK164" s="166">
        <f>ROUND(I164*H164,0)</f>
        <v>0</v>
      </c>
      <c r="BL164" s="13" t="s">
        <v>188</v>
      </c>
      <c r="BM164" s="13" t="s">
        <v>394</v>
      </c>
    </row>
    <row r="165" s="1" customFormat="1" ht="16.5" customHeight="1">
      <c r="B165" s="154"/>
      <c r="C165" s="155" t="s">
        <v>395</v>
      </c>
      <c r="D165" s="155" t="s">
        <v>123</v>
      </c>
      <c r="E165" s="156" t="s">
        <v>396</v>
      </c>
      <c r="F165" s="157" t="s">
        <v>397</v>
      </c>
      <c r="G165" s="158" t="s">
        <v>138</v>
      </c>
      <c r="H165" s="159">
        <v>1</v>
      </c>
      <c r="I165" s="160"/>
      <c r="J165" s="161">
        <f>ROUND(I165*H165,0)</f>
        <v>0</v>
      </c>
      <c r="K165" s="157" t="s">
        <v>1</v>
      </c>
      <c r="L165" s="31"/>
      <c r="M165" s="162" t="s">
        <v>1</v>
      </c>
      <c r="N165" s="163" t="s">
        <v>47</v>
      </c>
      <c r="O165" s="61"/>
      <c r="P165" s="164">
        <f>O165*H165</f>
        <v>0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AR165" s="13" t="s">
        <v>188</v>
      </c>
      <c r="AT165" s="13" t="s">
        <v>123</v>
      </c>
      <c r="AU165" s="13" t="s">
        <v>82</v>
      </c>
      <c r="AY165" s="13" t="s">
        <v>120</v>
      </c>
      <c r="BE165" s="166">
        <f>IF(N165="základní",J165,0)</f>
        <v>0</v>
      </c>
      <c r="BF165" s="166">
        <f>IF(N165="snížená",J165,0)</f>
        <v>0</v>
      </c>
      <c r="BG165" s="166">
        <f>IF(N165="zákl. přenesená",J165,0)</f>
        <v>0</v>
      </c>
      <c r="BH165" s="166">
        <f>IF(N165="sníž. přenesená",J165,0)</f>
        <v>0</v>
      </c>
      <c r="BI165" s="166">
        <f>IF(N165="nulová",J165,0)</f>
        <v>0</v>
      </c>
      <c r="BJ165" s="13" t="s">
        <v>8</v>
      </c>
      <c r="BK165" s="166">
        <f>ROUND(I165*H165,0)</f>
        <v>0</v>
      </c>
      <c r="BL165" s="13" t="s">
        <v>188</v>
      </c>
      <c r="BM165" s="13" t="s">
        <v>398</v>
      </c>
    </row>
    <row r="166" s="1" customFormat="1" ht="16.5" customHeight="1">
      <c r="B166" s="154"/>
      <c r="C166" s="155" t="s">
        <v>399</v>
      </c>
      <c r="D166" s="155" t="s">
        <v>123</v>
      </c>
      <c r="E166" s="156" t="s">
        <v>400</v>
      </c>
      <c r="F166" s="157" t="s">
        <v>401</v>
      </c>
      <c r="G166" s="158" t="s">
        <v>143</v>
      </c>
      <c r="H166" s="159">
        <v>1.1000000000000001</v>
      </c>
      <c r="I166" s="160"/>
      <c r="J166" s="161">
        <f>ROUND(I166*H166,0)</f>
        <v>0</v>
      </c>
      <c r="K166" s="157" t="s">
        <v>1</v>
      </c>
      <c r="L166" s="31"/>
      <c r="M166" s="162" t="s">
        <v>1</v>
      </c>
      <c r="N166" s="163" t="s">
        <v>47</v>
      </c>
      <c r="O166" s="61"/>
      <c r="P166" s="164">
        <f>O166*H166</f>
        <v>0</v>
      </c>
      <c r="Q166" s="164">
        <v>0</v>
      </c>
      <c r="R166" s="164">
        <f>Q166*H166</f>
        <v>0</v>
      </c>
      <c r="S166" s="164">
        <v>0</v>
      </c>
      <c r="T166" s="165">
        <f>S166*H166</f>
        <v>0</v>
      </c>
      <c r="AR166" s="13" t="s">
        <v>188</v>
      </c>
      <c r="AT166" s="13" t="s">
        <v>123</v>
      </c>
      <c r="AU166" s="13" t="s">
        <v>82</v>
      </c>
      <c r="AY166" s="13" t="s">
        <v>120</v>
      </c>
      <c r="BE166" s="166">
        <f>IF(N166="základní",J166,0)</f>
        <v>0</v>
      </c>
      <c r="BF166" s="166">
        <f>IF(N166="snížená",J166,0)</f>
        <v>0</v>
      </c>
      <c r="BG166" s="166">
        <f>IF(N166="zákl. přenesená",J166,0)</f>
        <v>0</v>
      </c>
      <c r="BH166" s="166">
        <f>IF(N166="sníž. přenesená",J166,0)</f>
        <v>0</v>
      </c>
      <c r="BI166" s="166">
        <f>IF(N166="nulová",J166,0)</f>
        <v>0</v>
      </c>
      <c r="BJ166" s="13" t="s">
        <v>8</v>
      </c>
      <c r="BK166" s="166">
        <f>ROUND(I166*H166,0)</f>
        <v>0</v>
      </c>
      <c r="BL166" s="13" t="s">
        <v>188</v>
      </c>
      <c r="BM166" s="13" t="s">
        <v>402</v>
      </c>
    </row>
    <row r="167" s="1" customFormat="1" ht="16.5" customHeight="1">
      <c r="B167" s="154"/>
      <c r="C167" s="155" t="s">
        <v>403</v>
      </c>
      <c r="D167" s="155" t="s">
        <v>123</v>
      </c>
      <c r="E167" s="156" t="s">
        <v>404</v>
      </c>
      <c r="F167" s="157" t="s">
        <v>405</v>
      </c>
      <c r="G167" s="158" t="s">
        <v>143</v>
      </c>
      <c r="H167" s="159">
        <v>1.1000000000000001</v>
      </c>
      <c r="I167" s="160"/>
      <c r="J167" s="161">
        <f>ROUND(I167*H167,0)</f>
        <v>0</v>
      </c>
      <c r="K167" s="157" t="s">
        <v>1</v>
      </c>
      <c r="L167" s="31"/>
      <c r="M167" s="162" t="s">
        <v>1</v>
      </c>
      <c r="N167" s="163" t="s">
        <v>47</v>
      </c>
      <c r="O167" s="61"/>
      <c r="P167" s="164">
        <f>O167*H167</f>
        <v>0</v>
      </c>
      <c r="Q167" s="164">
        <v>0</v>
      </c>
      <c r="R167" s="164">
        <f>Q167*H167</f>
        <v>0</v>
      </c>
      <c r="S167" s="164">
        <v>0</v>
      </c>
      <c r="T167" s="165">
        <f>S167*H167</f>
        <v>0</v>
      </c>
      <c r="AR167" s="13" t="s">
        <v>188</v>
      </c>
      <c r="AT167" s="13" t="s">
        <v>123</v>
      </c>
      <c r="AU167" s="13" t="s">
        <v>82</v>
      </c>
      <c r="AY167" s="13" t="s">
        <v>120</v>
      </c>
      <c r="BE167" s="166">
        <f>IF(N167="základní",J167,0)</f>
        <v>0</v>
      </c>
      <c r="BF167" s="166">
        <f>IF(N167="snížená",J167,0)</f>
        <v>0</v>
      </c>
      <c r="BG167" s="166">
        <f>IF(N167="zákl. přenesená",J167,0)</f>
        <v>0</v>
      </c>
      <c r="BH167" s="166">
        <f>IF(N167="sníž. přenesená",J167,0)</f>
        <v>0</v>
      </c>
      <c r="BI167" s="166">
        <f>IF(N167="nulová",J167,0)</f>
        <v>0</v>
      </c>
      <c r="BJ167" s="13" t="s">
        <v>8</v>
      </c>
      <c r="BK167" s="166">
        <f>ROUND(I167*H167,0)</f>
        <v>0</v>
      </c>
      <c r="BL167" s="13" t="s">
        <v>188</v>
      </c>
      <c r="BM167" s="13" t="s">
        <v>406</v>
      </c>
    </row>
    <row r="168" s="1" customFormat="1" ht="16.5" customHeight="1">
      <c r="B168" s="154"/>
      <c r="C168" s="155" t="s">
        <v>407</v>
      </c>
      <c r="D168" s="155" t="s">
        <v>123</v>
      </c>
      <c r="E168" s="156" t="s">
        <v>408</v>
      </c>
      <c r="F168" s="157" t="s">
        <v>409</v>
      </c>
      <c r="G168" s="158" t="s">
        <v>143</v>
      </c>
      <c r="H168" s="159">
        <v>2.9900000000000002</v>
      </c>
      <c r="I168" s="160"/>
      <c r="J168" s="161">
        <f>ROUND(I168*H168,0)</f>
        <v>0</v>
      </c>
      <c r="K168" s="157" t="s">
        <v>1</v>
      </c>
      <c r="L168" s="31"/>
      <c r="M168" s="162" t="s">
        <v>1</v>
      </c>
      <c r="N168" s="163" t="s">
        <v>47</v>
      </c>
      <c r="O168" s="61"/>
      <c r="P168" s="164">
        <f>O168*H168</f>
        <v>0</v>
      </c>
      <c r="Q168" s="164">
        <v>0</v>
      </c>
      <c r="R168" s="164">
        <f>Q168*H168</f>
        <v>0</v>
      </c>
      <c r="S168" s="164">
        <v>0</v>
      </c>
      <c r="T168" s="165">
        <f>S168*H168</f>
        <v>0</v>
      </c>
      <c r="AR168" s="13" t="s">
        <v>188</v>
      </c>
      <c r="AT168" s="13" t="s">
        <v>123</v>
      </c>
      <c r="AU168" s="13" t="s">
        <v>82</v>
      </c>
      <c r="AY168" s="13" t="s">
        <v>120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3" t="s">
        <v>8</v>
      </c>
      <c r="BK168" s="166">
        <f>ROUND(I168*H168,0)</f>
        <v>0</v>
      </c>
      <c r="BL168" s="13" t="s">
        <v>188</v>
      </c>
      <c r="BM168" s="13" t="s">
        <v>410</v>
      </c>
    </row>
    <row r="169" s="1" customFormat="1" ht="16.5" customHeight="1">
      <c r="B169" s="154"/>
      <c r="C169" s="155" t="s">
        <v>411</v>
      </c>
      <c r="D169" s="155" t="s">
        <v>123</v>
      </c>
      <c r="E169" s="156" t="s">
        <v>412</v>
      </c>
      <c r="F169" s="157" t="s">
        <v>413</v>
      </c>
      <c r="G169" s="158" t="s">
        <v>143</v>
      </c>
      <c r="H169" s="159">
        <v>2.9900000000000002</v>
      </c>
      <c r="I169" s="160"/>
      <c r="J169" s="161">
        <f>ROUND(I169*H169,0)</f>
        <v>0</v>
      </c>
      <c r="K169" s="157" t="s">
        <v>1</v>
      </c>
      <c r="L169" s="31"/>
      <c r="M169" s="162" t="s">
        <v>1</v>
      </c>
      <c r="N169" s="163" t="s">
        <v>47</v>
      </c>
      <c r="O169" s="61"/>
      <c r="P169" s="164">
        <f>O169*H169</f>
        <v>0</v>
      </c>
      <c r="Q169" s="164">
        <v>0</v>
      </c>
      <c r="R169" s="164">
        <f>Q169*H169</f>
        <v>0</v>
      </c>
      <c r="S169" s="164">
        <v>0</v>
      </c>
      <c r="T169" s="165">
        <f>S169*H169</f>
        <v>0</v>
      </c>
      <c r="AR169" s="13" t="s">
        <v>188</v>
      </c>
      <c r="AT169" s="13" t="s">
        <v>123</v>
      </c>
      <c r="AU169" s="13" t="s">
        <v>82</v>
      </c>
      <c r="AY169" s="13" t="s">
        <v>120</v>
      </c>
      <c r="BE169" s="166">
        <f>IF(N169="základní",J169,0)</f>
        <v>0</v>
      </c>
      <c r="BF169" s="166">
        <f>IF(N169="snížená",J169,0)</f>
        <v>0</v>
      </c>
      <c r="BG169" s="166">
        <f>IF(N169="zákl. přenesená",J169,0)</f>
        <v>0</v>
      </c>
      <c r="BH169" s="166">
        <f>IF(N169="sníž. přenesená",J169,0)</f>
        <v>0</v>
      </c>
      <c r="BI169" s="166">
        <f>IF(N169="nulová",J169,0)</f>
        <v>0</v>
      </c>
      <c r="BJ169" s="13" t="s">
        <v>8</v>
      </c>
      <c r="BK169" s="166">
        <f>ROUND(I169*H169,0)</f>
        <v>0</v>
      </c>
      <c r="BL169" s="13" t="s">
        <v>188</v>
      </c>
      <c r="BM169" s="13" t="s">
        <v>414</v>
      </c>
    </row>
    <row r="170" s="1" customFormat="1" ht="16.5" customHeight="1">
      <c r="B170" s="154"/>
      <c r="C170" s="155" t="s">
        <v>415</v>
      </c>
      <c r="D170" s="155" t="s">
        <v>123</v>
      </c>
      <c r="E170" s="156" t="s">
        <v>416</v>
      </c>
      <c r="F170" s="157" t="s">
        <v>417</v>
      </c>
      <c r="G170" s="158" t="s">
        <v>143</v>
      </c>
      <c r="H170" s="159">
        <v>6.4000000000000004</v>
      </c>
      <c r="I170" s="160"/>
      <c r="J170" s="161">
        <f>ROUND(I170*H170,0)</f>
        <v>0</v>
      </c>
      <c r="K170" s="157" t="s">
        <v>1</v>
      </c>
      <c r="L170" s="31"/>
      <c r="M170" s="162" t="s">
        <v>1</v>
      </c>
      <c r="N170" s="163" t="s">
        <v>47</v>
      </c>
      <c r="O170" s="61"/>
      <c r="P170" s="164">
        <f>O170*H170</f>
        <v>0</v>
      </c>
      <c r="Q170" s="164">
        <v>0</v>
      </c>
      <c r="R170" s="164">
        <f>Q170*H170</f>
        <v>0</v>
      </c>
      <c r="S170" s="164">
        <v>0</v>
      </c>
      <c r="T170" s="165">
        <f>S170*H170</f>
        <v>0</v>
      </c>
      <c r="AR170" s="13" t="s">
        <v>188</v>
      </c>
      <c r="AT170" s="13" t="s">
        <v>123</v>
      </c>
      <c r="AU170" s="13" t="s">
        <v>82</v>
      </c>
      <c r="AY170" s="13" t="s">
        <v>120</v>
      </c>
      <c r="BE170" s="166">
        <f>IF(N170="základní",J170,0)</f>
        <v>0</v>
      </c>
      <c r="BF170" s="166">
        <f>IF(N170="snížená",J170,0)</f>
        <v>0</v>
      </c>
      <c r="BG170" s="166">
        <f>IF(N170="zákl. přenesená",J170,0)</f>
        <v>0</v>
      </c>
      <c r="BH170" s="166">
        <f>IF(N170="sníž. přenesená",J170,0)</f>
        <v>0</v>
      </c>
      <c r="BI170" s="166">
        <f>IF(N170="nulová",J170,0)</f>
        <v>0</v>
      </c>
      <c r="BJ170" s="13" t="s">
        <v>8</v>
      </c>
      <c r="BK170" s="166">
        <f>ROUND(I170*H170,0)</f>
        <v>0</v>
      </c>
      <c r="BL170" s="13" t="s">
        <v>188</v>
      </c>
      <c r="BM170" s="13" t="s">
        <v>418</v>
      </c>
    </row>
    <row r="171" s="1" customFormat="1" ht="16.5" customHeight="1">
      <c r="B171" s="154"/>
      <c r="C171" s="155" t="s">
        <v>419</v>
      </c>
      <c r="D171" s="155" t="s">
        <v>123</v>
      </c>
      <c r="E171" s="156" t="s">
        <v>420</v>
      </c>
      <c r="F171" s="157" t="s">
        <v>421</v>
      </c>
      <c r="G171" s="158" t="s">
        <v>143</v>
      </c>
      <c r="H171" s="159">
        <v>6.4000000000000004</v>
      </c>
      <c r="I171" s="160"/>
      <c r="J171" s="161">
        <f>ROUND(I171*H171,0)</f>
        <v>0</v>
      </c>
      <c r="K171" s="157" t="s">
        <v>1</v>
      </c>
      <c r="L171" s="31"/>
      <c r="M171" s="162" t="s">
        <v>1</v>
      </c>
      <c r="N171" s="163" t="s">
        <v>47</v>
      </c>
      <c r="O171" s="61"/>
      <c r="P171" s="164">
        <f>O171*H171</f>
        <v>0</v>
      </c>
      <c r="Q171" s="164">
        <v>0</v>
      </c>
      <c r="R171" s="164">
        <f>Q171*H171</f>
        <v>0</v>
      </c>
      <c r="S171" s="164">
        <v>0</v>
      </c>
      <c r="T171" s="165">
        <f>S171*H171</f>
        <v>0</v>
      </c>
      <c r="AR171" s="13" t="s">
        <v>188</v>
      </c>
      <c r="AT171" s="13" t="s">
        <v>123</v>
      </c>
      <c r="AU171" s="13" t="s">
        <v>82</v>
      </c>
      <c r="AY171" s="13" t="s">
        <v>120</v>
      </c>
      <c r="BE171" s="166">
        <f>IF(N171="základní",J171,0)</f>
        <v>0</v>
      </c>
      <c r="BF171" s="166">
        <f>IF(N171="snížená",J171,0)</f>
        <v>0</v>
      </c>
      <c r="BG171" s="166">
        <f>IF(N171="zákl. přenesená",J171,0)</f>
        <v>0</v>
      </c>
      <c r="BH171" s="166">
        <f>IF(N171="sníž. přenesená",J171,0)</f>
        <v>0</v>
      </c>
      <c r="BI171" s="166">
        <f>IF(N171="nulová",J171,0)</f>
        <v>0</v>
      </c>
      <c r="BJ171" s="13" t="s">
        <v>8</v>
      </c>
      <c r="BK171" s="166">
        <f>ROUND(I171*H171,0)</f>
        <v>0</v>
      </c>
      <c r="BL171" s="13" t="s">
        <v>188</v>
      </c>
      <c r="BM171" s="13" t="s">
        <v>422</v>
      </c>
    </row>
    <row r="172" s="1" customFormat="1" ht="16.5" customHeight="1">
      <c r="B172" s="154"/>
      <c r="C172" s="167" t="s">
        <v>423</v>
      </c>
      <c r="D172" s="167" t="s">
        <v>182</v>
      </c>
      <c r="E172" s="168" t="s">
        <v>424</v>
      </c>
      <c r="F172" s="169" t="s">
        <v>425</v>
      </c>
      <c r="G172" s="170" t="s">
        <v>138</v>
      </c>
      <c r="H172" s="171">
        <v>1</v>
      </c>
      <c r="I172" s="172"/>
      <c r="J172" s="173">
        <f>ROUND(I172*H172,0)</f>
        <v>0</v>
      </c>
      <c r="K172" s="169" t="s">
        <v>1</v>
      </c>
      <c r="L172" s="174"/>
      <c r="M172" s="175" t="s">
        <v>1</v>
      </c>
      <c r="N172" s="176" t="s">
        <v>47</v>
      </c>
      <c r="O172" s="61"/>
      <c r="P172" s="164">
        <f>O172*H172</f>
        <v>0</v>
      </c>
      <c r="Q172" s="164">
        <v>0</v>
      </c>
      <c r="R172" s="164">
        <f>Q172*H172</f>
        <v>0</v>
      </c>
      <c r="S172" s="164">
        <v>0</v>
      </c>
      <c r="T172" s="165">
        <f>S172*H172</f>
        <v>0</v>
      </c>
      <c r="AR172" s="13" t="s">
        <v>258</v>
      </c>
      <c r="AT172" s="13" t="s">
        <v>182</v>
      </c>
      <c r="AU172" s="13" t="s">
        <v>82</v>
      </c>
      <c r="AY172" s="13" t="s">
        <v>120</v>
      </c>
      <c r="BE172" s="166">
        <f>IF(N172="základní",J172,0)</f>
        <v>0</v>
      </c>
      <c r="BF172" s="166">
        <f>IF(N172="snížená",J172,0)</f>
        <v>0</v>
      </c>
      <c r="BG172" s="166">
        <f>IF(N172="zákl. přenesená",J172,0)</f>
        <v>0</v>
      </c>
      <c r="BH172" s="166">
        <f>IF(N172="sníž. přenesená",J172,0)</f>
        <v>0</v>
      </c>
      <c r="BI172" s="166">
        <f>IF(N172="nulová",J172,0)</f>
        <v>0</v>
      </c>
      <c r="BJ172" s="13" t="s">
        <v>8</v>
      </c>
      <c r="BK172" s="166">
        <f>ROUND(I172*H172,0)</f>
        <v>0</v>
      </c>
      <c r="BL172" s="13" t="s">
        <v>188</v>
      </c>
      <c r="BM172" s="13" t="s">
        <v>426</v>
      </c>
    </row>
    <row r="173" s="1" customFormat="1" ht="16.5" customHeight="1">
      <c r="B173" s="154"/>
      <c r="C173" s="155" t="s">
        <v>427</v>
      </c>
      <c r="D173" s="155" t="s">
        <v>123</v>
      </c>
      <c r="E173" s="156" t="s">
        <v>428</v>
      </c>
      <c r="F173" s="157" t="s">
        <v>429</v>
      </c>
      <c r="G173" s="158" t="s">
        <v>160</v>
      </c>
      <c r="H173" s="159">
        <v>0.125</v>
      </c>
      <c r="I173" s="160"/>
      <c r="J173" s="161">
        <f>ROUND(I173*H173,0)</f>
        <v>0</v>
      </c>
      <c r="K173" s="157" t="s">
        <v>1</v>
      </c>
      <c r="L173" s="31"/>
      <c r="M173" s="162" t="s">
        <v>1</v>
      </c>
      <c r="N173" s="163" t="s">
        <v>47</v>
      </c>
      <c r="O173" s="61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AR173" s="13" t="s">
        <v>188</v>
      </c>
      <c r="AT173" s="13" t="s">
        <v>123</v>
      </c>
      <c r="AU173" s="13" t="s">
        <v>82</v>
      </c>
      <c r="AY173" s="13" t="s">
        <v>120</v>
      </c>
      <c r="BE173" s="166">
        <f>IF(N173="základní",J173,0)</f>
        <v>0</v>
      </c>
      <c r="BF173" s="166">
        <f>IF(N173="snížená",J173,0)</f>
        <v>0</v>
      </c>
      <c r="BG173" s="166">
        <f>IF(N173="zákl. přenesená",J173,0)</f>
        <v>0</v>
      </c>
      <c r="BH173" s="166">
        <f>IF(N173="sníž. přenesená",J173,0)</f>
        <v>0</v>
      </c>
      <c r="BI173" s="166">
        <f>IF(N173="nulová",J173,0)</f>
        <v>0</v>
      </c>
      <c r="BJ173" s="13" t="s">
        <v>8</v>
      </c>
      <c r="BK173" s="166">
        <f>ROUND(I173*H173,0)</f>
        <v>0</v>
      </c>
      <c r="BL173" s="13" t="s">
        <v>188</v>
      </c>
      <c r="BM173" s="13" t="s">
        <v>430</v>
      </c>
    </row>
    <row r="174" s="1" customFormat="1" ht="16.5" customHeight="1">
      <c r="B174" s="154"/>
      <c r="C174" s="155" t="s">
        <v>431</v>
      </c>
      <c r="D174" s="155" t="s">
        <v>123</v>
      </c>
      <c r="E174" s="156" t="s">
        <v>213</v>
      </c>
      <c r="F174" s="157" t="s">
        <v>214</v>
      </c>
      <c r="G174" s="158" t="s">
        <v>160</v>
      </c>
      <c r="H174" s="159">
        <v>0.121</v>
      </c>
      <c r="I174" s="160"/>
      <c r="J174" s="161">
        <f>ROUND(I174*H174,0)</f>
        <v>0</v>
      </c>
      <c r="K174" s="157" t="s">
        <v>1</v>
      </c>
      <c r="L174" s="31"/>
      <c r="M174" s="162" t="s">
        <v>1</v>
      </c>
      <c r="N174" s="163" t="s">
        <v>47</v>
      </c>
      <c r="O174" s="61"/>
      <c r="P174" s="164">
        <f>O174*H174</f>
        <v>0</v>
      </c>
      <c r="Q174" s="164">
        <v>0</v>
      </c>
      <c r="R174" s="164">
        <f>Q174*H174</f>
        <v>0</v>
      </c>
      <c r="S174" s="164">
        <v>0</v>
      </c>
      <c r="T174" s="165">
        <f>S174*H174</f>
        <v>0</v>
      </c>
      <c r="AR174" s="13" t="s">
        <v>188</v>
      </c>
      <c r="AT174" s="13" t="s">
        <v>123</v>
      </c>
      <c r="AU174" s="13" t="s">
        <v>82</v>
      </c>
      <c r="AY174" s="13" t="s">
        <v>120</v>
      </c>
      <c r="BE174" s="166">
        <f>IF(N174="základní",J174,0)</f>
        <v>0</v>
      </c>
      <c r="BF174" s="166">
        <f>IF(N174="snížená",J174,0)</f>
        <v>0</v>
      </c>
      <c r="BG174" s="166">
        <f>IF(N174="zákl. přenesená",J174,0)</f>
        <v>0</v>
      </c>
      <c r="BH174" s="166">
        <f>IF(N174="sníž. přenesená",J174,0)</f>
        <v>0</v>
      </c>
      <c r="BI174" s="166">
        <f>IF(N174="nulová",J174,0)</f>
        <v>0</v>
      </c>
      <c r="BJ174" s="13" t="s">
        <v>8</v>
      </c>
      <c r="BK174" s="166">
        <f>ROUND(I174*H174,0)</f>
        <v>0</v>
      </c>
      <c r="BL174" s="13" t="s">
        <v>188</v>
      </c>
      <c r="BM174" s="13" t="s">
        <v>432</v>
      </c>
    </row>
    <row r="175" s="1" customFormat="1" ht="16.5" customHeight="1">
      <c r="B175" s="154"/>
      <c r="C175" s="155" t="s">
        <v>433</v>
      </c>
      <c r="D175" s="155" t="s">
        <v>123</v>
      </c>
      <c r="E175" s="156" t="s">
        <v>217</v>
      </c>
      <c r="F175" s="157" t="s">
        <v>218</v>
      </c>
      <c r="G175" s="158" t="s">
        <v>160</v>
      </c>
      <c r="H175" s="159">
        <v>0.121</v>
      </c>
      <c r="I175" s="160"/>
      <c r="J175" s="161">
        <f>ROUND(I175*H175,0)</f>
        <v>0</v>
      </c>
      <c r="K175" s="157" t="s">
        <v>1</v>
      </c>
      <c r="L175" s="31"/>
      <c r="M175" s="162" t="s">
        <v>1</v>
      </c>
      <c r="N175" s="163" t="s">
        <v>47</v>
      </c>
      <c r="O175" s="61"/>
      <c r="P175" s="164">
        <f>O175*H175</f>
        <v>0</v>
      </c>
      <c r="Q175" s="164">
        <v>0</v>
      </c>
      <c r="R175" s="164">
        <f>Q175*H175</f>
        <v>0</v>
      </c>
      <c r="S175" s="164">
        <v>0</v>
      </c>
      <c r="T175" s="165">
        <f>S175*H175</f>
        <v>0</v>
      </c>
      <c r="AR175" s="13" t="s">
        <v>188</v>
      </c>
      <c r="AT175" s="13" t="s">
        <v>123</v>
      </c>
      <c r="AU175" s="13" t="s">
        <v>82</v>
      </c>
      <c r="AY175" s="13" t="s">
        <v>120</v>
      </c>
      <c r="BE175" s="166">
        <f>IF(N175="základní",J175,0)</f>
        <v>0</v>
      </c>
      <c r="BF175" s="166">
        <f>IF(N175="snížená",J175,0)</f>
        <v>0</v>
      </c>
      <c r="BG175" s="166">
        <f>IF(N175="zákl. přenesená",J175,0)</f>
        <v>0</v>
      </c>
      <c r="BH175" s="166">
        <f>IF(N175="sníž. přenesená",J175,0)</f>
        <v>0</v>
      </c>
      <c r="BI175" s="166">
        <f>IF(N175="nulová",J175,0)</f>
        <v>0</v>
      </c>
      <c r="BJ175" s="13" t="s">
        <v>8</v>
      </c>
      <c r="BK175" s="166">
        <f>ROUND(I175*H175,0)</f>
        <v>0</v>
      </c>
      <c r="BL175" s="13" t="s">
        <v>188</v>
      </c>
      <c r="BM175" s="13" t="s">
        <v>434</v>
      </c>
    </row>
    <row r="176" s="10" customFormat="1" ht="22.8" customHeight="1">
      <c r="B176" s="141"/>
      <c r="D176" s="142" t="s">
        <v>75</v>
      </c>
      <c r="E176" s="152" t="s">
        <v>435</v>
      </c>
      <c r="F176" s="152" t="s">
        <v>436</v>
      </c>
      <c r="I176" s="144"/>
      <c r="J176" s="153">
        <f>BK176</f>
        <v>0</v>
      </c>
      <c r="L176" s="141"/>
      <c r="M176" s="146"/>
      <c r="N176" s="147"/>
      <c r="O176" s="147"/>
      <c r="P176" s="148">
        <f>SUM(P177:P187)</f>
        <v>0</v>
      </c>
      <c r="Q176" s="147"/>
      <c r="R176" s="148">
        <f>SUM(R177:R187)</f>
        <v>0</v>
      </c>
      <c r="S176" s="147"/>
      <c r="T176" s="149">
        <f>SUM(T177:T187)</f>
        <v>0</v>
      </c>
      <c r="AR176" s="142" t="s">
        <v>82</v>
      </c>
      <c r="AT176" s="150" t="s">
        <v>75</v>
      </c>
      <c r="AU176" s="150" t="s">
        <v>8</v>
      </c>
      <c r="AY176" s="142" t="s">
        <v>120</v>
      </c>
      <c r="BK176" s="151">
        <f>SUM(BK177:BK187)</f>
        <v>0</v>
      </c>
    </row>
    <row r="177" s="1" customFormat="1" ht="16.5" customHeight="1">
      <c r="B177" s="154"/>
      <c r="C177" s="155" t="s">
        <v>437</v>
      </c>
      <c r="D177" s="155" t="s">
        <v>123</v>
      </c>
      <c r="E177" s="156" t="s">
        <v>438</v>
      </c>
      <c r="F177" s="157" t="s">
        <v>439</v>
      </c>
      <c r="G177" s="158" t="s">
        <v>138</v>
      </c>
      <c r="H177" s="159">
        <v>2</v>
      </c>
      <c r="I177" s="160"/>
      <c r="J177" s="161">
        <f>ROUND(I177*H177,0)</f>
        <v>0</v>
      </c>
      <c r="K177" s="157" t="s">
        <v>1</v>
      </c>
      <c r="L177" s="31"/>
      <c r="M177" s="162" t="s">
        <v>1</v>
      </c>
      <c r="N177" s="163" t="s">
        <v>47</v>
      </c>
      <c r="O177" s="61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AR177" s="13" t="s">
        <v>188</v>
      </c>
      <c r="AT177" s="13" t="s">
        <v>123</v>
      </c>
      <c r="AU177" s="13" t="s">
        <v>82</v>
      </c>
      <c r="AY177" s="13" t="s">
        <v>120</v>
      </c>
      <c r="BE177" s="166">
        <f>IF(N177="základní",J177,0)</f>
        <v>0</v>
      </c>
      <c r="BF177" s="166">
        <f>IF(N177="snížená",J177,0)</f>
        <v>0</v>
      </c>
      <c r="BG177" s="166">
        <f>IF(N177="zákl. přenesená",J177,0)</f>
        <v>0</v>
      </c>
      <c r="BH177" s="166">
        <f>IF(N177="sníž. přenesená",J177,0)</f>
        <v>0</v>
      </c>
      <c r="BI177" s="166">
        <f>IF(N177="nulová",J177,0)</f>
        <v>0</v>
      </c>
      <c r="BJ177" s="13" t="s">
        <v>8</v>
      </c>
      <c r="BK177" s="166">
        <f>ROUND(I177*H177,0)</f>
        <v>0</v>
      </c>
      <c r="BL177" s="13" t="s">
        <v>188</v>
      </c>
      <c r="BM177" s="13" t="s">
        <v>440</v>
      </c>
    </row>
    <row r="178" s="1" customFormat="1" ht="16.5" customHeight="1">
      <c r="B178" s="154"/>
      <c r="C178" s="155" t="s">
        <v>441</v>
      </c>
      <c r="D178" s="155" t="s">
        <v>123</v>
      </c>
      <c r="E178" s="156" t="s">
        <v>442</v>
      </c>
      <c r="F178" s="157" t="s">
        <v>443</v>
      </c>
      <c r="G178" s="158" t="s">
        <v>126</v>
      </c>
      <c r="H178" s="159">
        <v>78.730000000000004</v>
      </c>
      <c r="I178" s="160"/>
      <c r="J178" s="161">
        <f>ROUND(I178*H178,0)</f>
        <v>0</v>
      </c>
      <c r="K178" s="157" t="s">
        <v>1</v>
      </c>
      <c r="L178" s="31"/>
      <c r="M178" s="162" t="s">
        <v>1</v>
      </c>
      <c r="N178" s="163" t="s">
        <v>47</v>
      </c>
      <c r="O178" s="61"/>
      <c r="P178" s="164">
        <f>O178*H178</f>
        <v>0</v>
      </c>
      <c r="Q178" s="164">
        <v>0</v>
      </c>
      <c r="R178" s="164">
        <f>Q178*H178</f>
        <v>0</v>
      </c>
      <c r="S178" s="164">
        <v>0</v>
      </c>
      <c r="T178" s="165">
        <f>S178*H178</f>
        <v>0</v>
      </c>
      <c r="AR178" s="13" t="s">
        <v>188</v>
      </c>
      <c r="AT178" s="13" t="s">
        <v>123</v>
      </c>
      <c r="AU178" s="13" t="s">
        <v>82</v>
      </c>
      <c r="AY178" s="13" t="s">
        <v>120</v>
      </c>
      <c r="BE178" s="166">
        <f>IF(N178="základní",J178,0)</f>
        <v>0</v>
      </c>
      <c r="BF178" s="166">
        <f>IF(N178="snížená",J178,0)</f>
        <v>0</v>
      </c>
      <c r="BG178" s="166">
        <f>IF(N178="zákl. přenesená",J178,0)</f>
        <v>0</v>
      </c>
      <c r="BH178" s="166">
        <f>IF(N178="sníž. přenesená",J178,0)</f>
        <v>0</v>
      </c>
      <c r="BI178" s="166">
        <f>IF(N178="nulová",J178,0)</f>
        <v>0</v>
      </c>
      <c r="BJ178" s="13" t="s">
        <v>8</v>
      </c>
      <c r="BK178" s="166">
        <f>ROUND(I178*H178,0)</f>
        <v>0</v>
      </c>
      <c r="BL178" s="13" t="s">
        <v>188</v>
      </c>
      <c r="BM178" s="13" t="s">
        <v>444</v>
      </c>
    </row>
    <row r="179" s="1" customFormat="1" ht="16.5" customHeight="1">
      <c r="B179" s="154"/>
      <c r="C179" s="155" t="s">
        <v>445</v>
      </c>
      <c r="D179" s="155" t="s">
        <v>123</v>
      </c>
      <c r="E179" s="156" t="s">
        <v>446</v>
      </c>
      <c r="F179" s="157" t="s">
        <v>447</v>
      </c>
      <c r="G179" s="158" t="s">
        <v>126</v>
      </c>
      <c r="H179" s="159">
        <v>78.730000000000004</v>
      </c>
      <c r="I179" s="160"/>
      <c r="J179" s="161">
        <f>ROUND(I179*H179,0)</f>
        <v>0</v>
      </c>
      <c r="K179" s="157" t="s">
        <v>1</v>
      </c>
      <c r="L179" s="31"/>
      <c r="M179" s="162" t="s">
        <v>1</v>
      </c>
      <c r="N179" s="163" t="s">
        <v>47</v>
      </c>
      <c r="O179" s="61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AR179" s="13" t="s">
        <v>188</v>
      </c>
      <c r="AT179" s="13" t="s">
        <v>123</v>
      </c>
      <c r="AU179" s="13" t="s">
        <v>82</v>
      </c>
      <c r="AY179" s="13" t="s">
        <v>120</v>
      </c>
      <c r="BE179" s="166">
        <f>IF(N179="základní",J179,0)</f>
        <v>0</v>
      </c>
      <c r="BF179" s="166">
        <f>IF(N179="snížená",J179,0)</f>
        <v>0</v>
      </c>
      <c r="BG179" s="166">
        <f>IF(N179="zákl. přenesená",J179,0)</f>
        <v>0</v>
      </c>
      <c r="BH179" s="166">
        <f>IF(N179="sníž. přenesená",J179,0)</f>
        <v>0</v>
      </c>
      <c r="BI179" s="166">
        <f>IF(N179="nulová",J179,0)</f>
        <v>0</v>
      </c>
      <c r="BJ179" s="13" t="s">
        <v>8</v>
      </c>
      <c r="BK179" s="166">
        <f>ROUND(I179*H179,0)</f>
        <v>0</v>
      </c>
      <c r="BL179" s="13" t="s">
        <v>188</v>
      </c>
      <c r="BM179" s="13" t="s">
        <v>448</v>
      </c>
    </row>
    <row r="180" s="1" customFormat="1" ht="16.5" customHeight="1">
      <c r="B180" s="154"/>
      <c r="C180" s="155" t="s">
        <v>449</v>
      </c>
      <c r="D180" s="155" t="s">
        <v>123</v>
      </c>
      <c r="E180" s="156" t="s">
        <v>450</v>
      </c>
      <c r="F180" s="157" t="s">
        <v>451</v>
      </c>
      <c r="G180" s="158" t="s">
        <v>143</v>
      </c>
      <c r="H180" s="159">
        <v>5</v>
      </c>
      <c r="I180" s="160"/>
      <c r="J180" s="161">
        <f>ROUND(I180*H180,0)</f>
        <v>0</v>
      </c>
      <c r="K180" s="157" t="s">
        <v>1</v>
      </c>
      <c r="L180" s="31"/>
      <c r="M180" s="162" t="s">
        <v>1</v>
      </c>
      <c r="N180" s="163" t="s">
        <v>47</v>
      </c>
      <c r="O180" s="61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AR180" s="13" t="s">
        <v>188</v>
      </c>
      <c r="AT180" s="13" t="s">
        <v>123</v>
      </c>
      <c r="AU180" s="13" t="s">
        <v>82</v>
      </c>
      <c r="AY180" s="13" t="s">
        <v>120</v>
      </c>
      <c r="BE180" s="166">
        <f>IF(N180="základní",J180,0)</f>
        <v>0</v>
      </c>
      <c r="BF180" s="166">
        <f>IF(N180="snížená",J180,0)</f>
        <v>0</v>
      </c>
      <c r="BG180" s="166">
        <f>IF(N180="zákl. přenesená",J180,0)</f>
        <v>0</v>
      </c>
      <c r="BH180" s="166">
        <f>IF(N180="sníž. přenesená",J180,0)</f>
        <v>0</v>
      </c>
      <c r="BI180" s="166">
        <f>IF(N180="nulová",J180,0)</f>
        <v>0</v>
      </c>
      <c r="BJ180" s="13" t="s">
        <v>8</v>
      </c>
      <c r="BK180" s="166">
        <f>ROUND(I180*H180,0)</f>
        <v>0</v>
      </c>
      <c r="BL180" s="13" t="s">
        <v>188</v>
      </c>
      <c r="BM180" s="13" t="s">
        <v>452</v>
      </c>
    </row>
    <row r="181" s="1" customFormat="1" ht="16.5" customHeight="1">
      <c r="B181" s="154"/>
      <c r="C181" s="155" t="s">
        <v>453</v>
      </c>
      <c r="D181" s="155" t="s">
        <v>123</v>
      </c>
      <c r="E181" s="156" t="s">
        <v>454</v>
      </c>
      <c r="F181" s="157" t="s">
        <v>455</v>
      </c>
      <c r="G181" s="158" t="s">
        <v>143</v>
      </c>
      <c r="H181" s="159">
        <v>19</v>
      </c>
      <c r="I181" s="160"/>
      <c r="J181" s="161">
        <f>ROUND(I181*H181,0)</f>
        <v>0</v>
      </c>
      <c r="K181" s="157" t="s">
        <v>1</v>
      </c>
      <c r="L181" s="31"/>
      <c r="M181" s="162" t="s">
        <v>1</v>
      </c>
      <c r="N181" s="163" t="s">
        <v>47</v>
      </c>
      <c r="O181" s="61"/>
      <c r="P181" s="164">
        <f>O181*H181</f>
        <v>0</v>
      </c>
      <c r="Q181" s="164">
        <v>0</v>
      </c>
      <c r="R181" s="164">
        <f>Q181*H181</f>
        <v>0</v>
      </c>
      <c r="S181" s="164">
        <v>0</v>
      </c>
      <c r="T181" s="165">
        <f>S181*H181</f>
        <v>0</v>
      </c>
      <c r="AR181" s="13" t="s">
        <v>188</v>
      </c>
      <c r="AT181" s="13" t="s">
        <v>123</v>
      </c>
      <c r="AU181" s="13" t="s">
        <v>82</v>
      </c>
      <c r="AY181" s="13" t="s">
        <v>120</v>
      </c>
      <c r="BE181" s="166">
        <f>IF(N181="základní",J181,0)</f>
        <v>0</v>
      </c>
      <c r="BF181" s="166">
        <f>IF(N181="snížená",J181,0)</f>
        <v>0</v>
      </c>
      <c r="BG181" s="166">
        <f>IF(N181="zákl. přenesená",J181,0)</f>
        <v>0</v>
      </c>
      <c r="BH181" s="166">
        <f>IF(N181="sníž. přenesená",J181,0)</f>
        <v>0</v>
      </c>
      <c r="BI181" s="166">
        <f>IF(N181="nulová",J181,0)</f>
        <v>0</v>
      </c>
      <c r="BJ181" s="13" t="s">
        <v>8</v>
      </c>
      <c r="BK181" s="166">
        <f>ROUND(I181*H181,0)</f>
        <v>0</v>
      </c>
      <c r="BL181" s="13" t="s">
        <v>188</v>
      </c>
      <c r="BM181" s="13" t="s">
        <v>456</v>
      </c>
    </row>
    <row r="182" s="1" customFormat="1" ht="16.5" customHeight="1">
      <c r="B182" s="154"/>
      <c r="C182" s="155" t="s">
        <v>457</v>
      </c>
      <c r="D182" s="155" t="s">
        <v>123</v>
      </c>
      <c r="E182" s="156" t="s">
        <v>458</v>
      </c>
      <c r="F182" s="157" t="s">
        <v>459</v>
      </c>
      <c r="G182" s="158" t="s">
        <v>126</v>
      </c>
      <c r="H182" s="159">
        <v>78.730000000000004</v>
      </c>
      <c r="I182" s="160"/>
      <c r="J182" s="161">
        <f>ROUND(I182*H182,0)</f>
        <v>0</v>
      </c>
      <c r="K182" s="157" t="s">
        <v>1</v>
      </c>
      <c r="L182" s="31"/>
      <c r="M182" s="162" t="s">
        <v>1</v>
      </c>
      <c r="N182" s="163" t="s">
        <v>47</v>
      </c>
      <c r="O182" s="61"/>
      <c r="P182" s="164">
        <f>O182*H182</f>
        <v>0</v>
      </c>
      <c r="Q182" s="164">
        <v>0</v>
      </c>
      <c r="R182" s="164">
        <f>Q182*H182</f>
        <v>0</v>
      </c>
      <c r="S182" s="164">
        <v>0</v>
      </c>
      <c r="T182" s="165">
        <f>S182*H182</f>
        <v>0</v>
      </c>
      <c r="AR182" s="13" t="s">
        <v>188</v>
      </c>
      <c r="AT182" s="13" t="s">
        <v>123</v>
      </c>
      <c r="AU182" s="13" t="s">
        <v>82</v>
      </c>
      <c r="AY182" s="13" t="s">
        <v>120</v>
      </c>
      <c r="BE182" s="166">
        <f>IF(N182="základní",J182,0)</f>
        <v>0</v>
      </c>
      <c r="BF182" s="166">
        <f>IF(N182="snížená",J182,0)</f>
        <v>0</v>
      </c>
      <c r="BG182" s="166">
        <f>IF(N182="zákl. přenesená",J182,0)</f>
        <v>0</v>
      </c>
      <c r="BH182" s="166">
        <f>IF(N182="sníž. přenesená",J182,0)</f>
        <v>0</v>
      </c>
      <c r="BI182" s="166">
        <f>IF(N182="nulová",J182,0)</f>
        <v>0</v>
      </c>
      <c r="BJ182" s="13" t="s">
        <v>8</v>
      </c>
      <c r="BK182" s="166">
        <f>ROUND(I182*H182,0)</f>
        <v>0</v>
      </c>
      <c r="BL182" s="13" t="s">
        <v>188</v>
      </c>
      <c r="BM182" s="13" t="s">
        <v>460</v>
      </c>
    </row>
    <row r="183" s="1" customFormat="1" ht="16.5" customHeight="1">
      <c r="B183" s="154"/>
      <c r="C183" s="167" t="s">
        <v>461</v>
      </c>
      <c r="D183" s="167" t="s">
        <v>182</v>
      </c>
      <c r="E183" s="168" t="s">
        <v>462</v>
      </c>
      <c r="F183" s="169" t="s">
        <v>463</v>
      </c>
      <c r="G183" s="170" t="s">
        <v>138</v>
      </c>
      <c r="H183" s="171">
        <v>4</v>
      </c>
      <c r="I183" s="172"/>
      <c r="J183" s="173">
        <f>ROUND(I183*H183,0)</f>
        <v>0</v>
      </c>
      <c r="K183" s="169" t="s">
        <v>1</v>
      </c>
      <c r="L183" s="174"/>
      <c r="M183" s="175" t="s">
        <v>1</v>
      </c>
      <c r="N183" s="176" t="s">
        <v>47</v>
      </c>
      <c r="O183" s="61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AR183" s="13" t="s">
        <v>258</v>
      </c>
      <c r="AT183" s="13" t="s">
        <v>182</v>
      </c>
      <c r="AU183" s="13" t="s">
        <v>82</v>
      </c>
      <c r="AY183" s="13" t="s">
        <v>120</v>
      </c>
      <c r="BE183" s="166">
        <f>IF(N183="základní",J183,0)</f>
        <v>0</v>
      </c>
      <c r="BF183" s="166">
        <f>IF(N183="snížená",J183,0)</f>
        <v>0</v>
      </c>
      <c r="BG183" s="166">
        <f>IF(N183="zákl. přenesená",J183,0)</f>
        <v>0</v>
      </c>
      <c r="BH183" s="166">
        <f>IF(N183="sníž. přenesená",J183,0)</f>
        <v>0</v>
      </c>
      <c r="BI183" s="166">
        <f>IF(N183="nulová",J183,0)</f>
        <v>0</v>
      </c>
      <c r="BJ183" s="13" t="s">
        <v>8</v>
      </c>
      <c r="BK183" s="166">
        <f>ROUND(I183*H183,0)</f>
        <v>0</v>
      </c>
      <c r="BL183" s="13" t="s">
        <v>188</v>
      </c>
      <c r="BM183" s="13" t="s">
        <v>464</v>
      </c>
    </row>
    <row r="184" s="1" customFormat="1" ht="16.5" customHeight="1">
      <c r="B184" s="154"/>
      <c r="C184" s="155" t="s">
        <v>465</v>
      </c>
      <c r="D184" s="155" t="s">
        <v>123</v>
      </c>
      <c r="E184" s="156" t="s">
        <v>466</v>
      </c>
      <c r="F184" s="157" t="s">
        <v>467</v>
      </c>
      <c r="G184" s="158" t="s">
        <v>160</v>
      </c>
      <c r="H184" s="159">
        <v>3.4199999999999999</v>
      </c>
      <c r="I184" s="160"/>
      <c r="J184" s="161">
        <f>ROUND(I184*H184,0)</f>
        <v>0</v>
      </c>
      <c r="K184" s="157" t="s">
        <v>1</v>
      </c>
      <c r="L184" s="31"/>
      <c r="M184" s="162" t="s">
        <v>1</v>
      </c>
      <c r="N184" s="163" t="s">
        <v>47</v>
      </c>
      <c r="O184" s="61"/>
      <c r="P184" s="164">
        <f>O184*H184</f>
        <v>0</v>
      </c>
      <c r="Q184" s="164">
        <v>0</v>
      </c>
      <c r="R184" s="164">
        <f>Q184*H184</f>
        <v>0</v>
      </c>
      <c r="S184" s="164">
        <v>0</v>
      </c>
      <c r="T184" s="165">
        <f>S184*H184</f>
        <v>0</v>
      </c>
      <c r="AR184" s="13" t="s">
        <v>188</v>
      </c>
      <c r="AT184" s="13" t="s">
        <v>123</v>
      </c>
      <c r="AU184" s="13" t="s">
        <v>82</v>
      </c>
      <c r="AY184" s="13" t="s">
        <v>120</v>
      </c>
      <c r="BE184" s="166">
        <f>IF(N184="základní",J184,0)</f>
        <v>0</v>
      </c>
      <c r="BF184" s="166">
        <f>IF(N184="snížená",J184,0)</f>
        <v>0</v>
      </c>
      <c r="BG184" s="166">
        <f>IF(N184="zákl. přenesená",J184,0)</f>
        <v>0</v>
      </c>
      <c r="BH184" s="166">
        <f>IF(N184="sníž. přenesená",J184,0)</f>
        <v>0</v>
      </c>
      <c r="BI184" s="166">
        <f>IF(N184="nulová",J184,0)</f>
        <v>0</v>
      </c>
      <c r="BJ184" s="13" t="s">
        <v>8</v>
      </c>
      <c r="BK184" s="166">
        <f>ROUND(I184*H184,0)</f>
        <v>0</v>
      </c>
      <c r="BL184" s="13" t="s">
        <v>188</v>
      </c>
      <c r="BM184" s="13" t="s">
        <v>468</v>
      </c>
    </row>
    <row r="185" s="1" customFormat="1" ht="16.5" customHeight="1">
      <c r="B185" s="154"/>
      <c r="C185" s="155" t="s">
        <v>469</v>
      </c>
      <c r="D185" s="155" t="s">
        <v>123</v>
      </c>
      <c r="E185" s="156" t="s">
        <v>213</v>
      </c>
      <c r="F185" s="157" t="s">
        <v>214</v>
      </c>
      <c r="G185" s="158" t="s">
        <v>160</v>
      </c>
      <c r="H185" s="159">
        <v>3.3069999999999999</v>
      </c>
      <c r="I185" s="160"/>
      <c r="J185" s="161">
        <f>ROUND(I185*H185,0)</f>
        <v>0</v>
      </c>
      <c r="K185" s="157" t="s">
        <v>1</v>
      </c>
      <c r="L185" s="31"/>
      <c r="M185" s="162" t="s">
        <v>1</v>
      </c>
      <c r="N185" s="163" t="s">
        <v>47</v>
      </c>
      <c r="O185" s="61"/>
      <c r="P185" s="164">
        <f>O185*H185</f>
        <v>0</v>
      </c>
      <c r="Q185" s="164">
        <v>0</v>
      </c>
      <c r="R185" s="164">
        <f>Q185*H185</f>
        <v>0</v>
      </c>
      <c r="S185" s="164">
        <v>0</v>
      </c>
      <c r="T185" s="165">
        <f>S185*H185</f>
        <v>0</v>
      </c>
      <c r="AR185" s="13" t="s">
        <v>188</v>
      </c>
      <c r="AT185" s="13" t="s">
        <v>123</v>
      </c>
      <c r="AU185" s="13" t="s">
        <v>82</v>
      </c>
      <c r="AY185" s="13" t="s">
        <v>120</v>
      </c>
      <c r="BE185" s="166">
        <f>IF(N185="základní",J185,0)</f>
        <v>0</v>
      </c>
      <c r="BF185" s="166">
        <f>IF(N185="snížená",J185,0)</f>
        <v>0</v>
      </c>
      <c r="BG185" s="166">
        <f>IF(N185="zákl. přenesená",J185,0)</f>
        <v>0</v>
      </c>
      <c r="BH185" s="166">
        <f>IF(N185="sníž. přenesená",J185,0)</f>
        <v>0</v>
      </c>
      <c r="BI185" s="166">
        <f>IF(N185="nulová",J185,0)</f>
        <v>0</v>
      </c>
      <c r="BJ185" s="13" t="s">
        <v>8</v>
      </c>
      <c r="BK185" s="166">
        <f>ROUND(I185*H185,0)</f>
        <v>0</v>
      </c>
      <c r="BL185" s="13" t="s">
        <v>188</v>
      </c>
      <c r="BM185" s="13" t="s">
        <v>470</v>
      </c>
    </row>
    <row r="186" s="1" customFormat="1" ht="16.5" customHeight="1">
      <c r="B186" s="154"/>
      <c r="C186" s="155" t="s">
        <v>471</v>
      </c>
      <c r="D186" s="155" t="s">
        <v>123</v>
      </c>
      <c r="E186" s="156" t="s">
        <v>217</v>
      </c>
      <c r="F186" s="157" t="s">
        <v>218</v>
      </c>
      <c r="G186" s="158" t="s">
        <v>160</v>
      </c>
      <c r="H186" s="159">
        <v>3.3069999999999999</v>
      </c>
      <c r="I186" s="160"/>
      <c r="J186" s="161">
        <f>ROUND(I186*H186,0)</f>
        <v>0</v>
      </c>
      <c r="K186" s="157" t="s">
        <v>1</v>
      </c>
      <c r="L186" s="31"/>
      <c r="M186" s="162" t="s">
        <v>1</v>
      </c>
      <c r="N186" s="163" t="s">
        <v>47</v>
      </c>
      <c r="O186" s="61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AR186" s="13" t="s">
        <v>188</v>
      </c>
      <c r="AT186" s="13" t="s">
        <v>123</v>
      </c>
      <c r="AU186" s="13" t="s">
        <v>82</v>
      </c>
      <c r="AY186" s="13" t="s">
        <v>120</v>
      </c>
      <c r="BE186" s="166">
        <f>IF(N186="základní",J186,0)</f>
        <v>0</v>
      </c>
      <c r="BF186" s="166">
        <f>IF(N186="snížená",J186,0)</f>
        <v>0</v>
      </c>
      <c r="BG186" s="166">
        <f>IF(N186="zákl. přenesená",J186,0)</f>
        <v>0</v>
      </c>
      <c r="BH186" s="166">
        <f>IF(N186="sníž. přenesená",J186,0)</f>
        <v>0</v>
      </c>
      <c r="BI186" s="166">
        <f>IF(N186="nulová",J186,0)</f>
        <v>0</v>
      </c>
      <c r="BJ186" s="13" t="s">
        <v>8</v>
      </c>
      <c r="BK186" s="166">
        <f>ROUND(I186*H186,0)</f>
        <v>0</v>
      </c>
      <c r="BL186" s="13" t="s">
        <v>188</v>
      </c>
      <c r="BM186" s="13" t="s">
        <v>472</v>
      </c>
    </row>
    <row r="187" s="1" customFormat="1" ht="16.5" customHeight="1">
      <c r="B187" s="154"/>
      <c r="C187" s="155" t="s">
        <v>473</v>
      </c>
      <c r="D187" s="155" t="s">
        <v>123</v>
      </c>
      <c r="E187" s="156" t="s">
        <v>221</v>
      </c>
      <c r="F187" s="157" t="s">
        <v>222</v>
      </c>
      <c r="G187" s="158" t="s">
        <v>160</v>
      </c>
      <c r="H187" s="159">
        <v>3.3069999999999999</v>
      </c>
      <c r="I187" s="160"/>
      <c r="J187" s="161">
        <f>ROUND(I187*H187,0)</f>
        <v>0</v>
      </c>
      <c r="K187" s="157" t="s">
        <v>1</v>
      </c>
      <c r="L187" s="31"/>
      <c r="M187" s="162" t="s">
        <v>1</v>
      </c>
      <c r="N187" s="163" t="s">
        <v>47</v>
      </c>
      <c r="O187" s="61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AR187" s="13" t="s">
        <v>188</v>
      </c>
      <c r="AT187" s="13" t="s">
        <v>123</v>
      </c>
      <c r="AU187" s="13" t="s">
        <v>82</v>
      </c>
      <c r="AY187" s="13" t="s">
        <v>120</v>
      </c>
      <c r="BE187" s="166">
        <f>IF(N187="základní",J187,0)</f>
        <v>0</v>
      </c>
      <c r="BF187" s="166">
        <f>IF(N187="snížená",J187,0)</f>
        <v>0</v>
      </c>
      <c r="BG187" s="166">
        <f>IF(N187="zákl. přenesená",J187,0)</f>
        <v>0</v>
      </c>
      <c r="BH187" s="166">
        <f>IF(N187="sníž. přenesená",J187,0)</f>
        <v>0</v>
      </c>
      <c r="BI187" s="166">
        <f>IF(N187="nulová",J187,0)</f>
        <v>0</v>
      </c>
      <c r="BJ187" s="13" t="s">
        <v>8</v>
      </c>
      <c r="BK187" s="166">
        <f>ROUND(I187*H187,0)</f>
        <v>0</v>
      </c>
      <c r="BL187" s="13" t="s">
        <v>188</v>
      </c>
      <c r="BM187" s="13" t="s">
        <v>474</v>
      </c>
    </row>
    <row r="188" s="10" customFormat="1" ht="22.8" customHeight="1">
      <c r="B188" s="141"/>
      <c r="D188" s="142" t="s">
        <v>75</v>
      </c>
      <c r="E188" s="152" t="s">
        <v>475</v>
      </c>
      <c r="F188" s="152" t="s">
        <v>476</v>
      </c>
      <c r="I188" s="144"/>
      <c r="J188" s="153">
        <f>BK188</f>
        <v>0</v>
      </c>
      <c r="L188" s="141"/>
      <c r="M188" s="146"/>
      <c r="N188" s="147"/>
      <c r="O188" s="147"/>
      <c r="P188" s="148">
        <f>SUM(P189:P190)</f>
        <v>0</v>
      </c>
      <c r="Q188" s="147"/>
      <c r="R188" s="148">
        <f>SUM(R189:R190)</f>
        <v>0</v>
      </c>
      <c r="S188" s="147"/>
      <c r="T188" s="149">
        <f>SUM(T189:T190)</f>
        <v>0</v>
      </c>
      <c r="AR188" s="142" t="s">
        <v>8</v>
      </c>
      <c r="AT188" s="150" t="s">
        <v>75</v>
      </c>
      <c r="AU188" s="150" t="s">
        <v>8</v>
      </c>
      <c r="AY188" s="142" t="s">
        <v>120</v>
      </c>
      <c r="BK188" s="151">
        <f>SUM(BK189:BK190)</f>
        <v>0</v>
      </c>
    </row>
    <row r="189" s="1" customFormat="1" ht="16.5" customHeight="1">
      <c r="B189" s="154"/>
      <c r="C189" s="155" t="s">
        <v>477</v>
      </c>
      <c r="D189" s="155" t="s">
        <v>123</v>
      </c>
      <c r="E189" s="156" t="s">
        <v>478</v>
      </c>
      <c r="F189" s="157" t="s">
        <v>479</v>
      </c>
      <c r="G189" s="158" t="s">
        <v>126</v>
      </c>
      <c r="H189" s="159">
        <v>34.395000000000003</v>
      </c>
      <c r="I189" s="160"/>
      <c r="J189" s="161">
        <f>ROUND(I189*H189,0)</f>
        <v>0</v>
      </c>
      <c r="K189" s="157" t="s">
        <v>1</v>
      </c>
      <c r="L189" s="31"/>
      <c r="M189" s="162" t="s">
        <v>1</v>
      </c>
      <c r="N189" s="163" t="s">
        <v>47</v>
      </c>
      <c r="O189" s="61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AR189" s="13" t="s">
        <v>127</v>
      </c>
      <c r="AT189" s="13" t="s">
        <v>123</v>
      </c>
      <c r="AU189" s="13" t="s">
        <v>82</v>
      </c>
      <c r="AY189" s="13" t="s">
        <v>120</v>
      </c>
      <c r="BE189" s="166">
        <f>IF(N189="základní",J189,0)</f>
        <v>0</v>
      </c>
      <c r="BF189" s="166">
        <f>IF(N189="snížená",J189,0)</f>
        <v>0</v>
      </c>
      <c r="BG189" s="166">
        <f>IF(N189="zákl. přenesená",J189,0)</f>
        <v>0</v>
      </c>
      <c r="BH189" s="166">
        <f>IF(N189="sníž. přenesená",J189,0)</f>
        <v>0</v>
      </c>
      <c r="BI189" s="166">
        <f>IF(N189="nulová",J189,0)</f>
        <v>0</v>
      </c>
      <c r="BJ189" s="13" t="s">
        <v>8</v>
      </c>
      <c r="BK189" s="166">
        <f>ROUND(I189*H189,0)</f>
        <v>0</v>
      </c>
      <c r="BL189" s="13" t="s">
        <v>127</v>
      </c>
      <c r="BM189" s="13" t="s">
        <v>480</v>
      </c>
    </row>
    <row r="190" s="1" customFormat="1" ht="16.5" customHeight="1">
      <c r="B190" s="154"/>
      <c r="C190" s="155" t="s">
        <v>481</v>
      </c>
      <c r="D190" s="155" t="s">
        <v>123</v>
      </c>
      <c r="E190" s="156" t="s">
        <v>482</v>
      </c>
      <c r="F190" s="157" t="s">
        <v>483</v>
      </c>
      <c r="G190" s="158" t="s">
        <v>160</v>
      </c>
      <c r="H190" s="159">
        <v>0.42999999999999999</v>
      </c>
      <c r="I190" s="160"/>
      <c r="J190" s="161">
        <f>ROUND(I190*H190,0)</f>
        <v>0</v>
      </c>
      <c r="K190" s="157" t="s">
        <v>1</v>
      </c>
      <c r="L190" s="31"/>
      <c r="M190" s="162" t="s">
        <v>1</v>
      </c>
      <c r="N190" s="163" t="s">
        <v>47</v>
      </c>
      <c r="O190" s="61"/>
      <c r="P190" s="164">
        <f>O190*H190</f>
        <v>0</v>
      </c>
      <c r="Q190" s="164">
        <v>0</v>
      </c>
      <c r="R190" s="164">
        <f>Q190*H190</f>
        <v>0</v>
      </c>
      <c r="S190" s="164">
        <v>0</v>
      </c>
      <c r="T190" s="165">
        <f>S190*H190</f>
        <v>0</v>
      </c>
      <c r="AR190" s="13" t="s">
        <v>127</v>
      </c>
      <c r="AT190" s="13" t="s">
        <v>123</v>
      </c>
      <c r="AU190" s="13" t="s">
        <v>82</v>
      </c>
      <c r="AY190" s="13" t="s">
        <v>120</v>
      </c>
      <c r="BE190" s="166">
        <f>IF(N190="základní",J190,0)</f>
        <v>0</v>
      </c>
      <c r="BF190" s="166">
        <f>IF(N190="snížená",J190,0)</f>
        <v>0</v>
      </c>
      <c r="BG190" s="166">
        <f>IF(N190="zákl. přenesená",J190,0)</f>
        <v>0</v>
      </c>
      <c r="BH190" s="166">
        <f>IF(N190="sníž. přenesená",J190,0)</f>
        <v>0</v>
      </c>
      <c r="BI190" s="166">
        <f>IF(N190="nulová",J190,0)</f>
        <v>0</v>
      </c>
      <c r="BJ190" s="13" t="s">
        <v>8</v>
      </c>
      <c r="BK190" s="166">
        <f>ROUND(I190*H190,0)</f>
        <v>0</v>
      </c>
      <c r="BL190" s="13" t="s">
        <v>127</v>
      </c>
      <c r="BM190" s="13" t="s">
        <v>484</v>
      </c>
    </row>
    <row r="191" s="10" customFormat="1" ht="22.8" customHeight="1">
      <c r="B191" s="141"/>
      <c r="D191" s="142" t="s">
        <v>75</v>
      </c>
      <c r="E191" s="152" t="s">
        <v>485</v>
      </c>
      <c r="F191" s="152" t="s">
        <v>486</v>
      </c>
      <c r="I191" s="144"/>
      <c r="J191" s="153">
        <f>BK191</f>
        <v>0</v>
      </c>
      <c r="L191" s="141"/>
      <c r="M191" s="146"/>
      <c r="N191" s="147"/>
      <c r="O191" s="147"/>
      <c r="P191" s="148">
        <f>P192</f>
        <v>0</v>
      </c>
      <c r="Q191" s="147"/>
      <c r="R191" s="148">
        <f>R192</f>
        <v>0</v>
      </c>
      <c r="S191" s="147"/>
      <c r="T191" s="149">
        <f>T192</f>
        <v>0</v>
      </c>
      <c r="AR191" s="142" t="s">
        <v>82</v>
      </c>
      <c r="AT191" s="150" t="s">
        <v>75</v>
      </c>
      <c r="AU191" s="150" t="s">
        <v>8</v>
      </c>
      <c r="AY191" s="142" t="s">
        <v>120</v>
      </c>
      <c r="BK191" s="151">
        <f>BK192</f>
        <v>0</v>
      </c>
    </row>
    <row r="192" s="1" customFormat="1" ht="16.5" customHeight="1">
      <c r="B192" s="154"/>
      <c r="C192" s="155" t="s">
        <v>487</v>
      </c>
      <c r="D192" s="155" t="s">
        <v>123</v>
      </c>
      <c r="E192" s="156" t="s">
        <v>488</v>
      </c>
      <c r="F192" s="157" t="s">
        <v>489</v>
      </c>
      <c r="G192" s="158" t="s">
        <v>126</v>
      </c>
      <c r="H192" s="159">
        <v>137.935</v>
      </c>
      <c r="I192" s="160"/>
      <c r="J192" s="161">
        <f>ROUND(I192*H192,0)</f>
        <v>0</v>
      </c>
      <c r="K192" s="157" t="s">
        <v>1</v>
      </c>
      <c r="L192" s="31"/>
      <c r="M192" s="162" t="s">
        <v>1</v>
      </c>
      <c r="N192" s="163" t="s">
        <v>47</v>
      </c>
      <c r="O192" s="61"/>
      <c r="P192" s="164">
        <f>O192*H192</f>
        <v>0</v>
      </c>
      <c r="Q192" s="164">
        <v>0</v>
      </c>
      <c r="R192" s="164">
        <f>Q192*H192</f>
        <v>0</v>
      </c>
      <c r="S192" s="164">
        <v>0</v>
      </c>
      <c r="T192" s="165">
        <f>S192*H192</f>
        <v>0</v>
      </c>
      <c r="AR192" s="13" t="s">
        <v>188</v>
      </c>
      <c r="AT192" s="13" t="s">
        <v>123</v>
      </c>
      <c r="AU192" s="13" t="s">
        <v>82</v>
      </c>
      <c r="AY192" s="13" t="s">
        <v>120</v>
      </c>
      <c r="BE192" s="166">
        <f>IF(N192="základní",J192,0)</f>
        <v>0</v>
      </c>
      <c r="BF192" s="166">
        <f>IF(N192="snížená",J192,0)</f>
        <v>0</v>
      </c>
      <c r="BG192" s="166">
        <f>IF(N192="zákl. přenesená",J192,0)</f>
        <v>0</v>
      </c>
      <c r="BH192" s="166">
        <f>IF(N192="sníž. přenesená",J192,0)</f>
        <v>0</v>
      </c>
      <c r="BI192" s="166">
        <f>IF(N192="nulová",J192,0)</f>
        <v>0</v>
      </c>
      <c r="BJ192" s="13" t="s">
        <v>8</v>
      </c>
      <c r="BK192" s="166">
        <f>ROUND(I192*H192,0)</f>
        <v>0</v>
      </c>
      <c r="BL192" s="13" t="s">
        <v>188</v>
      </c>
      <c r="BM192" s="13" t="s">
        <v>490</v>
      </c>
    </row>
    <row r="193" s="10" customFormat="1" ht="25.92" customHeight="1">
      <c r="B193" s="141"/>
      <c r="D193" s="142" t="s">
        <v>75</v>
      </c>
      <c r="E193" s="143" t="s">
        <v>182</v>
      </c>
      <c r="F193" s="143" t="s">
        <v>491</v>
      </c>
      <c r="I193" s="144"/>
      <c r="J193" s="145">
        <f>BK193</f>
        <v>0</v>
      </c>
      <c r="L193" s="141"/>
      <c r="M193" s="146"/>
      <c r="N193" s="147"/>
      <c r="O193" s="147"/>
      <c r="P193" s="148">
        <f>P194</f>
        <v>0</v>
      </c>
      <c r="Q193" s="147"/>
      <c r="R193" s="148">
        <f>R194</f>
        <v>0</v>
      </c>
      <c r="S193" s="147"/>
      <c r="T193" s="149">
        <f>T194</f>
        <v>0</v>
      </c>
      <c r="AR193" s="142" t="s">
        <v>121</v>
      </c>
      <c r="AT193" s="150" t="s">
        <v>75</v>
      </c>
      <c r="AU193" s="150" t="s">
        <v>76</v>
      </c>
      <c r="AY193" s="142" t="s">
        <v>120</v>
      </c>
      <c r="BK193" s="151">
        <f>BK194</f>
        <v>0</v>
      </c>
    </row>
    <row r="194" s="10" customFormat="1" ht="22.8" customHeight="1">
      <c r="B194" s="141"/>
      <c r="D194" s="142" t="s">
        <v>75</v>
      </c>
      <c r="E194" s="152" t="s">
        <v>492</v>
      </c>
      <c r="F194" s="152" t="s">
        <v>493</v>
      </c>
      <c r="I194" s="144"/>
      <c r="J194" s="153">
        <f>BK194</f>
        <v>0</v>
      </c>
      <c r="L194" s="141"/>
      <c r="M194" s="146"/>
      <c r="N194" s="147"/>
      <c r="O194" s="147"/>
      <c r="P194" s="148">
        <f>P195</f>
        <v>0</v>
      </c>
      <c r="Q194" s="147"/>
      <c r="R194" s="148">
        <f>R195</f>
        <v>0</v>
      </c>
      <c r="S194" s="147"/>
      <c r="T194" s="149">
        <f>T195</f>
        <v>0</v>
      </c>
      <c r="AR194" s="142" t="s">
        <v>121</v>
      </c>
      <c r="AT194" s="150" t="s">
        <v>75</v>
      </c>
      <c r="AU194" s="150" t="s">
        <v>8</v>
      </c>
      <c r="AY194" s="142" t="s">
        <v>120</v>
      </c>
      <c r="BK194" s="151">
        <f>BK195</f>
        <v>0</v>
      </c>
    </row>
    <row r="195" s="1" customFormat="1" ht="16.5" customHeight="1">
      <c r="B195" s="154"/>
      <c r="C195" s="155" t="s">
        <v>494</v>
      </c>
      <c r="D195" s="155" t="s">
        <v>123</v>
      </c>
      <c r="E195" s="156" t="s">
        <v>495</v>
      </c>
      <c r="F195" s="157" t="s">
        <v>496</v>
      </c>
      <c r="G195" s="158" t="s">
        <v>497</v>
      </c>
      <c r="H195" s="159">
        <v>1</v>
      </c>
      <c r="I195" s="160"/>
      <c r="J195" s="161">
        <f>ROUND(I195*H195,0)</f>
        <v>0</v>
      </c>
      <c r="K195" s="157" t="s">
        <v>1</v>
      </c>
      <c r="L195" s="31"/>
      <c r="M195" s="162" t="s">
        <v>1</v>
      </c>
      <c r="N195" s="163" t="s">
        <v>47</v>
      </c>
      <c r="O195" s="61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AR195" s="13" t="s">
        <v>383</v>
      </c>
      <c r="AT195" s="13" t="s">
        <v>123</v>
      </c>
      <c r="AU195" s="13" t="s">
        <v>82</v>
      </c>
      <c r="AY195" s="13" t="s">
        <v>120</v>
      </c>
      <c r="BE195" s="166">
        <f>IF(N195="základní",J195,0)</f>
        <v>0</v>
      </c>
      <c r="BF195" s="166">
        <f>IF(N195="snížená",J195,0)</f>
        <v>0</v>
      </c>
      <c r="BG195" s="166">
        <f>IF(N195="zákl. přenesená",J195,0)</f>
        <v>0</v>
      </c>
      <c r="BH195" s="166">
        <f>IF(N195="sníž. přenesená",J195,0)</f>
        <v>0</v>
      </c>
      <c r="BI195" s="166">
        <f>IF(N195="nulová",J195,0)</f>
        <v>0</v>
      </c>
      <c r="BJ195" s="13" t="s">
        <v>8</v>
      </c>
      <c r="BK195" s="166">
        <f>ROUND(I195*H195,0)</f>
        <v>0</v>
      </c>
      <c r="BL195" s="13" t="s">
        <v>383</v>
      </c>
      <c r="BM195" s="13" t="s">
        <v>498</v>
      </c>
    </row>
    <row r="196" s="10" customFormat="1" ht="25.92" customHeight="1">
      <c r="B196" s="141"/>
      <c r="D196" s="142" t="s">
        <v>75</v>
      </c>
      <c r="E196" s="143" t="s">
        <v>499</v>
      </c>
      <c r="F196" s="143" t="s">
        <v>500</v>
      </c>
      <c r="I196" s="144"/>
      <c r="J196" s="145">
        <f>BK196</f>
        <v>0</v>
      </c>
      <c r="L196" s="141"/>
      <c r="M196" s="146"/>
      <c r="N196" s="147"/>
      <c r="O196" s="147"/>
      <c r="P196" s="148">
        <f>P197</f>
        <v>0</v>
      </c>
      <c r="Q196" s="147"/>
      <c r="R196" s="148">
        <f>R197</f>
        <v>0</v>
      </c>
      <c r="S196" s="147"/>
      <c r="T196" s="149">
        <f>T197</f>
        <v>0</v>
      </c>
      <c r="AR196" s="142" t="s">
        <v>140</v>
      </c>
      <c r="AT196" s="150" t="s">
        <v>75</v>
      </c>
      <c r="AU196" s="150" t="s">
        <v>76</v>
      </c>
      <c r="AY196" s="142" t="s">
        <v>120</v>
      </c>
      <c r="BK196" s="151">
        <f>BK197</f>
        <v>0</v>
      </c>
    </row>
    <row r="197" s="10" customFormat="1" ht="22.8" customHeight="1">
      <c r="B197" s="141"/>
      <c r="D197" s="142" t="s">
        <v>75</v>
      </c>
      <c r="E197" s="152" t="s">
        <v>501</v>
      </c>
      <c r="F197" s="152" t="s">
        <v>502</v>
      </c>
      <c r="I197" s="144"/>
      <c r="J197" s="153">
        <f>BK197</f>
        <v>0</v>
      </c>
      <c r="L197" s="141"/>
      <c r="M197" s="146"/>
      <c r="N197" s="147"/>
      <c r="O197" s="147"/>
      <c r="P197" s="148">
        <f>P198</f>
        <v>0</v>
      </c>
      <c r="Q197" s="147"/>
      <c r="R197" s="148">
        <f>R198</f>
        <v>0</v>
      </c>
      <c r="S197" s="147"/>
      <c r="T197" s="149">
        <f>T198</f>
        <v>0</v>
      </c>
      <c r="AR197" s="142" t="s">
        <v>140</v>
      </c>
      <c r="AT197" s="150" t="s">
        <v>75</v>
      </c>
      <c r="AU197" s="150" t="s">
        <v>8</v>
      </c>
      <c r="AY197" s="142" t="s">
        <v>120</v>
      </c>
      <c r="BK197" s="151">
        <f>BK198</f>
        <v>0</v>
      </c>
    </row>
    <row r="198" s="1" customFormat="1" ht="16.5" customHeight="1">
      <c r="B198" s="154"/>
      <c r="C198" s="155" t="s">
        <v>503</v>
      </c>
      <c r="D198" s="155" t="s">
        <v>123</v>
      </c>
      <c r="E198" s="156" t="s">
        <v>504</v>
      </c>
      <c r="F198" s="157" t="s">
        <v>502</v>
      </c>
      <c r="G198" s="158" t="s">
        <v>497</v>
      </c>
      <c r="H198" s="159">
        <v>1</v>
      </c>
      <c r="I198" s="160"/>
      <c r="J198" s="161">
        <f>ROUND(I198*H198,0)</f>
        <v>0</v>
      </c>
      <c r="K198" s="157" t="s">
        <v>505</v>
      </c>
      <c r="L198" s="31"/>
      <c r="M198" s="177" t="s">
        <v>1</v>
      </c>
      <c r="N198" s="178" t="s">
        <v>47</v>
      </c>
      <c r="O198" s="179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AR198" s="13" t="s">
        <v>506</v>
      </c>
      <c r="AT198" s="13" t="s">
        <v>123</v>
      </c>
      <c r="AU198" s="13" t="s">
        <v>82</v>
      </c>
      <c r="AY198" s="13" t="s">
        <v>120</v>
      </c>
      <c r="BE198" s="166">
        <f>IF(N198="základní",J198,0)</f>
        <v>0</v>
      </c>
      <c r="BF198" s="166">
        <f>IF(N198="snížená",J198,0)</f>
        <v>0</v>
      </c>
      <c r="BG198" s="166">
        <f>IF(N198="zákl. přenesená",J198,0)</f>
        <v>0</v>
      </c>
      <c r="BH198" s="166">
        <f>IF(N198="sníž. přenesená",J198,0)</f>
        <v>0</v>
      </c>
      <c r="BI198" s="166">
        <f>IF(N198="nulová",J198,0)</f>
        <v>0</v>
      </c>
      <c r="BJ198" s="13" t="s">
        <v>8</v>
      </c>
      <c r="BK198" s="166">
        <f>ROUND(I198*H198,0)</f>
        <v>0</v>
      </c>
      <c r="BL198" s="13" t="s">
        <v>506</v>
      </c>
      <c r="BM198" s="13" t="s">
        <v>507</v>
      </c>
    </row>
    <row r="199" s="1" customFormat="1" ht="6.96" customHeight="1">
      <c r="B199" s="46"/>
      <c r="C199" s="47"/>
      <c r="D199" s="47"/>
      <c r="E199" s="47"/>
      <c r="F199" s="47"/>
      <c r="G199" s="47"/>
      <c r="H199" s="47"/>
      <c r="I199" s="115"/>
      <c r="J199" s="47"/>
      <c r="K199" s="47"/>
      <c r="L199" s="31"/>
    </row>
  </sheetData>
  <autoFilter ref="C88:K198"/>
  <mergeCells count="6">
    <mergeCell ref="E7:H7"/>
    <mergeCell ref="E16:H16"/>
    <mergeCell ref="E25:H25"/>
    <mergeCell ref="E46:H46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2019-02-08T14:16:05Z</dcterms:created>
  <dcterms:modified xsi:type="dcterms:W3CDTF">2019-02-08T14:16:05Z</dcterms:modified>
</cp:coreProperties>
</file>