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úpravy toa..." sheetId="2" r:id="rId2"/>
  </sheets>
  <definedNames>
    <definedName name="_xlnm.Print_Area" localSheetId="0">'Rekapitulace stavby'!$C$4:$AP$70,'Rekapitulace stavby'!$C$76:$AP$96</definedName>
    <definedName name="_xlnm.Print_Area" localSheetId="1">'001 - Stavební úpravy toa...'!$C$4:$Q$70,'001 - Stavební úpravy toa...'!$C$76:$Q$115,'001 - Stavební úpravy toa...'!$C$121:$Q$410</definedName>
    <definedName name="_xlnm.Print_Titles" localSheetId="0">'Rekapitulace stavby'!$85:$85</definedName>
    <definedName name="_xlnm.Print_Titles" localSheetId="1">'001 - Stavební úpravy toa...'!$131:$131</definedName>
  </definedNames>
  <calcPr fullCalcOnLoad="1"/>
</workbook>
</file>

<file path=xl/sharedStrings.xml><?xml version="1.0" encoding="utf-8"?>
<sst xmlns="http://schemas.openxmlformats.org/spreadsheetml/2006/main" count="3005" uniqueCount="494">
  <si>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</si>
  <si>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</si>
  <si>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</si>
  <si>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</si>
  <si>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</si>
  <si>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</si>
  <si>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</si>
  <si>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</si>
  <si>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</si>
  <si>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</si>
  <si>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</si>
  <si>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</si>
  <si>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</si>
  <si>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</si>
  <si>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</si>
  <si>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</si>
  <si>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</si>
  <si>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PW06/2018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</si>
  <si>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</si>
  <si>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</si>
  <si>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MŠ R. Tomáška</t>
  </si>
  <si>
    <t>JKSO:</t>
  </si>
  <si>
    <t/>
  </si>
  <si>
    <t>CC-CZ:</t>
  </si>
  <si>
    <t>Místo:</t>
  </si>
  <si>
    <t xml:space="preserve"> </t>
  </si>
  <si>
    <t>Datum:</t>
  </si>
  <si>
    <t>4. 7. 2018</t>
  </si>
  <si>
    <t>Objednatel:</t>
  </si>
  <si>
    <t>IČ:</t>
  </si>
  <si>
    <t>Město Studénka, nám. Republiky 762, Studénka</t>
  </si>
  <si>
    <t>DIČ:</t>
  </si>
  <si>
    <t>Zhotovitel:</t>
  </si>
  <si>
    <t>Vyplň údaj</t>
  </si>
  <si>
    <t>Projektant:</t>
  </si>
  <si>
    <t>PROJECT WORK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</si>
  <si>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</si>
  <si>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</si>
  <si>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</si>
  <si>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</si>
  <si>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</si>
  <si>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</si>
  <si>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</si>
  <si>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</si>
  <si>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</si>
  <si>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</si>
  <si>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</si>
  <si>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</si>
  <si>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</si>
  <si>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</si>
  <si>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</si>
  <si>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</si>
  <si>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</si>
  <si>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</si>
  <si>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</si>
  <si>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</si>
  <si>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</si>
  <si>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</si>
  <si>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</si>
  <si>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</si>
  <si>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</si>
  <si>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</si>
  <si>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</si>
  <si>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</si>
  <si>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</si>
  <si>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</si>
  <si>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</si>
  <si>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</si>
  <si>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</si>
  <si>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</si>
  <si>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</si>
  <si>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</si>
  <si>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</si>
  <si>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</si>
  <si>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</si>
  <si>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</si>
  <si>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</si>
  <si>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</si>
  <si>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</si>
  <si>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</si>
  <si>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</si>
  <si>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</si>
  <si>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{879ac7c3-d894-4483-a0f4-d83caf5c02ee}</t>
  </si>
  <si>
    <t>{00000000-0000-0000-0000-000000000000}</t>
  </si>
  <si>
    <t>/</t>
  </si>
  <si>
    <t>001</t>
  </si>
  <si>
    <t>Stavební úpravy toalet a umývárny</t>
  </si>
  <si>
    <t>{41caf9b4-2792-4407-85b4-bc31de4e54ab}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</si>
  <si>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</si>
  <si>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</si>
  <si>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</si>
  <si>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</si>
  <si>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</si>
  <si>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</si>
  <si>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</si>
  <si>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</si>
  <si>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</si>
  <si>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</si>
  <si>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</si>
  <si>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</si>
  <si>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</si>
  <si>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</si>
  <si>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</si>
  <si>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</si>
  <si>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</si>
  <si>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Stavební úpravy toalet a umývárny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</si>
  <si>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</si>
  <si>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</si>
  <si>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</si>
  <si>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</si>
  <si>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</si>
  <si>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</si>
  <si>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</si>
  <si>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</si>
  <si>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</si>
  <si>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</si>
  <si>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</si>
  <si>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</si>
  <si>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</si>
  <si>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</si>
  <si>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</si>
  <si>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</si>
  <si>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</si>
  <si>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</si>
  <si>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</si>
  <si>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</si>
  <si>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</si>
  <si>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</si>
  <si>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</si>
  <si>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</si>
  <si>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</si>
  <si>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</si>
  <si>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</si>
  <si>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</si>
  <si>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</si>
  <si>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</si>
  <si>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</si>
  <si>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</si>
  <si>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</si>
  <si>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</si>
  <si>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</si>
  <si>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</si>
  <si>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</si>
  <si>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</si>
  <si>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</si>
  <si>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</si>
  <si>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</si>
  <si>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</si>
  <si>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</si>
  <si>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</si>
  <si>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</si>
  <si>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</si>
  <si>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</si>
  <si>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</si>
  <si>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632451101</t>
  </si>
  <si>
    <t>Cementový samonivelační potěr ze suchých směsí tloušťky do 5 mm</t>
  </si>
  <si>
    <t>m2</t>
  </si>
  <si>
    <t>4</t>
  </si>
  <si>
    <t>144017829</t>
  </si>
  <si>
    <t>2.NP</t>
  </si>
  <si>
    <t>VV</t>
  </si>
  <si>
    <t>m2.02</t>
  </si>
  <si>
    <t>45,03</t>
  </si>
  <si>
    <t>m2.03</t>
  </si>
  <si>
    <t>4,7</t>
  </si>
  <si>
    <t>3.NP</t>
  </si>
  <si>
    <t>4,55</t>
  </si>
  <si>
    <t>Součet</t>
  </si>
  <si>
    <t>633811111</t>
  </si>
  <si>
    <t>Broušení nerovností betonových podlah do 2 mm - stržení šlemu</t>
  </si>
  <si>
    <t>-1618995052</t>
  </si>
  <si>
    <t>3</t>
  </si>
  <si>
    <t>962032230</t>
  </si>
  <si>
    <t>Bourání zdiva z cihel pálených nebo vápenopískových na MV nebo MVC do 1 m3</t>
  </si>
  <si>
    <t>m3</t>
  </si>
  <si>
    <t>405321914</t>
  </si>
  <si>
    <t>0,6*0,15*0,9</t>
  </si>
  <si>
    <t>965081213</t>
  </si>
  <si>
    <t>Bourání podlah z dlaždic keramických nebo xylolitových tl do 10 mm plochy přes 1 m2</t>
  </si>
  <si>
    <t>-393764124</t>
  </si>
  <si>
    <t>5</t>
  </si>
  <si>
    <t>967031132</t>
  </si>
  <si>
    <t>Přisekání rovných ostění v cihelném zdivu na MV nebo MVC</t>
  </si>
  <si>
    <t>-32624125</t>
  </si>
  <si>
    <t>0,15*0,9</t>
  </si>
  <si>
    <t>6</t>
  </si>
  <si>
    <t>978059541</t>
  </si>
  <si>
    <t>Odsekání a odebrání obkladů stěn z vnitřních obkládaček plochy přes 1 m2</t>
  </si>
  <si>
    <t>1629248148</t>
  </si>
  <si>
    <t>9,35</t>
  </si>
  <si>
    <t>11,29</t>
  </si>
  <si>
    <t>8,56</t>
  </si>
  <si>
    <t>7</t>
  </si>
  <si>
    <t>997013212</t>
  </si>
  <si>
    <t>Vnitrostaveništní doprava suti a vybouraných hmot pro budovy v do 9 m ručně</t>
  </si>
  <si>
    <t>t</t>
  </si>
  <si>
    <t>804462823</t>
  </si>
  <si>
    <t>8</t>
  </si>
  <si>
    <t>997013501</t>
  </si>
  <si>
    <t>Odvoz suti a vybouraných hmot na skládku nebo meziskládku do 1 km se složením</t>
  </si>
  <si>
    <t>-843452210</t>
  </si>
  <si>
    <t>9</t>
  </si>
  <si>
    <t>997013509</t>
  </si>
  <si>
    <t>Příplatek k odvozu suti a vybouraných hmot na skládku ZKD 1 km přes 1 km</t>
  </si>
  <si>
    <t>-779138416</t>
  </si>
  <si>
    <t>10</t>
  </si>
  <si>
    <t>997013807</t>
  </si>
  <si>
    <t>Poplatek za uložení na skládce (skládkovné) stavebního odpadu keramického kód odpadu 170 103</t>
  </si>
  <si>
    <t>-433848400</t>
  </si>
  <si>
    <t>11</t>
  </si>
  <si>
    <t>998011002</t>
  </si>
  <si>
    <t>Přesun hmot pro budovy zděné v do 12 m</t>
  </si>
  <si>
    <t>1339252529</t>
  </si>
  <si>
    <t>12</t>
  </si>
  <si>
    <t>721220801</t>
  </si>
  <si>
    <t>Demontáž uzávěrek zápachových DN 70</t>
  </si>
  <si>
    <t>kus</t>
  </si>
  <si>
    <t>16</t>
  </si>
  <si>
    <t>-624272645</t>
  </si>
  <si>
    <t>umyvadla</t>
  </si>
  <si>
    <t>2. NP</t>
  </si>
  <si>
    <t>sprcha</t>
  </si>
  <si>
    <t>13</t>
  </si>
  <si>
    <t>725110811</t>
  </si>
  <si>
    <t>Demontáž klozetů splachovací s nádrží</t>
  </si>
  <si>
    <t>soubor</t>
  </si>
  <si>
    <t>2029897184</t>
  </si>
  <si>
    <t>3. NP</t>
  </si>
  <si>
    <t>14</t>
  </si>
  <si>
    <t>725112182</t>
  </si>
  <si>
    <t>Kombi klozet s úspornou armaturou odpad svislý</t>
  </si>
  <si>
    <t>-1856058028</t>
  </si>
  <si>
    <t>725119122</t>
  </si>
  <si>
    <t>Montáž klozetových mís kombi</t>
  </si>
  <si>
    <t>1755947196</t>
  </si>
  <si>
    <t>Dětská WC</t>
  </si>
  <si>
    <t>M</t>
  </si>
  <si>
    <t>64231121</t>
  </si>
  <si>
    <t>klozet keramický bílý samostatně stojící dětský ploché splachování odpad svislý 295x385x350mm</t>
  </si>
  <si>
    <t>32</t>
  </si>
  <si>
    <t>2129813519</t>
  </si>
  <si>
    <t>17</t>
  </si>
  <si>
    <t>725121512</t>
  </si>
  <si>
    <t>Pisoárový záchodek keramický bez splachovací nádrže s odsáváním a se svislým přívodem vody</t>
  </si>
  <si>
    <t>1151980509</t>
  </si>
  <si>
    <t>18</t>
  </si>
  <si>
    <t>725210821</t>
  </si>
  <si>
    <t>Demontáž umyvadel bez výtokových armatur</t>
  </si>
  <si>
    <t>1400298840</t>
  </si>
  <si>
    <t>19</t>
  </si>
  <si>
    <t>725211601</t>
  </si>
  <si>
    <t>Umyvadlo keramické připevněné na stěnu šrouby bílé bez krytu na sifon 500 mm</t>
  </si>
  <si>
    <t>-209549302</t>
  </si>
  <si>
    <t>20</t>
  </si>
  <si>
    <t>725240811</t>
  </si>
  <si>
    <t>Demontáž kabin sprchových bez výtokových armatur</t>
  </si>
  <si>
    <t>1703200778</t>
  </si>
  <si>
    <t>725241141</t>
  </si>
  <si>
    <t>Vanička sprchová akrylátová čtvrtkruhová 800x800 mm</t>
  </si>
  <si>
    <t>-821776296</t>
  </si>
  <si>
    <t>22</t>
  </si>
  <si>
    <t>725820801</t>
  </si>
  <si>
    <t>Demontáž baterie nástěnné do G 3 / 4</t>
  </si>
  <si>
    <t>-797979142</t>
  </si>
  <si>
    <t>3. nP</t>
  </si>
  <si>
    <t>umyvadlo</t>
  </si>
  <si>
    <t>23</t>
  </si>
  <si>
    <t>725822611</t>
  </si>
  <si>
    <t>Baterie umyvadlová stojánková páková bez výpusti</t>
  </si>
  <si>
    <t>1662952794</t>
  </si>
  <si>
    <t>24</t>
  </si>
  <si>
    <t>725822659.001</t>
  </si>
  <si>
    <t>Termostatický směšovač pro 4 odběrná místa, vč. příslušenství</t>
  </si>
  <si>
    <t>512</t>
  </si>
  <si>
    <t>-755436511</t>
  </si>
  <si>
    <t>25</t>
  </si>
  <si>
    <t>725822659.002</t>
  </si>
  <si>
    <t>Regulátor teploty pro stojánkové ventily</t>
  </si>
  <si>
    <t>-1115975470</t>
  </si>
  <si>
    <t>3.NP - pro jednu umyvadlovou baterii</t>
  </si>
  <si>
    <t>26</t>
  </si>
  <si>
    <t>725840850</t>
  </si>
  <si>
    <t>Demontáž baterie sprch diferenciální do G 3/4x1</t>
  </si>
  <si>
    <t>1073566398</t>
  </si>
  <si>
    <t>27</t>
  </si>
  <si>
    <t>725840860</t>
  </si>
  <si>
    <t>Demontáž ramen sprchových nebo sprch táhlových</t>
  </si>
  <si>
    <t>1133487240</t>
  </si>
  <si>
    <t>28</t>
  </si>
  <si>
    <t>725841311</t>
  </si>
  <si>
    <t>Baterie sprchová nástěnná pákové</t>
  </si>
  <si>
    <t>-1095515523</t>
  </si>
  <si>
    <t>29</t>
  </si>
  <si>
    <t>998725202</t>
  </si>
  <si>
    <t>Přesun hmot procentní pro zařizovací předměty v objektech v do 12 m</t>
  </si>
  <si>
    <t>%</t>
  </si>
  <si>
    <t>-1529900695</t>
  </si>
  <si>
    <t>30</t>
  </si>
  <si>
    <t>741372112</t>
  </si>
  <si>
    <t>Montáž svítidlo LED bytové vestavné podhledové čtvercové do 0,36 m2</t>
  </si>
  <si>
    <t>406950593</t>
  </si>
  <si>
    <t>2.NP m 2.03</t>
  </si>
  <si>
    <t>31</t>
  </si>
  <si>
    <t>SVITLED</t>
  </si>
  <si>
    <t>Svítidlo LED čtvercové 600 x 600 mm</t>
  </si>
  <si>
    <t>355819081</t>
  </si>
  <si>
    <t>763135101</t>
  </si>
  <si>
    <t>Montáž SDK kazetového podhledu z kazet 600x600 mm na zavěšenou viditelnou nosnou konstrukci</t>
  </si>
  <si>
    <t>140466638</t>
  </si>
  <si>
    <t>33</t>
  </si>
  <si>
    <t>59030570</t>
  </si>
  <si>
    <t>podhled kazetový bez děrování, viditelný rastr, tl. 10 mm, 600 x 600 mm</t>
  </si>
  <si>
    <t>-501807718</t>
  </si>
  <si>
    <t>34</t>
  </si>
  <si>
    <t>763164621</t>
  </si>
  <si>
    <t>SDK obklad kovových kcí tvaru U š do 0,6 m desky 1xH2 12,5</t>
  </si>
  <si>
    <t>m</t>
  </si>
  <si>
    <t>22187306</t>
  </si>
  <si>
    <t>2,5</t>
  </si>
  <si>
    <t>35</t>
  </si>
  <si>
    <t>763164641</t>
  </si>
  <si>
    <t>SDK obklad kovových kcí tvaru U š do 1,2 m desky 1xH2 12,5</t>
  </si>
  <si>
    <t>-334991235</t>
  </si>
  <si>
    <t>36</t>
  </si>
  <si>
    <t>998763202</t>
  </si>
  <si>
    <t>Přesun hmot procentní pro dřevostavby v objektech v do 24 m</t>
  </si>
  <si>
    <t>-877885143</t>
  </si>
  <si>
    <t>37</t>
  </si>
  <si>
    <t>766431811</t>
  </si>
  <si>
    <t>Demontáž truhlářského obložení sloupů a pilířů z panelů plochy do 1,5 m2</t>
  </si>
  <si>
    <t>-985073376</t>
  </si>
  <si>
    <t>3.NP - topné těleso</t>
  </si>
  <si>
    <t>1,0*1,1</t>
  </si>
  <si>
    <t>38</t>
  </si>
  <si>
    <t>766431822</t>
  </si>
  <si>
    <t>Demontáž truhlářského obložení sloupů a pilířů podkladových roštů</t>
  </si>
  <si>
    <t>-1240132219</t>
  </si>
  <si>
    <t>39</t>
  </si>
  <si>
    <t>766434312.001</t>
  </si>
  <si>
    <t>Montáž obložení topného tělesa z desek dřevotřískových laminovaných</t>
  </si>
  <si>
    <t>-1666205389</t>
  </si>
  <si>
    <t>40</t>
  </si>
  <si>
    <t>60722283</t>
  </si>
  <si>
    <t>deska dřevotřísková laminovaná tl 18mm</t>
  </si>
  <si>
    <t>-844746952</t>
  </si>
  <si>
    <t>41</t>
  </si>
  <si>
    <t>55341426</t>
  </si>
  <si>
    <t>mřížka větrací</t>
  </si>
  <si>
    <t>359478817</t>
  </si>
  <si>
    <t>42</t>
  </si>
  <si>
    <t>998766202</t>
  </si>
  <si>
    <t>Přesun hmot procentní pro konstrukce truhlářské v objektech v do 12 m</t>
  </si>
  <si>
    <t>351807034</t>
  </si>
  <si>
    <t>43</t>
  </si>
  <si>
    <t>771574129</t>
  </si>
  <si>
    <t>Montáž podlah keramických režných hladkých lepených flexibilním lepidlem</t>
  </si>
  <si>
    <t>1574635212</t>
  </si>
  <si>
    <t>44</t>
  </si>
  <si>
    <t>59761110</t>
  </si>
  <si>
    <t>dlaždice keramické koupelnové (bílé i barevné) přes 6 do 9 ks/m2</t>
  </si>
  <si>
    <t>160471084</t>
  </si>
  <si>
    <t>45</t>
  </si>
  <si>
    <t>771579191</t>
  </si>
  <si>
    <t>Příplatek k montáž podlah keramických za plochu do 5 m2</t>
  </si>
  <si>
    <t>1288603311</t>
  </si>
  <si>
    <t>46</t>
  </si>
  <si>
    <t>771579192</t>
  </si>
  <si>
    <t>Příplatek k montáž podlah keramických za omezený prostor</t>
  </si>
  <si>
    <t>1098712419</t>
  </si>
  <si>
    <t>47</t>
  </si>
  <si>
    <t>771591115</t>
  </si>
  <si>
    <t>Podlahy spárování silikonem</t>
  </si>
  <si>
    <t>1761214880</t>
  </si>
  <si>
    <t>(3,2+1,54)*2</t>
  </si>
  <si>
    <t>(3,247+1,41)*2</t>
  </si>
  <si>
    <t>48</t>
  </si>
  <si>
    <t>771591187</t>
  </si>
  <si>
    <t>Podlahy řezání keramických dlaždic rovné</t>
  </si>
  <si>
    <t>-577922550</t>
  </si>
  <si>
    <t>49</t>
  </si>
  <si>
    <t>998771202</t>
  </si>
  <si>
    <t>Přesun hmot procentní pro podlahy z dlaždic v objektech v do 12 m</t>
  </si>
  <si>
    <t>1629197590</t>
  </si>
  <si>
    <t>50</t>
  </si>
  <si>
    <t>776111116</t>
  </si>
  <si>
    <t>Odstranění zbytků lepidla z podkladu povlakových podlah broušením</t>
  </si>
  <si>
    <t>-1277124225</t>
  </si>
  <si>
    <t>15,03</t>
  </si>
  <si>
    <t>51</t>
  </si>
  <si>
    <t>776201812</t>
  </si>
  <si>
    <t>Demontáž lepených povlakových podlah s podložkou ručně</t>
  </si>
  <si>
    <t>-1999997810</t>
  </si>
  <si>
    <t>52</t>
  </si>
  <si>
    <t>776221111</t>
  </si>
  <si>
    <t>Lepení pásů z PVC standardním lepidlem</t>
  </si>
  <si>
    <t>-333761482</t>
  </si>
  <si>
    <t>53</t>
  </si>
  <si>
    <t>28411000</t>
  </si>
  <si>
    <t>PVC třídy 3442, nášlapná vrstva 0,7mm</t>
  </si>
  <si>
    <t>-476193720</t>
  </si>
  <si>
    <t>54</t>
  </si>
  <si>
    <t>776411112</t>
  </si>
  <si>
    <t>Montáž obvodových soklíků výšky  do 100 mm</t>
  </si>
  <si>
    <t>-1946381200</t>
  </si>
  <si>
    <t>2.NP m 2.02</t>
  </si>
  <si>
    <t>(2,38*2-0,8*2+2,25+2,624)</t>
  </si>
  <si>
    <t>55</t>
  </si>
  <si>
    <t>28411010</t>
  </si>
  <si>
    <t>lišta soklová PVC 20 x 100 mm</t>
  </si>
  <si>
    <t>1097954619</t>
  </si>
  <si>
    <t>56</t>
  </si>
  <si>
    <t>998776202</t>
  </si>
  <si>
    <t>Přesun hmot procentní pro podlahy povlakové v objektech v do 12 m</t>
  </si>
  <si>
    <t>579997089</t>
  </si>
  <si>
    <t>57</t>
  </si>
  <si>
    <t>781419194</t>
  </si>
  <si>
    <t>Příplatek k montáži obkladů vnitřních pórovinových za nerovný povrch</t>
  </si>
  <si>
    <t>-412976546</t>
  </si>
  <si>
    <t>19,06</t>
  </si>
  <si>
    <t>58</t>
  </si>
  <si>
    <t>781474113</t>
  </si>
  <si>
    <t>Montáž obkladů vnitřních keramických hladkých do 19 ks/m2 lepených flexibilním lepidlem</t>
  </si>
  <si>
    <t>377475866</t>
  </si>
  <si>
    <t>59</t>
  </si>
  <si>
    <t>59761071</t>
  </si>
  <si>
    <t>obkládačky keramické koupelnové (barevné) přes 12 do 16 ks/m2</t>
  </si>
  <si>
    <t>-2058639701</t>
  </si>
  <si>
    <t>60</t>
  </si>
  <si>
    <t>781479191</t>
  </si>
  <si>
    <t>Příplatek k montáži obkladů vnitřních keramických hladkých za plochu do 10 m2</t>
  </si>
  <si>
    <t>-648720209</t>
  </si>
  <si>
    <t>61</t>
  </si>
  <si>
    <t>781479192</t>
  </si>
  <si>
    <t>Příplatek k montáži obkladů vnitřních keramických hladkých za omezený prostor</t>
  </si>
  <si>
    <t>458939299</t>
  </si>
  <si>
    <t>62</t>
  </si>
  <si>
    <t>998781202</t>
  </si>
  <si>
    <t>Přesun hmot procentní pro obklady keramické v objektech v do 12 m</t>
  </si>
  <si>
    <t>-353041626</t>
  </si>
  <si>
    <t>63</t>
  </si>
  <si>
    <t>783301313</t>
  </si>
  <si>
    <t>Odmaštění zámečnických konstrukcí ředidlovým odmašťovačem</t>
  </si>
  <si>
    <t>-1207917476</t>
  </si>
  <si>
    <t>zárubně</t>
  </si>
  <si>
    <t>(0,6+2*2,0)*0,2</t>
  </si>
  <si>
    <t>64</t>
  </si>
  <si>
    <t>783301401</t>
  </si>
  <si>
    <t>Ometení zámečnických konstrukcí</t>
  </si>
  <si>
    <t>223139072</t>
  </si>
  <si>
    <t>65</t>
  </si>
  <si>
    <t>783306811</t>
  </si>
  <si>
    <t>Odstranění nátěru ze zámečnických konstrukcí oškrábáním</t>
  </si>
  <si>
    <t>-1590927706</t>
  </si>
  <si>
    <t>66</t>
  </si>
  <si>
    <t>783314101</t>
  </si>
  <si>
    <t>Základní jednonásobný syntetický nátěr zámečnických konstrukcí</t>
  </si>
  <si>
    <t>-282400766</t>
  </si>
  <si>
    <t>67</t>
  </si>
  <si>
    <t>783317101</t>
  </si>
  <si>
    <t>Krycí jednonásobný syntetický standardní nátěr zámečnických konstrukcí</t>
  </si>
  <si>
    <t>1125558907</t>
  </si>
  <si>
    <t>dvě vrstvy</t>
  </si>
  <si>
    <t>1,84*2</t>
  </si>
  <si>
    <t>68</t>
  </si>
  <si>
    <t>784121001</t>
  </si>
  <si>
    <t>Oškrabání malby v mísnostech výšky do 3,80 m</t>
  </si>
  <si>
    <t>-503626527</t>
  </si>
  <si>
    <t>4,0</t>
  </si>
  <si>
    <t>m 2.02</t>
  </si>
  <si>
    <t>strop</t>
  </si>
  <si>
    <t>stěny</t>
  </si>
  <si>
    <t>(2,38+2,25+2,624+2,38)*2,5-2*0,8*2,0</t>
  </si>
  <si>
    <t>(1,52+2,624+2,1)*1,3-1,76*0,33-0,6*0,8 "nad obkladem</t>
  </si>
  <si>
    <t>stěny nad obkladem</t>
  </si>
  <si>
    <t>(3,247+1,41)*2*1,3-0,6*0,8</t>
  </si>
  <si>
    <t>69</t>
  </si>
  <si>
    <t>784121011</t>
  </si>
  <si>
    <t>Rozmývání podkladu po oškrabání malby v místnostech výšky do 3,80 m</t>
  </si>
  <si>
    <t>1196983950</t>
  </si>
  <si>
    <t>70</t>
  </si>
  <si>
    <t>784211101</t>
  </si>
  <si>
    <t>Dvojnásobné bílé malby ze směsí za mokra výborně otěruvzdorných v místnostech výšky do 3,80 m</t>
  </si>
  <si>
    <t>1131654182</t>
  </si>
  <si>
    <t>71</t>
  </si>
  <si>
    <t>999000001</t>
  </si>
  <si>
    <t xml:space="preserve">Úprava elektroinstalace, vypínač světel v místnosti 2.03 (dle PD) </t>
  </si>
  <si>
    <t>kpl</t>
  </si>
  <si>
    <t>-581594920</t>
  </si>
  <si>
    <t>72</t>
  </si>
  <si>
    <t>999000002</t>
  </si>
  <si>
    <t>Úprava rozvodů vody a kanalizace (dle PD)</t>
  </si>
  <si>
    <t>-2043606055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</si>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</sst>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36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37</v>
      </c>
    </row>
    <row r="19" spans="2:71" ht="14.4" customHeight="1">
      <c r="B19" s="27"/>
      <c r="C19" s="32"/>
      <c r="D19" s="39" t="s">
        <v>38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37</v>
      </c>
    </row>
    <row r="20" spans="2:57" ht="18.45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ROUND(AG90,0)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43</v>
      </c>
      <c r="E31" s="54"/>
      <c r="F31" s="55" t="s">
        <v>44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45</v>
      </c>
      <c r="U31" s="54"/>
      <c r="V31" s="54"/>
      <c r="W31" s="58">
        <f>ROUND(AZ87+SUM(CD91:CD95),0)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ROUND(AV87+SUM(BY91:BY95),0)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46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45</v>
      </c>
      <c r="U32" s="54"/>
      <c r="V32" s="54"/>
      <c r="W32" s="58">
        <f>ROUND(BA87+SUM(CE91:CE95),0)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ROUND(AW87+SUM(BZ91:BZ95),0)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47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45</v>
      </c>
      <c r="U33" s="54"/>
      <c r="V33" s="54"/>
      <c r="W33" s="58">
        <f>ROUND(BB87+SUM(CF91:CF95),0)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48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45</v>
      </c>
      <c r="U34" s="54"/>
      <c r="V34" s="54"/>
      <c r="W34" s="58">
        <f>ROUND(BC87+SUM(CG91:CG95),0)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49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45</v>
      </c>
      <c r="U35" s="54"/>
      <c r="V35" s="54"/>
      <c r="W35" s="58">
        <f>ROUND(BD87+SUM(CH91:CH95),0)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51</v>
      </c>
      <c r="U37" s="62"/>
      <c r="V37" s="62"/>
      <c r="W37" s="62"/>
      <c r="X37" s="64" t="s">
        <v>52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55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56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55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56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58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55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56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55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56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PW06/2018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MŠ R. Tomáška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4. 7. 2018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Město Studénka, nám. Republiky 762, Studénka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>PROJECT WORK</v>
      </c>
      <c r="AN82" s="83"/>
      <c r="AO82" s="83"/>
      <c r="AP82" s="83"/>
      <c r="AQ82" s="49"/>
      <c r="AS82" s="92" t="s">
        <v>60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38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61</v>
      </c>
      <c r="D85" s="103"/>
      <c r="E85" s="103"/>
      <c r="F85" s="103"/>
      <c r="G85" s="103"/>
      <c r="H85" s="104"/>
      <c r="I85" s="105" t="s">
        <v>62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63</v>
      </c>
      <c r="AH85" s="103"/>
      <c r="AI85" s="103"/>
      <c r="AJ85" s="103"/>
      <c r="AK85" s="103"/>
      <c r="AL85" s="103"/>
      <c r="AM85" s="103"/>
      <c r="AN85" s="105" t="s">
        <v>64</v>
      </c>
      <c r="AO85" s="103"/>
      <c r="AP85" s="106"/>
      <c r="AQ85" s="49"/>
      <c r="AS85" s="107" t="s">
        <v>65</v>
      </c>
      <c r="AT85" s="108" t="s">
        <v>66</v>
      </c>
      <c r="AU85" s="108" t="s">
        <v>67</v>
      </c>
      <c r="AV85" s="108" t="s">
        <v>68</v>
      </c>
      <c r="AW85" s="108" t="s">
        <v>69</v>
      </c>
      <c r="AX85" s="108" t="s">
        <v>70</v>
      </c>
      <c r="AY85" s="108" t="s">
        <v>71</v>
      </c>
      <c r="AZ85" s="108" t="s">
        <v>72</v>
      </c>
      <c r="BA85" s="108" t="s">
        <v>73</v>
      </c>
      <c r="BB85" s="108" t="s">
        <v>74</v>
      </c>
      <c r="BC85" s="108" t="s">
        <v>75</v>
      </c>
      <c r="BD85" s="109" t="s">
        <v>76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77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ROUND(AG88,0)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ROUND(AS88,0)</f>
        <v>0</v>
      </c>
      <c r="AT87" s="116">
        <f>ROUND(SUM(AV87:AW87),0)</f>
        <v>0</v>
      </c>
      <c r="AU87" s="117">
        <f>ROUND(AU88,5)</f>
        <v>0</v>
      </c>
      <c r="AV87" s="116">
        <f>ROUND(AZ87*L31,0)</f>
        <v>0</v>
      </c>
      <c r="AW87" s="116">
        <f>ROUND(BA87*L32,0)</f>
        <v>0</v>
      </c>
      <c r="AX87" s="116">
        <f>ROUND(BB87*L31,0)</f>
        <v>0</v>
      </c>
      <c r="AY87" s="116">
        <f>ROUND(BC87*L32,0)</f>
        <v>0</v>
      </c>
      <c r="AZ87" s="116">
        <f>ROUND(AZ88,0)</f>
        <v>0</v>
      </c>
      <c r="BA87" s="116">
        <f>ROUND(BA88,0)</f>
        <v>0</v>
      </c>
      <c r="BB87" s="116">
        <f>ROUND(BB88,0)</f>
        <v>0</v>
      </c>
      <c r="BC87" s="116">
        <f>ROUND(BC88,0)</f>
        <v>0</v>
      </c>
      <c r="BD87" s="118">
        <f>ROUND(BD88,0)</f>
        <v>0</v>
      </c>
      <c r="BS87" s="119" t="s">
        <v>78</v>
      </c>
      <c r="BT87" s="119" t="s">
        <v>79</v>
      </c>
      <c r="BU87" s="120" t="s">
        <v>80</v>
      </c>
      <c r="BV87" s="119" t="s">
        <v>81</v>
      </c>
      <c r="BW87" s="119" t="s">
        <v>82</v>
      </c>
      <c r="BX87" s="119" t="s">
        <v>83</v>
      </c>
    </row>
    <row r="88" spans="1:76" s="5" customFormat="1" ht="16.5" customHeight="1">
      <c r="A88" s="121" t="s">
        <v>84</v>
      </c>
      <c r="B88" s="122"/>
      <c r="C88" s="123"/>
      <c r="D88" s="124" t="s">
        <v>85</v>
      </c>
      <c r="E88" s="124"/>
      <c r="F88" s="124"/>
      <c r="G88" s="124"/>
      <c r="H88" s="124"/>
      <c r="I88" s="125"/>
      <c r="J88" s="124" t="s">
        <v>86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'001 - Stavební úpravy toa...'!M30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'001 - Stavební úpravy toa...'!M28</f>
        <v>0</v>
      </c>
      <c r="AT88" s="129">
        <f>ROUND(SUM(AV88:AW88),0)</f>
        <v>0</v>
      </c>
      <c r="AU88" s="130">
        <f>'001 - Stavební úpravy toa...'!W132</f>
        <v>0</v>
      </c>
      <c r="AV88" s="129">
        <f>'001 - Stavební úpravy toa...'!M32</f>
        <v>0</v>
      </c>
      <c r="AW88" s="129">
        <f>'001 - Stavební úpravy toa...'!M33</f>
        <v>0</v>
      </c>
      <c r="AX88" s="129">
        <f>'001 - Stavební úpravy toa...'!M34</f>
        <v>0</v>
      </c>
      <c r="AY88" s="129">
        <f>'001 - Stavební úpravy toa...'!M35</f>
        <v>0</v>
      </c>
      <c r="AZ88" s="129">
        <f>'001 - Stavební úpravy toa...'!H32</f>
        <v>0</v>
      </c>
      <c r="BA88" s="129">
        <f>'001 - Stavební úpravy toa...'!H33</f>
        <v>0</v>
      </c>
      <c r="BB88" s="129">
        <f>'001 - Stavební úpravy toa...'!H34</f>
        <v>0</v>
      </c>
      <c r="BC88" s="129">
        <f>'001 - Stavební úpravy toa...'!H35</f>
        <v>0</v>
      </c>
      <c r="BD88" s="131">
        <f>'001 - Stavební úpravy toa...'!H36</f>
        <v>0</v>
      </c>
      <c r="BT88" s="132" t="s">
        <v>37</v>
      </c>
      <c r="BV88" s="132" t="s">
        <v>81</v>
      </c>
      <c r="BW88" s="132" t="s">
        <v>87</v>
      </c>
      <c r="BX88" s="132" t="s">
        <v>82</v>
      </c>
    </row>
    <row r="89" spans="2:43" ht="13.5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pans="2:48" s="1" customFormat="1" ht="30" customHeight="1">
      <c r="B90" s="47"/>
      <c r="C90" s="111" t="s">
        <v>88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14">
        <f>ROUND(SUM(AG91:AG94),0)</f>
        <v>0</v>
      </c>
      <c r="AH90" s="114"/>
      <c r="AI90" s="114"/>
      <c r="AJ90" s="114"/>
      <c r="AK90" s="114"/>
      <c r="AL90" s="114"/>
      <c r="AM90" s="114"/>
      <c r="AN90" s="114">
        <f>ROUND(SUM(AN91:AN94),0)</f>
        <v>0</v>
      </c>
      <c r="AO90" s="114"/>
      <c r="AP90" s="114"/>
      <c r="AQ90" s="49"/>
      <c r="AS90" s="107" t="s">
        <v>89</v>
      </c>
      <c r="AT90" s="108" t="s">
        <v>90</v>
      </c>
      <c r="AU90" s="108" t="s">
        <v>43</v>
      </c>
      <c r="AV90" s="109" t="s">
        <v>66</v>
      </c>
    </row>
    <row r="91" spans="2:89" s="1" customFormat="1" ht="19.9" customHeight="1">
      <c r="B91" s="47"/>
      <c r="C91" s="48"/>
      <c r="D91" s="133" t="s">
        <v>91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34">
        <f>ROUND(AG87*AS91,0)</f>
        <v>0</v>
      </c>
      <c r="AH91" s="135"/>
      <c r="AI91" s="135"/>
      <c r="AJ91" s="135"/>
      <c r="AK91" s="135"/>
      <c r="AL91" s="135"/>
      <c r="AM91" s="135"/>
      <c r="AN91" s="135">
        <f>ROUND(AG91+AV91,0)</f>
        <v>0</v>
      </c>
      <c r="AO91" s="135"/>
      <c r="AP91" s="135"/>
      <c r="AQ91" s="49"/>
      <c r="AS91" s="136">
        <v>0</v>
      </c>
      <c r="AT91" s="137" t="s">
        <v>92</v>
      </c>
      <c r="AU91" s="137" t="s">
        <v>44</v>
      </c>
      <c r="AV91" s="138">
        <f>ROUND(IF(AU91="základní",AG91*L31,IF(AU91="snížená",AG91*L32,0)),0)</f>
        <v>0</v>
      </c>
      <c r="BV91" s="23" t="s">
        <v>93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pans="2:89" s="1" customFormat="1" ht="19.9" customHeight="1">
      <c r="B92" s="47"/>
      <c r="C92" s="48"/>
      <c r="D92" s="140" t="s">
        <v>94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8"/>
      <c r="AD92" s="48"/>
      <c r="AE92" s="48"/>
      <c r="AF92" s="48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49"/>
      <c r="AS92" s="141">
        <v>0</v>
      </c>
      <c r="AT92" s="142" t="s">
        <v>92</v>
      </c>
      <c r="AU92" s="142" t="s">
        <v>44</v>
      </c>
      <c r="AV92" s="143">
        <f>ROUND(IF(AU92="nulová",0,IF(OR(AU92="základní",AU92="zákl. přenesená"),AG92*L31,AG92*L32)),0)</f>
        <v>0</v>
      </c>
      <c r="BV92" s="23" t="s">
        <v>95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pans="2:89" s="1" customFormat="1" ht="19.9" customHeight="1">
      <c r="B93" s="47"/>
      <c r="C93" s="48"/>
      <c r="D93" s="140" t="s">
        <v>94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8"/>
      <c r="AD93" s="48"/>
      <c r="AE93" s="48"/>
      <c r="AF93" s="48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49"/>
      <c r="AS93" s="141">
        <v>0</v>
      </c>
      <c r="AT93" s="142" t="s">
        <v>92</v>
      </c>
      <c r="AU93" s="142" t="s">
        <v>44</v>
      </c>
      <c r="AV93" s="143">
        <f>ROUND(IF(AU93="nulová",0,IF(OR(AU93="základní",AU93="zákl. přenesená"),AG93*L31,AG93*L32)),0)</f>
        <v>0</v>
      </c>
      <c r="BV93" s="23" t="s">
        <v>95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pans="2:89" s="1" customFormat="1" ht="19.9" customHeight="1">
      <c r="B94" s="47"/>
      <c r="C94" s="48"/>
      <c r="D94" s="140" t="s">
        <v>94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8"/>
      <c r="AD94" s="48"/>
      <c r="AE94" s="48"/>
      <c r="AF94" s="48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49"/>
      <c r="AS94" s="144">
        <v>0</v>
      </c>
      <c r="AT94" s="145" t="s">
        <v>92</v>
      </c>
      <c r="AU94" s="145" t="s">
        <v>44</v>
      </c>
      <c r="AV94" s="146">
        <f>ROUND(IF(AU94="nulová",0,IF(OR(AU94="základní",AU94="zákl. přenesená"),AG94*L31,AG94*L32)),0)</f>
        <v>0</v>
      </c>
      <c r="BV94" s="23" t="s">
        <v>95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pans="2:43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pans="2:43" s="1" customFormat="1" ht="30" customHeight="1">
      <c r="B96" s="47"/>
      <c r="C96" s="147" t="s">
        <v>96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ROUND(AG87+AG90,0)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49"/>
    </row>
    <row r="97" spans="2:43" s="1" customFormat="1" ht="6.95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Stavební úpravy toa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0"/>
      <c r="B1" s="14"/>
      <c r="C1" s="14"/>
      <c r="D1" s="15" t="s">
        <v>1</v>
      </c>
      <c r="E1" s="14"/>
      <c r="F1" s="16" t="s">
        <v>97</v>
      </c>
      <c r="G1" s="16"/>
      <c r="H1" s="151" t="s">
        <v>98</v>
      </c>
      <c r="I1" s="151"/>
      <c r="J1" s="151"/>
      <c r="K1" s="151"/>
      <c r="L1" s="16" t="s">
        <v>99</v>
      </c>
      <c r="M1" s="14"/>
      <c r="N1" s="14"/>
      <c r="O1" s="15" t="s">
        <v>100</v>
      </c>
      <c r="P1" s="14"/>
      <c r="Q1" s="14"/>
      <c r="R1" s="14"/>
      <c r="S1" s="16" t="s">
        <v>101</v>
      </c>
      <c r="T1" s="16"/>
      <c r="U1" s="150"/>
      <c r="V1" s="15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102</v>
      </c>
    </row>
    <row r="4" spans="2:46" ht="36.95" customHeight="1">
      <c r="B4" s="27"/>
      <c r="C4" s="28" t="s">
        <v>103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2" t="str">
        <f>'Rekapitulace stavby'!K6</f>
        <v>MŠ R. Tomáška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104</v>
      </c>
      <c r="E7" s="48"/>
      <c r="F7" s="37" t="s">
        <v>105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3" t="str">
        <f>'Rekapitulace stavby'!AN8</f>
        <v>4. 7. 2018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4"/>
      <c r="G15" s="154"/>
      <c r="H15" s="154"/>
      <c r="I15" s="154"/>
      <c r="J15" s="154"/>
      <c r="K15" s="154"/>
      <c r="L15" s="154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38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5" t="s">
        <v>106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91</v>
      </c>
      <c r="E28" s="48"/>
      <c r="F28" s="48"/>
      <c r="G28" s="48"/>
      <c r="H28" s="48"/>
      <c r="I28" s="48"/>
      <c r="J28" s="48"/>
      <c r="K28" s="48"/>
      <c r="L28" s="48"/>
      <c r="M28" s="46">
        <f>N107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6" t="s">
        <v>42</v>
      </c>
      <c r="E30" s="48"/>
      <c r="F30" s="48"/>
      <c r="G30" s="48"/>
      <c r="H30" s="48"/>
      <c r="I30" s="48"/>
      <c r="J30" s="48"/>
      <c r="K30" s="48"/>
      <c r="L30" s="48"/>
      <c r="M30" s="157">
        <f>ROUND(M27+M28,0)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58" t="s">
        <v>45</v>
      </c>
      <c r="H32" s="159">
        <f>(SUM(BE107:BE114)+SUM(BE132:BE409))</f>
        <v>0</v>
      </c>
      <c r="I32" s="48"/>
      <c r="J32" s="48"/>
      <c r="K32" s="48"/>
      <c r="L32" s="48"/>
      <c r="M32" s="159">
        <f>ROUND((SUM(BE107:BE114)+SUM(BE132:BE409)),0)*F32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58" t="s">
        <v>45</v>
      </c>
      <c r="H33" s="159">
        <f>(SUM(BF107:BF114)+SUM(BF132:BF409))</f>
        <v>0</v>
      </c>
      <c r="I33" s="48"/>
      <c r="J33" s="48"/>
      <c r="K33" s="48"/>
      <c r="L33" s="48"/>
      <c r="M33" s="159">
        <f>ROUND((SUM(BF107:BF114)+SUM(BF132:BF409)),0)*F33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58" t="s">
        <v>45</v>
      </c>
      <c r="H34" s="159">
        <f>(SUM(BG107:BG114)+SUM(BG132:BG409))</f>
        <v>0</v>
      </c>
      <c r="I34" s="48"/>
      <c r="J34" s="48"/>
      <c r="K34" s="48"/>
      <c r="L34" s="48"/>
      <c r="M34" s="159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58" t="s">
        <v>45</v>
      </c>
      <c r="H35" s="159">
        <f>(SUM(BH107:BH114)+SUM(BH132:BH409))</f>
        <v>0</v>
      </c>
      <c r="I35" s="48"/>
      <c r="J35" s="48"/>
      <c r="K35" s="48"/>
      <c r="L35" s="48"/>
      <c r="M35" s="159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58" t="s">
        <v>45</v>
      </c>
      <c r="H36" s="159">
        <f>(SUM(BI107:BI114)+SUM(BI132:BI409))</f>
        <v>0</v>
      </c>
      <c r="I36" s="48"/>
      <c r="J36" s="48"/>
      <c r="K36" s="48"/>
      <c r="L36" s="48"/>
      <c r="M36" s="159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8"/>
      <c r="D38" s="160" t="s">
        <v>50</v>
      </c>
      <c r="E38" s="104"/>
      <c r="F38" s="104"/>
      <c r="G38" s="161" t="s">
        <v>51</v>
      </c>
      <c r="H38" s="162" t="s">
        <v>52</v>
      </c>
      <c r="I38" s="104"/>
      <c r="J38" s="104"/>
      <c r="K38" s="104"/>
      <c r="L38" s="163">
        <f>SUM(M30:M36)</f>
        <v>0</v>
      </c>
      <c r="M38" s="163"/>
      <c r="N38" s="163"/>
      <c r="O38" s="163"/>
      <c r="P38" s="164"/>
      <c r="Q38" s="148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/>
    </row>
    <row r="76" spans="2:21" s="1" customFormat="1" ht="36.95" customHeight="1">
      <c r="B76" s="47"/>
      <c r="C76" s="28" t="s">
        <v>107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68"/>
      <c r="U76" s="168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68"/>
      <c r="U77" s="168"/>
    </row>
    <row r="78" spans="2:21" s="1" customFormat="1" ht="30" customHeight="1">
      <c r="B78" s="47"/>
      <c r="C78" s="39" t="s">
        <v>19</v>
      </c>
      <c r="D78" s="48"/>
      <c r="E78" s="48"/>
      <c r="F78" s="152" t="str">
        <f>F6</f>
        <v>MŠ R. Tomáška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68"/>
      <c r="U78" s="168"/>
    </row>
    <row r="79" spans="2:21" s="1" customFormat="1" ht="36.95" customHeight="1">
      <c r="B79" s="47"/>
      <c r="C79" s="86" t="s">
        <v>104</v>
      </c>
      <c r="D79" s="48"/>
      <c r="E79" s="48"/>
      <c r="F79" s="88" t="str">
        <f>F7</f>
        <v>001 - Stavební úpravy toalet a umývárny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68"/>
      <c r="U79" s="168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68"/>
      <c r="U80" s="168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4. 7. 2018</v>
      </c>
      <c r="N81" s="91"/>
      <c r="O81" s="91"/>
      <c r="P81" s="91"/>
      <c r="Q81" s="48"/>
      <c r="R81" s="49"/>
      <c r="T81" s="168"/>
      <c r="U81" s="168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68"/>
      <c r="U82" s="168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Studénka, nám. Republiky 762, Studénka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</v>
      </c>
      <c r="N83" s="34"/>
      <c r="O83" s="34"/>
      <c r="P83" s="34"/>
      <c r="Q83" s="34"/>
      <c r="R83" s="49"/>
      <c r="T83" s="168"/>
      <c r="U83" s="168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38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68"/>
      <c r="U84" s="168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68"/>
      <c r="U85" s="168"/>
    </row>
    <row r="86" spans="2:21" s="1" customFormat="1" ht="29.25" customHeight="1">
      <c r="B86" s="47"/>
      <c r="C86" s="169" t="s">
        <v>108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69" t="s">
        <v>109</v>
      </c>
      <c r="O86" s="148"/>
      <c r="P86" s="148"/>
      <c r="Q86" s="148"/>
      <c r="R86" s="49"/>
      <c r="T86" s="168"/>
      <c r="U86" s="168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68"/>
      <c r="U87" s="168"/>
    </row>
    <row r="88" spans="2:47" s="1" customFormat="1" ht="29.25" customHeight="1">
      <c r="B88" s="47"/>
      <c r="C88" s="170" t="s">
        <v>110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N132</f>
        <v>0</v>
      </c>
      <c r="O88" s="171"/>
      <c r="P88" s="171"/>
      <c r="Q88" s="171"/>
      <c r="R88" s="49"/>
      <c r="T88" s="168"/>
      <c r="U88" s="168"/>
      <c r="AU88" s="23" t="s">
        <v>111</v>
      </c>
    </row>
    <row r="89" spans="2:21" s="6" customFormat="1" ht="24.95" customHeight="1">
      <c r="B89" s="172"/>
      <c r="C89" s="173"/>
      <c r="D89" s="174" t="s">
        <v>112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5">
        <f>N133</f>
        <v>0</v>
      </c>
      <c r="O89" s="173"/>
      <c r="P89" s="173"/>
      <c r="Q89" s="173"/>
      <c r="R89" s="176"/>
      <c r="T89" s="177"/>
      <c r="U89" s="177"/>
    </row>
    <row r="90" spans="2:21" s="7" customFormat="1" ht="19.9" customHeight="1">
      <c r="B90" s="178"/>
      <c r="C90" s="179"/>
      <c r="D90" s="133" t="s">
        <v>113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35">
        <f>N134</f>
        <v>0</v>
      </c>
      <c r="O90" s="179"/>
      <c r="P90" s="179"/>
      <c r="Q90" s="179"/>
      <c r="R90" s="180"/>
      <c r="T90" s="181"/>
      <c r="U90" s="181"/>
    </row>
    <row r="91" spans="2:21" s="7" customFormat="1" ht="19.9" customHeight="1">
      <c r="B91" s="178"/>
      <c r="C91" s="179"/>
      <c r="D91" s="133" t="s">
        <v>114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35">
        <f>N150</f>
        <v>0</v>
      </c>
      <c r="O91" s="179"/>
      <c r="P91" s="179"/>
      <c r="Q91" s="179"/>
      <c r="R91" s="180"/>
      <c r="T91" s="181"/>
      <c r="U91" s="181"/>
    </row>
    <row r="92" spans="2:21" s="7" customFormat="1" ht="19.9" customHeight="1">
      <c r="B92" s="178"/>
      <c r="C92" s="179"/>
      <c r="D92" s="133" t="s">
        <v>115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35">
        <f>N170</f>
        <v>0</v>
      </c>
      <c r="O92" s="179"/>
      <c r="P92" s="179"/>
      <c r="Q92" s="179"/>
      <c r="R92" s="180"/>
      <c r="T92" s="181"/>
      <c r="U92" s="181"/>
    </row>
    <row r="93" spans="2:21" s="7" customFormat="1" ht="19.9" customHeight="1">
      <c r="B93" s="178"/>
      <c r="C93" s="179"/>
      <c r="D93" s="133" t="s">
        <v>116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35">
        <f>N175</f>
        <v>0</v>
      </c>
      <c r="O93" s="179"/>
      <c r="P93" s="179"/>
      <c r="Q93" s="179"/>
      <c r="R93" s="180"/>
      <c r="T93" s="181"/>
      <c r="U93" s="181"/>
    </row>
    <row r="94" spans="2:21" s="6" customFormat="1" ht="24.95" customHeight="1">
      <c r="B94" s="172"/>
      <c r="C94" s="173"/>
      <c r="D94" s="174" t="s">
        <v>117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5">
        <f>N177</f>
        <v>0</v>
      </c>
      <c r="O94" s="173"/>
      <c r="P94" s="173"/>
      <c r="Q94" s="173"/>
      <c r="R94" s="176"/>
      <c r="T94" s="177"/>
      <c r="U94" s="177"/>
    </row>
    <row r="95" spans="2:21" s="7" customFormat="1" ht="19.9" customHeight="1">
      <c r="B95" s="178"/>
      <c r="C95" s="179"/>
      <c r="D95" s="133" t="s">
        <v>118</v>
      </c>
      <c r="E95" s="179"/>
      <c r="F95" s="179"/>
      <c r="G95" s="179"/>
      <c r="H95" s="179"/>
      <c r="I95" s="179"/>
      <c r="J95" s="179"/>
      <c r="K95" s="179"/>
      <c r="L95" s="179"/>
      <c r="M95" s="179"/>
      <c r="N95" s="135">
        <f>N178</f>
        <v>0</v>
      </c>
      <c r="O95" s="179"/>
      <c r="P95" s="179"/>
      <c r="Q95" s="179"/>
      <c r="R95" s="180"/>
      <c r="T95" s="181"/>
      <c r="U95" s="181"/>
    </row>
    <row r="96" spans="2:21" s="7" customFormat="1" ht="19.9" customHeight="1">
      <c r="B96" s="178"/>
      <c r="C96" s="179"/>
      <c r="D96" s="133" t="s">
        <v>119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35">
        <f>N189</f>
        <v>0</v>
      </c>
      <c r="O96" s="179"/>
      <c r="P96" s="179"/>
      <c r="Q96" s="179"/>
      <c r="R96" s="180"/>
      <c r="T96" s="181"/>
      <c r="U96" s="181"/>
    </row>
    <row r="97" spans="2:21" s="7" customFormat="1" ht="19.9" customHeight="1">
      <c r="B97" s="178"/>
      <c r="C97" s="179"/>
      <c r="D97" s="133" t="s">
        <v>120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35">
        <f>N260</f>
        <v>0</v>
      </c>
      <c r="O97" s="179"/>
      <c r="P97" s="179"/>
      <c r="Q97" s="179"/>
      <c r="R97" s="180"/>
      <c r="T97" s="181"/>
      <c r="U97" s="181"/>
    </row>
    <row r="98" spans="2:21" s="7" customFormat="1" ht="19.9" customHeight="1">
      <c r="B98" s="178"/>
      <c r="C98" s="179"/>
      <c r="D98" s="133" t="s">
        <v>121</v>
      </c>
      <c r="E98" s="179"/>
      <c r="F98" s="179"/>
      <c r="G98" s="179"/>
      <c r="H98" s="179"/>
      <c r="I98" s="179"/>
      <c r="J98" s="179"/>
      <c r="K98" s="179"/>
      <c r="L98" s="179"/>
      <c r="M98" s="179"/>
      <c r="N98" s="135">
        <f>N265</f>
        <v>0</v>
      </c>
      <c r="O98" s="179"/>
      <c r="P98" s="179"/>
      <c r="Q98" s="179"/>
      <c r="R98" s="180"/>
      <c r="T98" s="181"/>
      <c r="U98" s="181"/>
    </row>
    <row r="99" spans="2:21" s="7" customFormat="1" ht="19.9" customHeight="1">
      <c r="B99" s="178"/>
      <c r="C99" s="179"/>
      <c r="D99" s="133" t="s">
        <v>122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35">
        <f>N281</f>
        <v>0</v>
      </c>
      <c r="O99" s="179"/>
      <c r="P99" s="179"/>
      <c r="Q99" s="179"/>
      <c r="R99" s="180"/>
      <c r="T99" s="181"/>
      <c r="U99" s="181"/>
    </row>
    <row r="100" spans="2:21" s="7" customFormat="1" ht="19.9" customHeight="1">
      <c r="B100" s="178"/>
      <c r="C100" s="179"/>
      <c r="D100" s="133" t="s">
        <v>123</v>
      </c>
      <c r="E100" s="179"/>
      <c r="F100" s="179"/>
      <c r="G100" s="179"/>
      <c r="H100" s="179"/>
      <c r="I100" s="179"/>
      <c r="J100" s="179"/>
      <c r="K100" s="179"/>
      <c r="L100" s="179"/>
      <c r="M100" s="179"/>
      <c r="N100" s="135">
        <f>N290</f>
        <v>0</v>
      </c>
      <c r="O100" s="179"/>
      <c r="P100" s="179"/>
      <c r="Q100" s="179"/>
      <c r="R100" s="180"/>
      <c r="T100" s="181"/>
      <c r="U100" s="181"/>
    </row>
    <row r="101" spans="2:21" s="7" customFormat="1" ht="19.9" customHeight="1">
      <c r="B101" s="178"/>
      <c r="C101" s="179"/>
      <c r="D101" s="133" t="s">
        <v>124</v>
      </c>
      <c r="E101" s="179"/>
      <c r="F101" s="179"/>
      <c r="G101" s="179"/>
      <c r="H101" s="179"/>
      <c r="I101" s="179"/>
      <c r="J101" s="179"/>
      <c r="K101" s="179"/>
      <c r="L101" s="179"/>
      <c r="M101" s="179"/>
      <c r="N101" s="135">
        <f>N318</f>
        <v>0</v>
      </c>
      <c r="O101" s="179"/>
      <c r="P101" s="179"/>
      <c r="Q101" s="179"/>
      <c r="R101" s="180"/>
      <c r="T101" s="181"/>
      <c r="U101" s="181"/>
    </row>
    <row r="102" spans="2:21" s="7" customFormat="1" ht="19.9" customHeight="1">
      <c r="B102" s="178"/>
      <c r="C102" s="179"/>
      <c r="D102" s="133" t="s">
        <v>125</v>
      </c>
      <c r="E102" s="179"/>
      <c r="F102" s="179"/>
      <c r="G102" s="179"/>
      <c r="H102" s="179"/>
      <c r="I102" s="179"/>
      <c r="J102" s="179"/>
      <c r="K102" s="179"/>
      <c r="L102" s="179"/>
      <c r="M102" s="179"/>
      <c r="N102" s="135">
        <f>N334</f>
        <v>0</v>
      </c>
      <c r="O102" s="179"/>
      <c r="P102" s="179"/>
      <c r="Q102" s="179"/>
      <c r="R102" s="180"/>
      <c r="T102" s="181"/>
      <c r="U102" s="181"/>
    </row>
    <row r="103" spans="2:21" s="7" customFormat="1" ht="19.9" customHeight="1">
      <c r="B103" s="178"/>
      <c r="C103" s="179"/>
      <c r="D103" s="133" t="s">
        <v>126</v>
      </c>
      <c r="E103" s="179"/>
      <c r="F103" s="179"/>
      <c r="G103" s="179"/>
      <c r="H103" s="179"/>
      <c r="I103" s="179"/>
      <c r="J103" s="179"/>
      <c r="K103" s="179"/>
      <c r="L103" s="179"/>
      <c r="M103" s="179"/>
      <c r="N103" s="135">
        <f>N369</f>
        <v>0</v>
      </c>
      <c r="O103" s="179"/>
      <c r="P103" s="179"/>
      <c r="Q103" s="179"/>
      <c r="R103" s="180"/>
      <c r="T103" s="181"/>
      <c r="U103" s="181"/>
    </row>
    <row r="104" spans="2:21" s="7" customFormat="1" ht="19.9" customHeight="1">
      <c r="B104" s="178"/>
      <c r="C104" s="179"/>
      <c r="D104" s="133" t="s">
        <v>127</v>
      </c>
      <c r="E104" s="179"/>
      <c r="F104" s="179"/>
      <c r="G104" s="179"/>
      <c r="H104" s="179"/>
      <c r="I104" s="179"/>
      <c r="J104" s="179"/>
      <c r="K104" s="179"/>
      <c r="L104" s="179"/>
      <c r="M104" s="179"/>
      <c r="N104" s="135">
        <f>N389</f>
        <v>0</v>
      </c>
      <c r="O104" s="179"/>
      <c r="P104" s="179"/>
      <c r="Q104" s="179"/>
      <c r="R104" s="180"/>
      <c r="T104" s="181"/>
      <c r="U104" s="181"/>
    </row>
    <row r="105" spans="2:21" s="6" customFormat="1" ht="24.95" customHeight="1">
      <c r="B105" s="172"/>
      <c r="C105" s="173"/>
      <c r="D105" s="174" t="s">
        <v>128</v>
      </c>
      <c r="E105" s="173"/>
      <c r="F105" s="173"/>
      <c r="G105" s="173"/>
      <c r="H105" s="173"/>
      <c r="I105" s="173"/>
      <c r="J105" s="173"/>
      <c r="K105" s="173"/>
      <c r="L105" s="173"/>
      <c r="M105" s="173"/>
      <c r="N105" s="175">
        <f>N407</f>
        <v>0</v>
      </c>
      <c r="O105" s="173"/>
      <c r="P105" s="173"/>
      <c r="Q105" s="173"/>
      <c r="R105" s="176"/>
      <c r="T105" s="177"/>
      <c r="U105" s="177"/>
    </row>
    <row r="106" spans="2:21" s="1" customFormat="1" ht="21.8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  <c r="T106" s="168"/>
      <c r="U106" s="168"/>
    </row>
    <row r="107" spans="2:21" s="1" customFormat="1" ht="29.25" customHeight="1">
      <c r="B107" s="47"/>
      <c r="C107" s="170" t="s">
        <v>129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171">
        <f>ROUND(N108+N109+N110+N111+N112+N113,0)</f>
        <v>0</v>
      </c>
      <c r="O107" s="182"/>
      <c r="P107" s="182"/>
      <c r="Q107" s="182"/>
      <c r="R107" s="49"/>
      <c r="T107" s="183"/>
      <c r="U107" s="184" t="s">
        <v>43</v>
      </c>
    </row>
    <row r="108" spans="2:65" s="1" customFormat="1" ht="18" customHeight="1">
      <c r="B108" s="47"/>
      <c r="C108" s="48"/>
      <c r="D108" s="140" t="s">
        <v>130</v>
      </c>
      <c r="E108" s="133"/>
      <c r="F108" s="133"/>
      <c r="G108" s="133"/>
      <c r="H108" s="133"/>
      <c r="I108" s="48"/>
      <c r="J108" s="48"/>
      <c r="K108" s="48"/>
      <c r="L108" s="48"/>
      <c r="M108" s="48"/>
      <c r="N108" s="134">
        <f>ROUND(N88*T108,0)</f>
        <v>0</v>
      </c>
      <c r="O108" s="135"/>
      <c r="P108" s="135"/>
      <c r="Q108" s="135"/>
      <c r="R108" s="49"/>
      <c r="S108" s="185"/>
      <c r="T108" s="186"/>
      <c r="U108" s="187" t="s">
        <v>44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131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37</v>
      </c>
      <c r="BK108" s="185"/>
      <c r="BL108" s="185"/>
      <c r="BM108" s="185"/>
    </row>
    <row r="109" spans="2:65" s="1" customFormat="1" ht="18" customHeight="1">
      <c r="B109" s="47"/>
      <c r="C109" s="48"/>
      <c r="D109" s="140" t="s">
        <v>132</v>
      </c>
      <c r="E109" s="133"/>
      <c r="F109" s="133"/>
      <c r="G109" s="133"/>
      <c r="H109" s="133"/>
      <c r="I109" s="48"/>
      <c r="J109" s="48"/>
      <c r="K109" s="48"/>
      <c r="L109" s="48"/>
      <c r="M109" s="48"/>
      <c r="N109" s="134">
        <f>ROUND(N88*T109,0)</f>
        <v>0</v>
      </c>
      <c r="O109" s="135"/>
      <c r="P109" s="135"/>
      <c r="Q109" s="135"/>
      <c r="R109" s="49"/>
      <c r="S109" s="185"/>
      <c r="T109" s="186"/>
      <c r="U109" s="187" t="s">
        <v>44</v>
      </c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8" t="s">
        <v>131</v>
      </c>
      <c r="AZ109" s="185"/>
      <c r="BA109" s="185"/>
      <c r="BB109" s="185"/>
      <c r="BC109" s="185"/>
      <c r="BD109" s="185"/>
      <c r="BE109" s="189">
        <f>IF(U109="základní",N109,0)</f>
        <v>0</v>
      </c>
      <c r="BF109" s="189">
        <f>IF(U109="snížená",N109,0)</f>
        <v>0</v>
      </c>
      <c r="BG109" s="189">
        <f>IF(U109="zákl. přenesená",N109,0)</f>
        <v>0</v>
      </c>
      <c r="BH109" s="189">
        <f>IF(U109="sníž. přenesená",N109,0)</f>
        <v>0</v>
      </c>
      <c r="BI109" s="189">
        <f>IF(U109="nulová",N109,0)</f>
        <v>0</v>
      </c>
      <c r="BJ109" s="188" t="s">
        <v>37</v>
      </c>
      <c r="BK109" s="185"/>
      <c r="BL109" s="185"/>
      <c r="BM109" s="185"/>
    </row>
    <row r="110" spans="2:65" s="1" customFormat="1" ht="18" customHeight="1">
      <c r="B110" s="47"/>
      <c r="C110" s="48"/>
      <c r="D110" s="140" t="s">
        <v>133</v>
      </c>
      <c r="E110" s="133"/>
      <c r="F110" s="133"/>
      <c r="G110" s="133"/>
      <c r="H110" s="133"/>
      <c r="I110" s="48"/>
      <c r="J110" s="48"/>
      <c r="K110" s="48"/>
      <c r="L110" s="48"/>
      <c r="M110" s="48"/>
      <c r="N110" s="134">
        <f>ROUND(N88*T110,0)</f>
        <v>0</v>
      </c>
      <c r="O110" s="135"/>
      <c r="P110" s="135"/>
      <c r="Q110" s="135"/>
      <c r="R110" s="49"/>
      <c r="S110" s="185"/>
      <c r="T110" s="186"/>
      <c r="U110" s="187" t="s">
        <v>44</v>
      </c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8" t="s">
        <v>131</v>
      </c>
      <c r="AZ110" s="185"/>
      <c r="BA110" s="185"/>
      <c r="BB110" s="185"/>
      <c r="BC110" s="185"/>
      <c r="BD110" s="185"/>
      <c r="BE110" s="189">
        <f>IF(U110="základní",N110,0)</f>
        <v>0</v>
      </c>
      <c r="BF110" s="189">
        <f>IF(U110="snížená",N110,0)</f>
        <v>0</v>
      </c>
      <c r="BG110" s="189">
        <f>IF(U110="zákl. přenesená",N110,0)</f>
        <v>0</v>
      </c>
      <c r="BH110" s="189">
        <f>IF(U110="sníž. přenesená",N110,0)</f>
        <v>0</v>
      </c>
      <c r="BI110" s="189">
        <f>IF(U110="nulová",N110,0)</f>
        <v>0</v>
      </c>
      <c r="BJ110" s="188" t="s">
        <v>37</v>
      </c>
      <c r="BK110" s="185"/>
      <c r="BL110" s="185"/>
      <c r="BM110" s="185"/>
    </row>
    <row r="111" spans="2:65" s="1" customFormat="1" ht="18" customHeight="1">
      <c r="B111" s="47"/>
      <c r="C111" s="48"/>
      <c r="D111" s="140" t="s">
        <v>134</v>
      </c>
      <c r="E111" s="133"/>
      <c r="F111" s="133"/>
      <c r="G111" s="133"/>
      <c r="H111" s="133"/>
      <c r="I111" s="48"/>
      <c r="J111" s="48"/>
      <c r="K111" s="48"/>
      <c r="L111" s="48"/>
      <c r="M111" s="48"/>
      <c r="N111" s="134">
        <f>ROUND(N88*T111,0)</f>
        <v>0</v>
      </c>
      <c r="O111" s="135"/>
      <c r="P111" s="135"/>
      <c r="Q111" s="135"/>
      <c r="R111" s="49"/>
      <c r="S111" s="185"/>
      <c r="T111" s="186"/>
      <c r="U111" s="187" t="s">
        <v>44</v>
      </c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8" t="s">
        <v>131</v>
      </c>
      <c r="AZ111" s="185"/>
      <c r="BA111" s="185"/>
      <c r="BB111" s="185"/>
      <c r="BC111" s="185"/>
      <c r="BD111" s="185"/>
      <c r="BE111" s="189">
        <f>IF(U111="základní",N111,0)</f>
        <v>0</v>
      </c>
      <c r="BF111" s="189">
        <f>IF(U111="snížená",N111,0)</f>
        <v>0</v>
      </c>
      <c r="BG111" s="189">
        <f>IF(U111="zákl. přenesená",N111,0)</f>
        <v>0</v>
      </c>
      <c r="BH111" s="189">
        <f>IF(U111="sníž. přenesená",N111,0)</f>
        <v>0</v>
      </c>
      <c r="BI111" s="189">
        <f>IF(U111="nulová",N111,0)</f>
        <v>0</v>
      </c>
      <c r="BJ111" s="188" t="s">
        <v>37</v>
      </c>
      <c r="BK111" s="185"/>
      <c r="BL111" s="185"/>
      <c r="BM111" s="185"/>
    </row>
    <row r="112" spans="2:65" s="1" customFormat="1" ht="18" customHeight="1">
      <c r="B112" s="47"/>
      <c r="C112" s="48"/>
      <c r="D112" s="140" t="s">
        <v>135</v>
      </c>
      <c r="E112" s="133"/>
      <c r="F112" s="133"/>
      <c r="G112" s="133"/>
      <c r="H112" s="133"/>
      <c r="I112" s="48"/>
      <c r="J112" s="48"/>
      <c r="K112" s="48"/>
      <c r="L112" s="48"/>
      <c r="M112" s="48"/>
      <c r="N112" s="134">
        <f>ROUND(N88*T112,0)</f>
        <v>0</v>
      </c>
      <c r="O112" s="135"/>
      <c r="P112" s="135"/>
      <c r="Q112" s="135"/>
      <c r="R112" s="49"/>
      <c r="S112" s="185"/>
      <c r="T112" s="186"/>
      <c r="U112" s="187" t="s">
        <v>44</v>
      </c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8" t="s">
        <v>131</v>
      </c>
      <c r="AZ112" s="185"/>
      <c r="BA112" s="185"/>
      <c r="BB112" s="185"/>
      <c r="BC112" s="185"/>
      <c r="BD112" s="185"/>
      <c r="BE112" s="189">
        <f>IF(U112="základní",N112,0)</f>
        <v>0</v>
      </c>
      <c r="BF112" s="189">
        <f>IF(U112="snížená",N112,0)</f>
        <v>0</v>
      </c>
      <c r="BG112" s="189">
        <f>IF(U112="zákl. přenesená",N112,0)</f>
        <v>0</v>
      </c>
      <c r="BH112" s="189">
        <f>IF(U112="sníž. přenesená",N112,0)</f>
        <v>0</v>
      </c>
      <c r="BI112" s="189">
        <f>IF(U112="nulová",N112,0)</f>
        <v>0</v>
      </c>
      <c r="BJ112" s="188" t="s">
        <v>37</v>
      </c>
      <c r="BK112" s="185"/>
      <c r="BL112" s="185"/>
      <c r="BM112" s="185"/>
    </row>
    <row r="113" spans="2:65" s="1" customFormat="1" ht="18" customHeight="1">
      <c r="B113" s="47"/>
      <c r="C113" s="48"/>
      <c r="D113" s="133" t="s">
        <v>136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134">
        <f>ROUND(N88*T113,0)</f>
        <v>0</v>
      </c>
      <c r="O113" s="135"/>
      <c r="P113" s="135"/>
      <c r="Q113" s="135"/>
      <c r="R113" s="49"/>
      <c r="S113" s="185"/>
      <c r="T113" s="190"/>
      <c r="U113" s="191" t="s">
        <v>44</v>
      </c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8" t="s">
        <v>137</v>
      </c>
      <c r="AZ113" s="185"/>
      <c r="BA113" s="185"/>
      <c r="BB113" s="185"/>
      <c r="BC113" s="185"/>
      <c r="BD113" s="185"/>
      <c r="BE113" s="189">
        <f>IF(U113="základní",N113,0)</f>
        <v>0</v>
      </c>
      <c r="BF113" s="189">
        <f>IF(U113="snížená",N113,0)</f>
        <v>0</v>
      </c>
      <c r="BG113" s="189">
        <f>IF(U113="zákl. přenesená",N113,0)</f>
        <v>0</v>
      </c>
      <c r="BH113" s="189">
        <f>IF(U113="sníž. přenesená",N113,0)</f>
        <v>0</v>
      </c>
      <c r="BI113" s="189">
        <f>IF(U113="nulová",N113,0)</f>
        <v>0</v>
      </c>
      <c r="BJ113" s="188" t="s">
        <v>37</v>
      </c>
      <c r="BK113" s="185"/>
      <c r="BL113" s="185"/>
      <c r="BM113" s="185"/>
    </row>
    <row r="114" spans="2:21" s="1" customFormat="1" ht="13.5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  <c r="T114" s="168"/>
      <c r="U114" s="168"/>
    </row>
    <row r="115" spans="2:21" s="1" customFormat="1" ht="29.25" customHeight="1">
      <c r="B115" s="47"/>
      <c r="C115" s="147" t="s">
        <v>96</v>
      </c>
      <c r="D115" s="148"/>
      <c r="E115" s="148"/>
      <c r="F115" s="148"/>
      <c r="G115" s="148"/>
      <c r="H115" s="148"/>
      <c r="I115" s="148"/>
      <c r="J115" s="148"/>
      <c r="K115" s="148"/>
      <c r="L115" s="149">
        <f>ROUND(SUM(N88+N107),0)</f>
        <v>0</v>
      </c>
      <c r="M115" s="149"/>
      <c r="N115" s="149"/>
      <c r="O115" s="149"/>
      <c r="P115" s="149"/>
      <c r="Q115" s="149"/>
      <c r="R115" s="49"/>
      <c r="T115" s="168"/>
      <c r="U115" s="168"/>
    </row>
    <row r="116" spans="2:21" s="1" customFormat="1" ht="6.95" customHeight="1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8"/>
      <c r="T116" s="168"/>
      <c r="U116" s="168"/>
    </row>
    <row r="120" spans="2:18" s="1" customFormat="1" ht="6.95" customHeight="1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1"/>
    </row>
    <row r="121" spans="2:18" s="1" customFormat="1" ht="36.95" customHeight="1">
      <c r="B121" s="47"/>
      <c r="C121" s="28" t="s">
        <v>138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s="1" customFormat="1" ht="30" customHeight="1">
      <c r="B123" s="47"/>
      <c r="C123" s="39" t="s">
        <v>19</v>
      </c>
      <c r="D123" s="48"/>
      <c r="E123" s="48"/>
      <c r="F123" s="152" t="str">
        <f>F6</f>
        <v>MŠ R. Tomáška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8"/>
      <c r="R123" s="49"/>
    </row>
    <row r="124" spans="2:18" s="1" customFormat="1" ht="36.95" customHeight="1">
      <c r="B124" s="47"/>
      <c r="C124" s="86" t="s">
        <v>104</v>
      </c>
      <c r="D124" s="48"/>
      <c r="E124" s="48"/>
      <c r="F124" s="88" t="str">
        <f>F7</f>
        <v>001 - Stavební úpravy toalet a umývárny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1" customFormat="1" ht="6.95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</row>
    <row r="126" spans="2:18" s="1" customFormat="1" ht="18" customHeight="1">
      <c r="B126" s="47"/>
      <c r="C126" s="39" t="s">
        <v>24</v>
      </c>
      <c r="D126" s="48"/>
      <c r="E126" s="48"/>
      <c r="F126" s="34" t="str">
        <f>F9</f>
        <v xml:space="preserve"> </v>
      </c>
      <c r="G126" s="48"/>
      <c r="H126" s="48"/>
      <c r="I126" s="48"/>
      <c r="J126" s="48"/>
      <c r="K126" s="39" t="s">
        <v>26</v>
      </c>
      <c r="L126" s="48"/>
      <c r="M126" s="91" t="str">
        <f>IF(O9="","",O9)</f>
        <v>4. 7. 2018</v>
      </c>
      <c r="N126" s="91"/>
      <c r="O126" s="91"/>
      <c r="P126" s="91"/>
      <c r="Q126" s="48"/>
      <c r="R126" s="49"/>
    </row>
    <row r="127" spans="2:18" s="1" customFormat="1" ht="6.95" customHeight="1"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pans="2:18" s="1" customFormat="1" ht="13.5">
      <c r="B128" s="47"/>
      <c r="C128" s="39" t="s">
        <v>28</v>
      </c>
      <c r="D128" s="48"/>
      <c r="E128" s="48"/>
      <c r="F128" s="34" t="str">
        <f>E12</f>
        <v>Město Studénka, nám. Republiky 762, Studénka</v>
      </c>
      <c r="G128" s="48"/>
      <c r="H128" s="48"/>
      <c r="I128" s="48"/>
      <c r="J128" s="48"/>
      <c r="K128" s="39" t="s">
        <v>34</v>
      </c>
      <c r="L128" s="48"/>
      <c r="M128" s="34" t="str">
        <f>E18</f>
        <v>PROJECT WORK</v>
      </c>
      <c r="N128" s="34"/>
      <c r="O128" s="34"/>
      <c r="P128" s="34"/>
      <c r="Q128" s="34"/>
      <c r="R128" s="49"/>
    </row>
    <row r="129" spans="2:18" s="1" customFormat="1" ht="14.4" customHeight="1">
      <c r="B129" s="47"/>
      <c r="C129" s="39" t="s">
        <v>32</v>
      </c>
      <c r="D129" s="48"/>
      <c r="E129" s="48"/>
      <c r="F129" s="34" t="str">
        <f>IF(E15="","",E15)</f>
        <v>Vyplň údaj</v>
      </c>
      <c r="G129" s="48"/>
      <c r="H129" s="48"/>
      <c r="I129" s="48"/>
      <c r="J129" s="48"/>
      <c r="K129" s="39" t="s">
        <v>38</v>
      </c>
      <c r="L129" s="48"/>
      <c r="M129" s="34" t="str">
        <f>E21</f>
        <v xml:space="preserve"> </v>
      </c>
      <c r="N129" s="34"/>
      <c r="O129" s="34"/>
      <c r="P129" s="34"/>
      <c r="Q129" s="34"/>
      <c r="R129" s="49"/>
    </row>
    <row r="130" spans="2:18" s="1" customFormat="1" ht="10.3" customHeight="1"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pans="2:27" s="8" customFormat="1" ht="29.25" customHeight="1">
      <c r="B131" s="192"/>
      <c r="C131" s="193" t="s">
        <v>139</v>
      </c>
      <c r="D131" s="194" t="s">
        <v>140</v>
      </c>
      <c r="E131" s="194" t="s">
        <v>61</v>
      </c>
      <c r="F131" s="194" t="s">
        <v>141</v>
      </c>
      <c r="G131" s="194"/>
      <c r="H131" s="194"/>
      <c r="I131" s="194"/>
      <c r="J131" s="194" t="s">
        <v>142</v>
      </c>
      <c r="K131" s="194" t="s">
        <v>143</v>
      </c>
      <c r="L131" s="194" t="s">
        <v>144</v>
      </c>
      <c r="M131" s="194"/>
      <c r="N131" s="194" t="s">
        <v>109</v>
      </c>
      <c r="O131" s="194"/>
      <c r="P131" s="194"/>
      <c r="Q131" s="195"/>
      <c r="R131" s="196"/>
      <c r="T131" s="107" t="s">
        <v>145</v>
      </c>
      <c r="U131" s="108" t="s">
        <v>43</v>
      </c>
      <c r="V131" s="108" t="s">
        <v>146</v>
      </c>
      <c r="W131" s="108" t="s">
        <v>147</v>
      </c>
      <c r="X131" s="108" t="s">
        <v>148</v>
      </c>
      <c r="Y131" s="108" t="s">
        <v>149</v>
      </c>
      <c r="Z131" s="108" t="s">
        <v>150</v>
      </c>
      <c r="AA131" s="109" t="s">
        <v>151</v>
      </c>
    </row>
    <row r="132" spans="2:63" s="1" customFormat="1" ht="29.25" customHeight="1">
      <c r="B132" s="47"/>
      <c r="C132" s="111" t="s">
        <v>106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197">
        <f>BK132</f>
        <v>0</v>
      </c>
      <c r="O132" s="198"/>
      <c r="P132" s="198"/>
      <c r="Q132" s="198"/>
      <c r="R132" s="49"/>
      <c r="T132" s="110"/>
      <c r="U132" s="68"/>
      <c r="V132" s="68"/>
      <c r="W132" s="199">
        <f>W133+W177+W407+W410</f>
        <v>0</v>
      </c>
      <c r="X132" s="68"/>
      <c r="Y132" s="199">
        <f>Y133+Y177+Y407+Y410</f>
        <v>2.1547874700000005</v>
      </c>
      <c r="Z132" s="68"/>
      <c r="AA132" s="200">
        <f>AA133+AA177+AA407+AA410</f>
        <v>2.92013619</v>
      </c>
      <c r="AT132" s="23" t="s">
        <v>78</v>
      </c>
      <c r="AU132" s="23" t="s">
        <v>111</v>
      </c>
      <c r="BK132" s="201">
        <f>BK133+BK177+BK407+BK410</f>
        <v>0</v>
      </c>
    </row>
    <row r="133" spans="2:63" s="9" customFormat="1" ht="37.4" customHeight="1">
      <c r="B133" s="202"/>
      <c r="C133" s="203"/>
      <c r="D133" s="204" t="s">
        <v>112</v>
      </c>
      <c r="E133" s="204"/>
      <c r="F133" s="204"/>
      <c r="G133" s="204"/>
      <c r="H133" s="204"/>
      <c r="I133" s="204"/>
      <c r="J133" s="204"/>
      <c r="K133" s="204"/>
      <c r="L133" s="204"/>
      <c r="M133" s="204"/>
      <c r="N133" s="205">
        <f>BK133</f>
        <v>0</v>
      </c>
      <c r="O133" s="175"/>
      <c r="P133" s="175"/>
      <c r="Q133" s="175"/>
      <c r="R133" s="206"/>
      <c r="T133" s="207"/>
      <c r="U133" s="203"/>
      <c r="V133" s="203"/>
      <c r="W133" s="208">
        <f>W134+W150+W170+W175</f>
        <v>0</v>
      </c>
      <c r="X133" s="203"/>
      <c r="Y133" s="208">
        <f>Y134+Y150+Y170+Y175</f>
        <v>0.553656</v>
      </c>
      <c r="Z133" s="203"/>
      <c r="AA133" s="209">
        <f>AA134+AA150+AA170+AA175</f>
        <v>2.462575</v>
      </c>
      <c r="AR133" s="210" t="s">
        <v>37</v>
      </c>
      <c r="AT133" s="211" t="s">
        <v>78</v>
      </c>
      <c r="AU133" s="211" t="s">
        <v>79</v>
      </c>
      <c r="AY133" s="210" t="s">
        <v>152</v>
      </c>
      <c r="BK133" s="212">
        <f>BK134+BK150+BK170+BK175</f>
        <v>0</v>
      </c>
    </row>
    <row r="134" spans="2:63" s="9" customFormat="1" ht="19.9" customHeight="1">
      <c r="B134" s="202"/>
      <c r="C134" s="203"/>
      <c r="D134" s="213" t="s">
        <v>113</v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4">
        <f>BK134</f>
        <v>0</v>
      </c>
      <c r="O134" s="215"/>
      <c r="P134" s="215"/>
      <c r="Q134" s="215"/>
      <c r="R134" s="206"/>
      <c r="T134" s="207"/>
      <c r="U134" s="203"/>
      <c r="V134" s="203"/>
      <c r="W134" s="208">
        <f>SUM(W135:W149)</f>
        <v>0</v>
      </c>
      <c r="X134" s="203"/>
      <c r="Y134" s="208">
        <f>SUM(Y135:Y149)</f>
        <v>0.553656</v>
      </c>
      <c r="Z134" s="203"/>
      <c r="AA134" s="209">
        <f>SUM(AA135:AA149)</f>
        <v>0</v>
      </c>
      <c r="AR134" s="210" t="s">
        <v>37</v>
      </c>
      <c r="AT134" s="211" t="s">
        <v>78</v>
      </c>
      <c r="AU134" s="211" t="s">
        <v>37</v>
      </c>
      <c r="AY134" s="210" t="s">
        <v>152</v>
      </c>
      <c r="BK134" s="212">
        <f>SUM(BK135:BK149)</f>
        <v>0</v>
      </c>
    </row>
    <row r="135" spans="2:65" s="1" customFormat="1" ht="25.5" customHeight="1">
      <c r="B135" s="47"/>
      <c r="C135" s="216" t="s">
        <v>37</v>
      </c>
      <c r="D135" s="216" t="s">
        <v>153</v>
      </c>
      <c r="E135" s="217" t="s">
        <v>154</v>
      </c>
      <c r="F135" s="218" t="s">
        <v>155</v>
      </c>
      <c r="G135" s="218"/>
      <c r="H135" s="218"/>
      <c r="I135" s="218"/>
      <c r="J135" s="219" t="s">
        <v>156</v>
      </c>
      <c r="K135" s="220">
        <v>54.28</v>
      </c>
      <c r="L135" s="221">
        <v>0</v>
      </c>
      <c r="M135" s="222"/>
      <c r="N135" s="223">
        <f>ROUND(L135*K135,1)</f>
        <v>0</v>
      </c>
      <c r="O135" s="223"/>
      <c r="P135" s="223"/>
      <c r="Q135" s="223"/>
      <c r="R135" s="49"/>
      <c r="T135" s="224" t="s">
        <v>22</v>
      </c>
      <c r="U135" s="57" t="s">
        <v>44</v>
      </c>
      <c r="V135" s="48"/>
      <c r="W135" s="225">
        <f>V135*K135</f>
        <v>0</v>
      </c>
      <c r="X135" s="225">
        <v>0.0102</v>
      </c>
      <c r="Y135" s="225">
        <f>X135*K135</f>
        <v>0.553656</v>
      </c>
      <c r="Z135" s="225">
        <v>0</v>
      </c>
      <c r="AA135" s="226">
        <f>Z135*K135</f>
        <v>0</v>
      </c>
      <c r="AR135" s="23" t="s">
        <v>157</v>
      </c>
      <c r="AT135" s="23" t="s">
        <v>153</v>
      </c>
      <c r="AU135" s="23" t="s">
        <v>102</v>
      </c>
      <c r="AY135" s="23" t="s">
        <v>152</v>
      </c>
      <c r="BE135" s="139">
        <f>IF(U135="základní",N135,0)</f>
        <v>0</v>
      </c>
      <c r="BF135" s="139">
        <f>IF(U135="snížená",N135,0)</f>
        <v>0</v>
      </c>
      <c r="BG135" s="139">
        <f>IF(U135="zákl. přenesená",N135,0)</f>
        <v>0</v>
      </c>
      <c r="BH135" s="139">
        <f>IF(U135="sníž. přenesená",N135,0)</f>
        <v>0</v>
      </c>
      <c r="BI135" s="139">
        <f>IF(U135="nulová",N135,0)</f>
        <v>0</v>
      </c>
      <c r="BJ135" s="23" t="s">
        <v>37</v>
      </c>
      <c r="BK135" s="139">
        <f>ROUND(L135*K135,1)</f>
        <v>0</v>
      </c>
      <c r="BL135" s="23" t="s">
        <v>157</v>
      </c>
      <c r="BM135" s="23" t="s">
        <v>158</v>
      </c>
    </row>
    <row r="136" spans="2:51" s="10" customFormat="1" ht="16.5" customHeight="1">
      <c r="B136" s="227"/>
      <c r="C136" s="228"/>
      <c r="D136" s="228"/>
      <c r="E136" s="229" t="s">
        <v>22</v>
      </c>
      <c r="F136" s="230" t="s">
        <v>159</v>
      </c>
      <c r="G136" s="231"/>
      <c r="H136" s="231"/>
      <c r="I136" s="231"/>
      <c r="J136" s="228"/>
      <c r="K136" s="229" t="s">
        <v>22</v>
      </c>
      <c r="L136" s="228"/>
      <c r="M136" s="228"/>
      <c r="N136" s="228"/>
      <c r="O136" s="228"/>
      <c r="P136" s="228"/>
      <c r="Q136" s="228"/>
      <c r="R136" s="232"/>
      <c r="T136" s="233"/>
      <c r="U136" s="228"/>
      <c r="V136" s="228"/>
      <c r="W136" s="228"/>
      <c r="X136" s="228"/>
      <c r="Y136" s="228"/>
      <c r="Z136" s="228"/>
      <c r="AA136" s="234"/>
      <c r="AT136" s="235" t="s">
        <v>160</v>
      </c>
      <c r="AU136" s="235" t="s">
        <v>102</v>
      </c>
      <c r="AV136" s="10" t="s">
        <v>37</v>
      </c>
      <c r="AW136" s="10" t="s">
        <v>36</v>
      </c>
      <c r="AX136" s="10" t="s">
        <v>79</v>
      </c>
      <c r="AY136" s="235" t="s">
        <v>152</v>
      </c>
    </row>
    <row r="137" spans="2:51" s="10" customFormat="1" ht="16.5" customHeight="1">
      <c r="B137" s="227"/>
      <c r="C137" s="228"/>
      <c r="D137" s="228"/>
      <c r="E137" s="229" t="s">
        <v>22</v>
      </c>
      <c r="F137" s="236" t="s">
        <v>161</v>
      </c>
      <c r="G137" s="228"/>
      <c r="H137" s="228"/>
      <c r="I137" s="228"/>
      <c r="J137" s="228"/>
      <c r="K137" s="229" t="s">
        <v>22</v>
      </c>
      <c r="L137" s="228"/>
      <c r="M137" s="228"/>
      <c r="N137" s="228"/>
      <c r="O137" s="228"/>
      <c r="P137" s="228"/>
      <c r="Q137" s="228"/>
      <c r="R137" s="232"/>
      <c r="T137" s="233"/>
      <c r="U137" s="228"/>
      <c r="V137" s="228"/>
      <c r="W137" s="228"/>
      <c r="X137" s="228"/>
      <c r="Y137" s="228"/>
      <c r="Z137" s="228"/>
      <c r="AA137" s="234"/>
      <c r="AT137" s="235" t="s">
        <v>160</v>
      </c>
      <c r="AU137" s="235" t="s">
        <v>102</v>
      </c>
      <c r="AV137" s="10" t="s">
        <v>37</v>
      </c>
      <c r="AW137" s="10" t="s">
        <v>36</v>
      </c>
      <c r="AX137" s="10" t="s">
        <v>79</v>
      </c>
      <c r="AY137" s="235" t="s">
        <v>152</v>
      </c>
    </row>
    <row r="138" spans="2:51" s="11" customFormat="1" ht="16.5" customHeight="1">
      <c r="B138" s="237"/>
      <c r="C138" s="238"/>
      <c r="D138" s="238"/>
      <c r="E138" s="239" t="s">
        <v>22</v>
      </c>
      <c r="F138" s="240" t="s">
        <v>162</v>
      </c>
      <c r="G138" s="238"/>
      <c r="H138" s="238"/>
      <c r="I138" s="238"/>
      <c r="J138" s="238"/>
      <c r="K138" s="241">
        <v>45.03</v>
      </c>
      <c r="L138" s="238"/>
      <c r="M138" s="238"/>
      <c r="N138" s="238"/>
      <c r="O138" s="238"/>
      <c r="P138" s="238"/>
      <c r="Q138" s="238"/>
      <c r="R138" s="242"/>
      <c r="T138" s="243"/>
      <c r="U138" s="238"/>
      <c r="V138" s="238"/>
      <c r="W138" s="238"/>
      <c r="X138" s="238"/>
      <c r="Y138" s="238"/>
      <c r="Z138" s="238"/>
      <c r="AA138" s="244"/>
      <c r="AT138" s="245" t="s">
        <v>160</v>
      </c>
      <c r="AU138" s="245" t="s">
        <v>102</v>
      </c>
      <c r="AV138" s="11" t="s">
        <v>102</v>
      </c>
      <c r="AW138" s="11" t="s">
        <v>36</v>
      </c>
      <c r="AX138" s="11" t="s">
        <v>79</v>
      </c>
      <c r="AY138" s="245" t="s">
        <v>152</v>
      </c>
    </row>
    <row r="139" spans="2:51" s="10" customFormat="1" ht="16.5" customHeight="1">
      <c r="B139" s="227"/>
      <c r="C139" s="228"/>
      <c r="D139" s="228"/>
      <c r="E139" s="229" t="s">
        <v>22</v>
      </c>
      <c r="F139" s="236" t="s">
        <v>163</v>
      </c>
      <c r="G139" s="228"/>
      <c r="H139" s="228"/>
      <c r="I139" s="228"/>
      <c r="J139" s="228"/>
      <c r="K139" s="229" t="s">
        <v>22</v>
      </c>
      <c r="L139" s="228"/>
      <c r="M139" s="228"/>
      <c r="N139" s="228"/>
      <c r="O139" s="228"/>
      <c r="P139" s="228"/>
      <c r="Q139" s="228"/>
      <c r="R139" s="232"/>
      <c r="T139" s="233"/>
      <c r="U139" s="228"/>
      <c r="V139" s="228"/>
      <c r="W139" s="228"/>
      <c r="X139" s="228"/>
      <c r="Y139" s="228"/>
      <c r="Z139" s="228"/>
      <c r="AA139" s="234"/>
      <c r="AT139" s="235" t="s">
        <v>160</v>
      </c>
      <c r="AU139" s="235" t="s">
        <v>102</v>
      </c>
      <c r="AV139" s="10" t="s">
        <v>37</v>
      </c>
      <c r="AW139" s="10" t="s">
        <v>36</v>
      </c>
      <c r="AX139" s="10" t="s">
        <v>79</v>
      </c>
      <c r="AY139" s="235" t="s">
        <v>152</v>
      </c>
    </row>
    <row r="140" spans="2:51" s="11" customFormat="1" ht="16.5" customHeight="1">
      <c r="B140" s="237"/>
      <c r="C140" s="238"/>
      <c r="D140" s="238"/>
      <c r="E140" s="239" t="s">
        <v>22</v>
      </c>
      <c r="F140" s="240" t="s">
        <v>164</v>
      </c>
      <c r="G140" s="238"/>
      <c r="H140" s="238"/>
      <c r="I140" s="238"/>
      <c r="J140" s="238"/>
      <c r="K140" s="241">
        <v>4.7</v>
      </c>
      <c r="L140" s="238"/>
      <c r="M140" s="238"/>
      <c r="N140" s="238"/>
      <c r="O140" s="238"/>
      <c r="P140" s="238"/>
      <c r="Q140" s="238"/>
      <c r="R140" s="242"/>
      <c r="T140" s="243"/>
      <c r="U140" s="238"/>
      <c r="V140" s="238"/>
      <c r="W140" s="238"/>
      <c r="X140" s="238"/>
      <c r="Y140" s="238"/>
      <c r="Z140" s="238"/>
      <c r="AA140" s="244"/>
      <c r="AT140" s="245" t="s">
        <v>160</v>
      </c>
      <c r="AU140" s="245" t="s">
        <v>102</v>
      </c>
      <c r="AV140" s="11" t="s">
        <v>102</v>
      </c>
      <c r="AW140" s="11" t="s">
        <v>36</v>
      </c>
      <c r="AX140" s="11" t="s">
        <v>79</v>
      </c>
      <c r="AY140" s="245" t="s">
        <v>152</v>
      </c>
    </row>
    <row r="141" spans="2:51" s="10" customFormat="1" ht="16.5" customHeight="1">
      <c r="B141" s="227"/>
      <c r="C141" s="228"/>
      <c r="D141" s="228"/>
      <c r="E141" s="229" t="s">
        <v>22</v>
      </c>
      <c r="F141" s="236" t="s">
        <v>165</v>
      </c>
      <c r="G141" s="228"/>
      <c r="H141" s="228"/>
      <c r="I141" s="228"/>
      <c r="J141" s="228"/>
      <c r="K141" s="229" t="s">
        <v>22</v>
      </c>
      <c r="L141" s="228"/>
      <c r="M141" s="228"/>
      <c r="N141" s="228"/>
      <c r="O141" s="228"/>
      <c r="P141" s="228"/>
      <c r="Q141" s="228"/>
      <c r="R141" s="232"/>
      <c r="T141" s="233"/>
      <c r="U141" s="228"/>
      <c r="V141" s="228"/>
      <c r="W141" s="228"/>
      <c r="X141" s="228"/>
      <c r="Y141" s="228"/>
      <c r="Z141" s="228"/>
      <c r="AA141" s="234"/>
      <c r="AT141" s="235" t="s">
        <v>160</v>
      </c>
      <c r="AU141" s="235" t="s">
        <v>102</v>
      </c>
      <c r="AV141" s="10" t="s">
        <v>37</v>
      </c>
      <c r="AW141" s="10" t="s">
        <v>36</v>
      </c>
      <c r="AX141" s="10" t="s">
        <v>79</v>
      </c>
      <c r="AY141" s="235" t="s">
        <v>152</v>
      </c>
    </row>
    <row r="142" spans="2:51" s="11" customFormat="1" ht="16.5" customHeight="1">
      <c r="B142" s="237"/>
      <c r="C142" s="238"/>
      <c r="D142" s="238"/>
      <c r="E142" s="239" t="s">
        <v>22</v>
      </c>
      <c r="F142" s="240" t="s">
        <v>166</v>
      </c>
      <c r="G142" s="238"/>
      <c r="H142" s="238"/>
      <c r="I142" s="238"/>
      <c r="J142" s="238"/>
      <c r="K142" s="241">
        <v>4.55</v>
      </c>
      <c r="L142" s="238"/>
      <c r="M142" s="238"/>
      <c r="N142" s="238"/>
      <c r="O142" s="238"/>
      <c r="P142" s="238"/>
      <c r="Q142" s="238"/>
      <c r="R142" s="242"/>
      <c r="T142" s="243"/>
      <c r="U142" s="238"/>
      <c r="V142" s="238"/>
      <c r="W142" s="238"/>
      <c r="X142" s="238"/>
      <c r="Y142" s="238"/>
      <c r="Z142" s="238"/>
      <c r="AA142" s="244"/>
      <c r="AT142" s="245" t="s">
        <v>160</v>
      </c>
      <c r="AU142" s="245" t="s">
        <v>102</v>
      </c>
      <c r="AV142" s="11" t="s">
        <v>102</v>
      </c>
      <c r="AW142" s="11" t="s">
        <v>36</v>
      </c>
      <c r="AX142" s="11" t="s">
        <v>79</v>
      </c>
      <c r="AY142" s="245" t="s">
        <v>152</v>
      </c>
    </row>
    <row r="143" spans="2:51" s="12" customFormat="1" ht="16.5" customHeight="1">
      <c r="B143" s="246"/>
      <c r="C143" s="247"/>
      <c r="D143" s="247"/>
      <c r="E143" s="248" t="s">
        <v>22</v>
      </c>
      <c r="F143" s="249" t="s">
        <v>167</v>
      </c>
      <c r="G143" s="247"/>
      <c r="H143" s="247"/>
      <c r="I143" s="247"/>
      <c r="J143" s="247"/>
      <c r="K143" s="250">
        <v>54.28</v>
      </c>
      <c r="L143" s="247"/>
      <c r="M143" s="247"/>
      <c r="N143" s="247"/>
      <c r="O143" s="247"/>
      <c r="P143" s="247"/>
      <c r="Q143" s="247"/>
      <c r="R143" s="251"/>
      <c r="T143" s="252"/>
      <c r="U143" s="247"/>
      <c r="V143" s="247"/>
      <c r="W143" s="247"/>
      <c r="X143" s="247"/>
      <c r="Y143" s="247"/>
      <c r="Z143" s="247"/>
      <c r="AA143" s="253"/>
      <c r="AT143" s="254" t="s">
        <v>160</v>
      </c>
      <c r="AU143" s="254" t="s">
        <v>102</v>
      </c>
      <c r="AV143" s="12" t="s">
        <v>157</v>
      </c>
      <c r="AW143" s="12" t="s">
        <v>36</v>
      </c>
      <c r="AX143" s="12" t="s">
        <v>37</v>
      </c>
      <c r="AY143" s="254" t="s">
        <v>152</v>
      </c>
    </row>
    <row r="144" spans="2:65" s="1" customFormat="1" ht="25.5" customHeight="1">
      <c r="B144" s="47"/>
      <c r="C144" s="216" t="s">
        <v>102</v>
      </c>
      <c r="D144" s="216" t="s">
        <v>153</v>
      </c>
      <c r="E144" s="217" t="s">
        <v>168</v>
      </c>
      <c r="F144" s="218" t="s">
        <v>169</v>
      </c>
      <c r="G144" s="218"/>
      <c r="H144" s="218"/>
      <c r="I144" s="218"/>
      <c r="J144" s="219" t="s">
        <v>156</v>
      </c>
      <c r="K144" s="220">
        <v>9.25</v>
      </c>
      <c r="L144" s="221">
        <v>0</v>
      </c>
      <c r="M144" s="222"/>
      <c r="N144" s="223">
        <f>ROUND(L144*K144,1)</f>
        <v>0</v>
      </c>
      <c r="O144" s="223"/>
      <c r="P144" s="223"/>
      <c r="Q144" s="223"/>
      <c r="R144" s="49"/>
      <c r="T144" s="224" t="s">
        <v>22</v>
      </c>
      <c r="U144" s="57" t="s">
        <v>44</v>
      </c>
      <c r="V144" s="48"/>
      <c r="W144" s="225">
        <f>V144*K144</f>
        <v>0</v>
      </c>
      <c r="X144" s="225">
        <v>0</v>
      </c>
      <c r="Y144" s="225">
        <f>X144*K144</f>
        <v>0</v>
      </c>
      <c r="Z144" s="225">
        <v>0</v>
      </c>
      <c r="AA144" s="226">
        <f>Z144*K144</f>
        <v>0</v>
      </c>
      <c r="AR144" s="23" t="s">
        <v>157</v>
      </c>
      <c r="AT144" s="23" t="s">
        <v>153</v>
      </c>
      <c r="AU144" s="23" t="s">
        <v>102</v>
      </c>
      <c r="AY144" s="23" t="s">
        <v>152</v>
      </c>
      <c r="BE144" s="139">
        <f>IF(U144="základní",N144,0)</f>
        <v>0</v>
      </c>
      <c r="BF144" s="139">
        <f>IF(U144="snížená",N144,0)</f>
        <v>0</v>
      </c>
      <c r="BG144" s="139">
        <f>IF(U144="zákl. přenesená",N144,0)</f>
        <v>0</v>
      </c>
      <c r="BH144" s="139">
        <f>IF(U144="sníž. přenesená",N144,0)</f>
        <v>0</v>
      </c>
      <c r="BI144" s="139">
        <f>IF(U144="nulová",N144,0)</f>
        <v>0</v>
      </c>
      <c r="BJ144" s="23" t="s">
        <v>37</v>
      </c>
      <c r="BK144" s="139">
        <f>ROUND(L144*K144,1)</f>
        <v>0</v>
      </c>
      <c r="BL144" s="23" t="s">
        <v>157</v>
      </c>
      <c r="BM144" s="23" t="s">
        <v>170</v>
      </c>
    </row>
    <row r="145" spans="2:51" s="10" customFormat="1" ht="16.5" customHeight="1">
      <c r="B145" s="227"/>
      <c r="C145" s="228"/>
      <c r="D145" s="228"/>
      <c r="E145" s="229" t="s">
        <v>22</v>
      </c>
      <c r="F145" s="230" t="s">
        <v>159</v>
      </c>
      <c r="G145" s="231"/>
      <c r="H145" s="231"/>
      <c r="I145" s="231"/>
      <c r="J145" s="228"/>
      <c r="K145" s="229" t="s">
        <v>22</v>
      </c>
      <c r="L145" s="228"/>
      <c r="M145" s="228"/>
      <c r="N145" s="228"/>
      <c r="O145" s="228"/>
      <c r="P145" s="228"/>
      <c r="Q145" s="228"/>
      <c r="R145" s="232"/>
      <c r="T145" s="233"/>
      <c r="U145" s="228"/>
      <c r="V145" s="228"/>
      <c r="W145" s="228"/>
      <c r="X145" s="228"/>
      <c r="Y145" s="228"/>
      <c r="Z145" s="228"/>
      <c r="AA145" s="234"/>
      <c r="AT145" s="235" t="s">
        <v>160</v>
      </c>
      <c r="AU145" s="235" t="s">
        <v>102</v>
      </c>
      <c r="AV145" s="10" t="s">
        <v>37</v>
      </c>
      <c r="AW145" s="10" t="s">
        <v>36</v>
      </c>
      <c r="AX145" s="10" t="s">
        <v>79</v>
      </c>
      <c r="AY145" s="235" t="s">
        <v>152</v>
      </c>
    </row>
    <row r="146" spans="2:51" s="11" customFormat="1" ht="16.5" customHeight="1">
      <c r="B146" s="237"/>
      <c r="C146" s="238"/>
      <c r="D146" s="238"/>
      <c r="E146" s="239" t="s">
        <v>22</v>
      </c>
      <c r="F146" s="240" t="s">
        <v>164</v>
      </c>
      <c r="G146" s="238"/>
      <c r="H146" s="238"/>
      <c r="I146" s="238"/>
      <c r="J146" s="238"/>
      <c r="K146" s="241">
        <v>4.7</v>
      </c>
      <c r="L146" s="238"/>
      <c r="M146" s="238"/>
      <c r="N146" s="238"/>
      <c r="O146" s="238"/>
      <c r="P146" s="238"/>
      <c r="Q146" s="238"/>
      <c r="R146" s="242"/>
      <c r="T146" s="243"/>
      <c r="U146" s="238"/>
      <c r="V146" s="238"/>
      <c r="W146" s="238"/>
      <c r="X146" s="238"/>
      <c r="Y146" s="238"/>
      <c r="Z146" s="238"/>
      <c r="AA146" s="244"/>
      <c r="AT146" s="245" t="s">
        <v>160</v>
      </c>
      <c r="AU146" s="245" t="s">
        <v>102</v>
      </c>
      <c r="AV146" s="11" t="s">
        <v>102</v>
      </c>
      <c r="AW146" s="11" t="s">
        <v>36</v>
      </c>
      <c r="AX146" s="11" t="s">
        <v>79</v>
      </c>
      <c r="AY146" s="245" t="s">
        <v>152</v>
      </c>
    </row>
    <row r="147" spans="2:51" s="10" customFormat="1" ht="16.5" customHeight="1">
      <c r="B147" s="227"/>
      <c r="C147" s="228"/>
      <c r="D147" s="228"/>
      <c r="E147" s="229" t="s">
        <v>22</v>
      </c>
      <c r="F147" s="236" t="s">
        <v>165</v>
      </c>
      <c r="G147" s="228"/>
      <c r="H147" s="228"/>
      <c r="I147" s="228"/>
      <c r="J147" s="228"/>
      <c r="K147" s="229" t="s">
        <v>22</v>
      </c>
      <c r="L147" s="228"/>
      <c r="M147" s="228"/>
      <c r="N147" s="228"/>
      <c r="O147" s="228"/>
      <c r="P147" s="228"/>
      <c r="Q147" s="228"/>
      <c r="R147" s="232"/>
      <c r="T147" s="233"/>
      <c r="U147" s="228"/>
      <c r="V147" s="228"/>
      <c r="W147" s="228"/>
      <c r="X147" s="228"/>
      <c r="Y147" s="228"/>
      <c r="Z147" s="228"/>
      <c r="AA147" s="234"/>
      <c r="AT147" s="235" t="s">
        <v>160</v>
      </c>
      <c r="AU147" s="235" t="s">
        <v>102</v>
      </c>
      <c r="AV147" s="10" t="s">
        <v>37</v>
      </c>
      <c r="AW147" s="10" t="s">
        <v>36</v>
      </c>
      <c r="AX147" s="10" t="s">
        <v>79</v>
      </c>
      <c r="AY147" s="235" t="s">
        <v>152</v>
      </c>
    </row>
    <row r="148" spans="2:51" s="11" customFormat="1" ht="16.5" customHeight="1">
      <c r="B148" s="237"/>
      <c r="C148" s="238"/>
      <c r="D148" s="238"/>
      <c r="E148" s="239" t="s">
        <v>22</v>
      </c>
      <c r="F148" s="240" t="s">
        <v>166</v>
      </c>
      <c r="G148" s="238"/>
      <c r="H148" s="238"/>
      <c r="I148" s="238"/>
      <c r="J148" s="238"/>
      <c r="K148" s="241">
        <v>4.55</v>
      </c>
      <c r="L148" s="238"/>
      <c r="M148" s="238"/>
      <c r="N148" s="238"/>
      <c r="O148" s="238"/>
      <c r="P148" s="238"/>
      <c r="Q148" s="238"/>
      <c r="R148" s="242"/>
      <c r="T148" s="243"/>
      <c r="U148" s="238"/>
      <c r="V148" s="238"/>
      <c r="W148" s="238"/>
      <c r="X148" s="238"/>
      <c r="Y148" s="238"/>
      <c r="Z148" s="238"/>
      <c r="AA148" s="244"/>
      <c r="AT148" s="245" t="s">
        <v>160</v>
      </c>
      <c r="AU148" s="245" t="s">
        <v>102</v>
      </c>
      <c r="AV148" s="11" t="s">
        <v>102</v>
      </c>
      <c r="AW148" s="11" t="s">
        <v>36</v>
      </c>
      <c r="AX148" s="11" t="s">
        <v>79</v>
      </c>
      <c r="AY148" s="245" t="s">
        <v>152</v>
      </c>
    </row>
    <row r="149" spans="2:51" s="12" customFormat="1" ht="16.5" customHeight="1">
      <c r="B149" s="246"/>
      <c r="C149" s="247"/>
      <c r="D149" s="247"/>
      <c r="E149" s="248" t="s">
        <v>22</v>
      </c>
      <c r="F149" s="249" t="s">
        <v>167</v>
      </c>
      <c r="G149" s="247"/>
      <c r="H149" s="247"/>
      <c r="I149" s="247"/>
      <c r="J149" s="247"/>
      <c r="K149" s="250">
        <v>9.25</v>
      </c>
      <c r="L149" s="247"/>
      <c r="M149" s="247"/>
      <c r="N149" s="247"/>
      <c r="O149" s="247"/>
      <c r="P149" s="247"/>
      <c r="Q149" s="247"/>
      <c r="R149" s="251"/>
      <c r="T149" s="252"/>
      <c r="U149" s="247"/>
      <c r="V149" s="247"/>
      <c r="W149" s="247"/>
      <c r="X149" s="247"/>
      <c r="Y149" s="247"/>
      <c r="Z149" s="247"/>
      <c r="AA149" s="253"/>
      <c r="AT149" s="254" t="s">
        <v>160</v>
      </c>
      <c r="AU149" s="254" t="s">
        <v>102</v>
      </c>
      <c r="AV149" s="12" t="s">
        <v>157</v>
      </c>
      <c r="AW149" s="12" t="s">
        <v>36</v>
      </c>
      <c r="AX149" s="12" t="s">
        <v>37</v>
      </c>
      <c r="AY149" s="254" t="s">
        <v>152</v>
      </c>
    </row>
    <row r="150" spans="2:63" s="9" customFormat="1" ht="29.85" customHeight="1">
      <c r="B150" s="202"/>
      <c r="C150" s="203"/>
      <c r="D150" s="213" t="s">
        <v>114</v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4">
        <f>BK150</f>
        <v>0</v>
      </c>
      <c r="O150" s="215"/>
      <c r="P150" s="215"/>
      <c r="Q150" s="215"/>
      <c r="R150" s="206"/>
      <c r="T150" s="207"/>
      <c r="U150" s="203"/>
      <c r="V150" s="203"/>
      <c r="W150" s="208">
        <f>SUM(W151:W169)</f>
        <v>0</v>
      </c>
      <c r="X150" s="203"/>
      <c r="Y150" s="208">
        <f>SUM(Y151:Y169)</f>
        <v>0</v>
      </c>
      <c r="Z150" s="203"/>
      <c r="AA150" s="209">
        <f>SUM(AA151:AA169)</f>
        <v>2.462575</v>
      </c>
      <c r="AR150" s="210" t="s">
        <v>37</v>
      </c>
      <c r="AT150" s="211" t="s">
        <v>78</v>
      </c>
      <c r="AU150" s="211" t="s">
        <v>37</v>
      </c>
      <c r="AY150" s="210" t="s">
        <v>152</v>
      </c>
      <c r="BK150" s="212">
        <f>SUM(BK151:BK169)</f>
        <v>0</v>
      </c>
    </row>
    <row r="151" spans="2:65" s="1" customFormat="1" ht="38.25" customHeight="1">
      <c r="B151" s="47"/>
      <c r="C151" s="216" t="s">
        <v>171</v>
      </c>
      <c r="D151" s="216" t="s">
        <v>153</v>
      </c>
      <c r="E151" s="217" t="s">
        <v>172</v>
      </c>
      <c r="F151" s="218" t="s">
        <v>173</v>
      </c>
      <c r="G151" s="218"/>
      <c r="H151" s="218"/>
      <c r="I151" s="218"/>
      <c r="J151" s="219" t="s">
        <v>174</v>
      </c>
      <c r="K151" s="220">
        <v>0.081</v>
      </c>
      <c r="L151" s="221">
        <v>0</v>
      </c>
      <c r="M151" s="222"/>
      <c r="N151" s="223">
        <f>ROUND(L151*K151,1)</f>
        <v>0</v>
      </c>
      <c r="O151" s="223"/>
      <c r="P151" s="223"/>
      <c r="Q151" s="223"/>
      <c r="R151" s="49"/>
      <c r="T151" s="224" t="s">
        <v>22</v>
      </c>
      <c r="U151" s="57" t="s">
        <v>44</v>
      </c>
      <c r="V151" s="48"/>
      <c r="W151" s="225">
        <f>V151*K151</f>
        <v>0</v>
      </c>
      <c r="X151" s="225">
        <v>0</v>
      </c>
      <c r="Y151" s="225">
        <f>X151*K151</f>
        <v>0</v>
      </c>
      <c r="Z151" s="225">
        <v>1.8</v>
      </c>
      <c r="AA151" s="226">
        <f>Z151*K151</f>
        <v>0.1458</v>
      </c>
      <c r="AR151" s="23" t="s">
        <v>157</v>
      </c>
      <c r="AT151" s="23" t="s">
        <v>153</v>
      </c>
      <c r="AU151" s="23" t="s">
        <v>102</v>
      </c>
      <c r="AY151" s="23" t="s">
        <v>152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23" t="s">
        <v>37</v>
      </c>
      <c r="BK151" s="139">
        <f>ROUND(L151*K151,1)</f>
        <v>0</v>
      </c>
      <c r="BL151" s="23" t="s">
        <v>157</v>
      </c>
      <c r="BM151" s="23" t="s">
        <v>175</v>
      </c>
    </row>
    <row r="152" spans="2:51" s="10" customFormat="1" ht="16.5" customHeight="1">
      <c r="B152" s="227"/>
      <c r="C152" s="228"/>
      <c r="D152" s="228"/>
      <c r="E152" s="229" t="s">
        <v>22</v>
      </c>
      <c r="F152" s="230" t="s">
        <v>159</v>
      </c>
      <c r="G152" s="231"/>
      <c r="H152" s="231"/>
      <c r="I152" s="231"/>
      <c r="J152" s="228"/>
      <c r="K152" s="229" t="s">
        <v>22</v>
      </c>
      <c r="L152" s="228"/>
      <c r="M152" s="228"/>
      <c r="N152" s="228"/>
      <c r="O152" s="228"/>
      <c r="P152" s="228"/>
      <c r="Q152" s="228"/>
      <c r="R152" s="232"/>
      <c r="T152" s="233"/>
      <c r="U152" s="228"/>
      <c r="V152" s="228"/>
      <c r="W152" s="228"/>
      <c r="X152" s="228"/>
      <c r="Y152" s="228"/>
      <c r="Z152" s="228"/>
      <c r="AA152" s="234"/>
      <c r="AT152" s="235" t="s">
        <v>160</v>
      </c>
      <c r="AU152" s="235" t="s">
        <v>102</v>
      </c>
      <c r="AV152" s="10" t="s">
        <v>37</v>
      </c>
      <c r="AW152" s="10" t="s">
        <v>36</v>
      </c>
      <c r="AX152" s="10" t="s">
        <v>79</v>
      </c>
      <c r="AY152" s="235" t="s">
        <v>152</v>
      </c>
    </row>
    <row r="153" spans="2:51" s="11" customFormat="1" ht="16.5" customHeight="1">
      <c r="B153" s="237"/>
      <c r="C153" s="238"/>
      <c r="D153" s="238"/>
      <c r="E153" s="239" t="s">
        <v>22</v>
      </c>
      <c r="F153" s="240" t="s">
        <v>176</v>
      </c>
      <c r="G153" s="238"/>
      <c r="H153" s="238"/>
      <c r="I153" s="238"/>
      <c r="J153" s="238"/>
      <c r="K153" s="241">
        <v>0.081</v>
      </c>
      <c r="L153" s="238"/>
      <c r="M153" s="238"/>
      <c r="N153" s="238"/>
      <c r="O153" s="238"/>
      <c r="P153" s="238"/>
      <c r="Q153" s="238"/>
      <c r="R153" s="242"/>
      <c r="T153" s="243"/>
      <c r="U153" s="238"/>
      <c r="V153" s="238"/>
      <c r="W153" s="238"/>
      <c r="X153" s="238"/>
      <c r="Y153" s="238"/>
      <c r="Z153" s="238"/>
      <c r="AA153" s="244"/>
      <c r="AT153" s="245" t="s">
        <v>160</v>
      </c>
      <c r="AU153" s="245" t="s">
        <v>102</v>
      </c>
      <c r="AV153" s="11" t="s">
        <v>102</v>
      </c>
      <c r="AW153" s="11" t="s">
        <v>36</v>
      </c>
      <c r="AX153" s="11" t="s">
        <v>37</v>
      </c>
      <c r="AY153" s="245" t="s">
        <v>152</v>
      </c>
    </row>
    <row r="154" spans="2:65" s="1" customFormat="1" ht="38.25" customHeight="1">
      <c r="B154" s="47"/>
      <c r="C154" s="216" t="s">
        <v>157</v>
      </c>
      <c r="D154" s="216" t="s">
        <v>153</v>
      </c>
      <c r="E154" s="217" t="s">
        <v>177</v>
      </c>
      <c r="F154" s="218" t="s">
        <v>178</v>
      </c>
      <c r="G154" s="218"/>
      <c r="H154" s="218"/>
      <c r="I154" s="218"/>
      <c r="J154" s="219" t="s">
        <v>156</v>
      </c>
      <c r="K154" s="220">
        <v>9.25</v>
      </c>
      <c r="L154" s="221">
        <v>0</v>
      </c>
      <c r="M154" s="222"/>
      <c r="N154" s="223">
        <f>ROUND(L154*K154,1)</f>
        <v>0</v>
      </c>
      <c r="O154" s="223"/>
      <c r="P154" s="223"/>
      <c r="Q154" s="223"/>
      <c r="R154" s="49"/>
      <c r="T154" s="224" t="s">
        <v>22</v>
      </c>
      <c r="U154" s="57" t="s">
        <v>44</v>
      </c>
      <c r="V154" s="48"/>
      <c r="W154" s="225">
        <f>V154*K154</f>
        <v>0</v>
      </c>
      <c r="X154" s="225">
        <v>0</v>
      </c>
      <c r="Y154" s="225">
        <f>X154*K154</f>
        <v>0</v>
      </c>
      <c r="Z154" s="225">
        <v>0.035</v>
      </c>
      <c r="AA154" s="226">
        <f>Z154*K154</f>
        <v>0.32375000000000004</v>
      </c>
      <c r="AR154" s="23" t="s">
        <v>157</v>
      </c>
      <c r="AT154" s="23" t="s">
        <v>153</v>
      </c>
      <c r="AU154" s="23" t="s">
        <v>102</v>
      </c>
      <c r="AY154" s="23" t="s">
        <v>152</v>
      </c>
      <c r="BE154" s="139">
        <f>IF(U154="základní",N154,0)</f>
        <v>0</v>
      </c>
      <c r="BF154" s="139">
        <f>IF(U154="snížená",N154,0)</f>
        <v>0</v>
      </c>
      <c r="BG154" s="139">
        <f>IF(U154="zákl. přenesená",N154,0)</f>
        <v>0</v>
      </c>
      <c r="BH154" s="139">
        <f>IF(U154="sníž. přenesená",N154,0)</f>
        <v>0</v>
      </c>
      <c r="BI154" s="139">
        <f>IF(U154="nulová",N154,0)</f>
        <v>0</v>
      </c>
      <c r="BJ154" s="23" t="s">
        <v>37</v>
      </c>
      <c r="BK154" s="139">
        <f>ROUND(L154*K154,1)</f>
        <v>0</v>
      </c>
      <c r="BL154" s="23" t="s">
        <v>157</v>
      </c>
      <c r="BM154" s="23" t="s">
        <v>179</v>
      </c>
    </row>
    <row r="155" spans="2:51" s="10" customFormat="1" ht="16.5" customHeight="1">
      <c r="B155" s="227"/>
      <c r="C155" s="228"/>
      <c r="D155" s="228"/>
      <c r="E155" s="229" t="s">
        <v>22</v>
      </c>
      <c r="F155" s="230" t="s">
        <v>159</v>
      </c>
      <c r="G155" s="231"/>
      <c r="H155" s="231"/>
      <c r="I155" s="231"/>
      <c r="J155" s="228"/>
      <c r="K155" s="229" t="s">
        <v>22</v>
      </c>
      <c r="L155" s="228"/>
      <c r="M155" s="228"/>
      <c r="N155" s="228"/>
      <c r="O155" s="228"/>
      <c r="P155" s="228"/>
      <c r="Q155" s="228"/>
      <c r="R155" s="232"/>
      <c r="T155" s="233"/>
      <c r="U155" s="228"/>
      <c r="V155" s="228"/>
      <c r="W155" s="228"/>
      <c r="X155" s="228"/>
      <c r="Y155" s="228"/>
      <c r="Z155" s="228"/>
      <c r="AA155" s="234"/>
      <c r="AT155" s="235" t="s">
        <v>160</v>
      </c>
      <c r="AU155" s="235" t="s">
        <v>102</v>
      </c>
      <c r="AV155" s="10" t="s">
        <v>37</v>
      </c>
      <c r="AW155" s="10" t="s">
        <v>36</v>
      </c>
      <c r="AX155" s="10" t="s">
        <v>79</v>
      </c>
      <c r="AY155" s="235" t="s">
        <v>152</v>
      </c>
    </row>
    <row r="156" spans="2:51" s="11" customFormat="1" ht="16.5" customHeight="1">
      <c r="B156" s="237"/>
      <c r="C156" s="238"/>
      <c r="D156" s="238"/>
      <c r="E156" s="239" t="s">
        <v>22</v>
      </c>
      <c r="F156" s="240" t="s">
        <v>164</v>
      </c>
      <c r="G156" s="238"/>
      <c r="H156" s="238"/>
      <c r="I156" s="238"/>
      <c r="J156" s="238"/>
      <c r="K156" s="241">
        <v>4.7</v>
      </c>
      <c r="L156" s="238"/>
      <c r="M156" s="238"/>
      <c r="N156" s="238"/>
      <c r="O156" s="238"/>
      <c r="P156" s="238"/>
      <c r="Q156" s="238"/>
      <c r="R156" s="242"/>
      <c r="T156" s="243"/>
      <c r="U156" s="238"/>
      <c r="V156" s="238"/>
      <c r="W156" s="238"/>
      <c r="X156" s="238"/>
      <c r="Y156" s="238"/>
      <c r="Z156" s="238"/>
      <c r="AA156" s="244"/>
      <c r="AT156" s="245" t="s">
        <v>160</v>
      </c>
      <c r="AU156" s="245" t="s">
        <v>102</v>
      </c>
      <c r="AV156" s="11" t="s">
        <v>102</v>
      </c>
      <c r="AW156" s="11" t="s">
        <v>36</v>
      </c>
      <c r="AX156" s="11" t="s">
        <v>79</v>
      </c>
      <c r="AY156" s="245" t="s">
        <v>152</v>
      </c>
    </row>
    <row r="157" spans="2:51" s="10" customFormat="1" ht="16.5" customHeight="1">
      <c r="B157" s="227"/>
      <c r="C157" s="228"/>
      <c r="D157" s="228"/>
      <c r="E157" s="229" t="s">
        <v>22</v>
      </c>
      <c r="F157" s="236" t="s">
        <v>165</v>
      </c>
      <c r="G157" s="228"/>
      <c r="H157" s="228"/>
      <c r="I157" s="228"/>
      <c r="J157" s="228"/>
      <c r="K157" s="229" t="s">
        <v>22</v>
      </c>
      <c r="L157" s="228"/>
      <c r="M157" s="228"/>
      <c r="N157" s="228"/>
      <c r="O157" s="228"/>
      <c r="P157" s="228"/>
      <c r="Q157" s="228"/>
      <c r="R157" s="232"/>
      <c r="T157" s="233"/>
      <c r="U157" s="228"/>
      <c r="V157" s="228"/>
      <c r="W157" s="228"/>
      <c r="X157" s="228"/>
      <c r="Y157" s="228"/>
      <c r="Z157" s="228"/>
      <c r="AA157" s="234"/>
      <c r="AT157" s="235" t="s">
        <v>160</v>
      </c>
      <c r="AU157" s="235" t="s">
        <v>102</v>
      </c>
      <c r="AV157" s="10" t="s">
        <v>37</v>
      </c>
      <c r="AW157" s="10" t="s">
        <v>36</v>
      </c>
      <c r="AX157" s="10" t="s">
        <v>79</v>
      </c>
      <c r="AY157" s="235" t="s">
        <v>152</v>
      </c>
    </row>
    <row r="158" spans="2:51" s="11" customFormat="1" ht="16.5" customHeight="1">
      <c r="B158" s="237"/>
      <c r="C158" s="238"/>
      <c r="D158" s="238"/>
      <c r="E158" s="239" t="s">
        <v>22</v>
      </c>
      <c r="F158" s="240" t="s">
        <v>166</v>
      </c>
      <c r="G158" s="238"/>
      <c r="H158" s="238"/>
      <c r="I158" s="238"/>
      <c r="J158" s="238"/>
      <c r="K158" s="241">
        <v>4.55</v>
      </c>
      <c r="L158" s="238"/>
      <c r="M158" s="238"/>
      <c r="N158" s="238"/>
      <c r="O158" s="238"/>
      <c r="P158" s="238"/>
      <c r="Q158" s="238"/>
      <c r="R158" s="242"/>
      <c r="T158" s="243"/>
      <c r="U158" s="238"/>
      <c r="V158" s="238"/>
      <c r="W158" s="238"/>
      <c r="X158" s="238"/>
      <c r="Y158" s="238"/>
      <c r="Z158" s="238"/>
      <c r="AA158" s="244"/>
      <c r="AT158" s="245" t="s">
        <v>160</v>
      </c>
      <c r="AU158" s="245" t="s">
        <v>102</v>
      </c>
      <c r="AV158" s="11" t="s">
        <v>102</v>
      </c>
      <c r="AW158" s="11" t="s">
        <v>36</v>
      </c>
      <c r="AX158" s="11" t="s">
        <v>79</v>
      </c>
      <c r="AY158" s="245" t="s">
        <v>152</v>
      </c>
    </row>
    <row r="159" spans="2:51" s="12" customFormat="1" ht="16.5" customHeight="1">
      <c r="B159" s="246"/>
      <c r="C159" s="247"/>
      <c r="D159" s="247"/>
      <c r="E159" s="248" t="s">
        <v>22</v>
      </c>
      <c r="F159" s="249" t="s">
        <v>167</v>
      </c>
      <c r="G159" s="247"/>
      <c r="H159" s="247"/>
      <c r="I159" s="247"/>
      <c r="J159" s="247"/>
      <c r="K159" s="250">
        <v>9.25</v>
      </c>
      <c r="L159" s="247"/>
      <c r="M159" s="247"/>
      <c r="N159" s="247"/>
      <c r="O159" s="247"/>
      <c r="P159" s="247"/>
      <c r="Q159" s="247"/>
      <c r="R159" s="251"/>
      <c r="T159" s="252"/>
      <c r="U159" s="247"/>
      <c r="V159" s="247"/>
      <c r="W159" s="247"/>
      <c r="X159" s="247"/>
      <c r="Y159" s="247"/>
      <c r="Z159" s="247"/>
      <c r="AA159" s="253"/>
      <c r="AT159" s="254" t="s">
        <v>160</v>
      </c>
      <c r="AU159" s="254" t="s">
        <v>102</v>
      </c>
      <c r="AV159" s="12" t="s">
        <v>157</v>
      </c>
      <c r="AW159" s="12" t="s">
        <v>36</v>
      </c>
      <c r="AX159" s="12" t="s">
        <v>37</v>
      </c>
      <c r="AY159" s="254" t="s">
        <v>152</v>
      </c>
    </row>
    <row r="160" spans="2:65" s="1" customFormat="1" ht="25.5" customHeight="1">
      <c r="B160" s="47"/>
      <c r="C160" s="216" t="s">
        <v>180</v>
      </c>
      <c r="D160" s="216" t="s">
        <v>153</v>
      </c>
      <c r="E160" s="217" t="s">
        <v>181</v>
      </c>
      <c r="F160" s="218" t="s">
        <v>182</v>
      </c>
      <c r="G160" s="218"/>
      <c r="H160" s="218"/>
      <c r="I160" s="218"/>
      <c r="J160" s="219" t="s">
        <v>156</v>
      </c>
      <c r="K160" s="220">
        <v>0.135</v>
      </c>
      <c r="L160" s="221">
        <v>0</v>
      </c>
      <c r="M160" s="222"/>
      <c r="N160" s="223">
        <f>ROUND(L160*K160,1)</f>
        <v>0</v>
      </c>
      <c r="O160" s="223"/>
      <c r="P160" s="223"/>
      <c r="Q160" s="223"/>
      <c r="R160" s="49"/>
      <c r="T160" s="224" t="s">
        <v>22</v>
      </c>
      <c r="U160" s="57" t="s">
        <v>44</v>
      </c>
      <c r="V160" s="48"/>
      <c r="W160" s="225">
        <f>V160*K160</f>
        <v>0</v>
      </c>
      <c r="X160" s="225">
        <v>0</v>
      </c>
      <c r="Y160" s="225">
        <f>X160*K160</f>
        <v>0</v>
      </c>
      <c r="Z160" s="225">
        <v>0.055</v>
      </c>
      <c r="AA160" s="226">
        <f>Z160*K160</f>
        <v>0.007425</v>
      </c>
      <c r="AR160" s="23" t="s">
        <v>157</v>
      </c>
      <c r="AT160" s="23" t="s">
        <v>153</v>
      </c>
      <c r="AU160" s="23" t="s">
        <v>102</v>
      </c>
      <c r="AY160" s="23" t="s">
        <v>152</v>
      </c>
      <c r="BE160" s="139">
        <f>IF(U160="základní",N160,0)</f>
        <v>0</v>
      </c>
      <c r="BF160" s="139">
        <f>IF(U160="snížená",N160,0)</f>
        <v>0</v>
      </c>
      <c r="BG160" s="139">
        <f>IF(U160="zákl. přenesená",N160,0)</f>
        <v>0</v>
      </c>
      <c r="BH160" s="139">
        <f>IF(U160="sníž. přenesená",N160,0)</f>
        <v>0</v>
      </c>
      <c r="BI160" s="139">
        <f>IF(U160="nulová",N160,0)</f>
        <v>0</v>
      </c>
      <c r="BJ160" s="23" t="s">
        <v>37</v>
      </c>
      <c r="BK160" s="139">
        <f>ROUND(L160*K160,1)</f>
        <v>0</v>
      </c>
      <c r="BL160" s="23" t="s">
        <v>157</v>
      </c>
      <c r="BM160" s="23" t="s">
        <v>183</v>
      </c>
    </row>
    <row r="161" spans="2:51" s="10" customFormat="1" ht="16.5" customHeight="1">
      <c r="B161" s="227"/>
      <c r="C161" s="228"/>
      <c r="D161" s="228"/>
      <c r="E161" s="229" t="s">
        <v>22</v>
      </c>
      <c r="F161" s="230" t="s">
        <v>159</v>
      </c>
      <c r="G161" s="231"/>
      <c r="H161" s="231"/>
      <c r="I161" s="231"/>
      <c r="J161" s="228"/>
      <c r="K161" s="229" t="s">
        <v>22</v>
      </c>
      <c r="L161" s="228"/>
      <c r="M161" s="228"/>
      <c r="N161" s="228"/>
      <c r="O161" s="228"/>
      <c r="P161" s="228"/>
      <c r="Q161" s="228"/>
      <c r="R161" s="232"/>
      <c r="T161" s="233"/>
      <c r="U161" s="228"/>
      <c r="V161" s="228"/>
      <c r="W161" s="228"/>
      <c r="X161" s="228"/>
      <c r="Y161" s="228"/>
      <c r="Z161" s="228"/>
      <c r="AA161" s="234"/>
      <c r="AT161" s="235" t="s">
        <v>160</v>
      </c>
      <c r="AU161" s="235" t="s">
        <v>102</v>
      </c>
      <c r="AV161" s="10" t="s">
        <v>37</v>
      </c>
      <c r="AW161" s="10" t="s">
        <v>36</v>
      </c>
      <c r="AX161" s="10" t="s">
        <v>79</v>
      </c>
      <c r="AY161" s="235" t="s">
        <v>152</v>
      </c>
    </row>
    <row r="162" spans="2:51" s="11" customFormat="1" ht="16.5" customHeight="1">
      <c r="B162" s="237"/>
      <c r="C162" s="238"/>
      <c r="D162" s="238"/>
      <c r="E162" s="239" t="s">
        <v>22</v>
      </c>
      <c r="F162" s="240" t="s">
        <v>184</v>
      </c>
      <c r="G162" s="238"/>
      <c r="H162" s="238"/>
      <c r="I162" s="238"/>
      <c r="J162" s="238"/>
      <c r="K162" s="241">
        <v>0.135</v>
      </c>
      <c r="L162" s="238"/>
      <c r="M162" s="238"/>
      <c r="N162" s="238"/>
      <c r="O162" s="238"/>
      <c r="P162" s="238"/>
      <c r="Q162" s="238"/>
      <c r="R162" s="242"/>
      <c r="T162" s="243"/>
      <c r="U162" s="238"/>
      <c r="V162" s="238"/>
      <c r="W162" s="238"/>
      <c r="X162" s="238"/>
      <c r="Y162" s="238"/>
      <c r="Z162" s="238"/>
      <c r="AA162" s="244"/>
      <c r="AT162" s="245" t="s">
        <v>160</v>
      </c>
      <c r="AU162" s="245" t="s">
        <v>102</v>
      </c>
      <c r="AV162" s="11" t="s">
        <v>102</v>
      </c>
      <c r="AW162" s="11" t="s">
        <v>36</v>
      </c>
      <c r="AX162" s="11" t="s">
        <v>37</v>
      </c>
      <c r="AY162" s="245" t="s">
        <v>152</v>
      </c>
    </row>
    <row r="163" spans="2:65" s="1" customFormat="1" ht="25.5" customHeight="1">
      <c r="B163" s="47"/>
      <c r="C163" s="216" t="s">
        <v>185</v>
      </c>
      <c r="D163" s="216" t="s">
        <v>153</v>
      </c>
      <c r="E163" s="217" t="s">
        <v>186</v>
      </c>
      <c r="F163" s="218" t="s">
        <v>187</v>
      </c>
      <c r="G163" s="218"/>
      <c r="H163" s="218"/>
      <c r="I163" s="218"/>
      <c r="J163" s="219" t="s">
        <v>156</v>
      </c>
      <c r="K163" s="220">
        <v>29.2</v>
      </c>
      <c r="L163" s="221">
        <v>0</v>
      </c>
      <c r="M163" s="222"/>
      <c r="N163" s="223">
        <f>ROUND(L163*K163,1)</f>
        <v>0</v>
      </c>
      <c r="O163" s="223"/>
      <c r="P163" s="223"/>
      <c r="Q163" s="223"/>
      <c r="R163" s="49"/>
      <c r="T163" s="224" t="s">
        <v>22</v>
      </c>
      <c r="U163" s="57" t="s">
        <v>44</v>
      </c>
      <c r="V163" s="48"/>
      <c r="W163" s="225">
        <f>V163*K163</f>
        <v>0</v>
      </c>
      <c r="X163" s="225">
        <v>0</v>
      </c>
      <c r="Y163" s="225">
        <f>X163*K163</f>
        <v>0</v>
      </c>
      <c r="Z163" s="225">
        <v>0.068</v>
      </c>
      <c r="AA163" s="226">
        <f>Z163*K163</f>
        <v>1.9856</v>
      </c>
      <c r="AR163" s="23" t="s">
        <v>157</v>
      </c>
      <c r="AT163" s="23" t="s">
        <v>153</v>
      </c>
      <c r="AU163" s="23" t="s">
        <v>102</v>
      </c>
      <c r="AY163" s="23" t="s">
        <v>152</v>
      </c>
      <c r="BE163" s="139">
        <f>IF(U163="základní",N163,0)</f>
        <v>0</v>
      </c>
      <c r="BF163" s="139">
        <f>IF(U163="snížená",N163,0)</f>
        <v>0</v>
      </c>
      <c r="BG163" s="139">
        <f>IF(U163="zákl. přenesená",N163,0)</f>
        <v>0</v>
      </c>
      <c r="BH163" s="139">
        <f>IF(U163="sníž. přenesená",N163,0)</f>
        <v>0</v>
      </c>
      <c r="BI163" s="139">
        <f>IF(U163="nulová",N163,0)</f>
        <v>0</v>
      </c>
      <c r="BJ163" s="23" t="s">
        <v>37</v>
      </c>
      <c r="BK163" s="139">
        <f>ROUND(L163*K163,1)</f>
        <v>0</v>
      </c>
      <c r="BL163" s="23" t="s">
        <v>157</v>
      </c>
      <c r="BM163" s="23" t="s">
        <v>188</v>
      </c>
    </row>
    <row r="164" spans="2:51" s="10" customFormat="1" ht="16.5" customHeight="1">
      <c r="B164" s="227"/>
      <c r="C164" s="228"/>
      <c r="D164" s="228"/>
      <c r="E164" s="229" t="s">
        <v>22</v>
      </c>
      <c r="F164" s="230" t="s">
        <v>159</v>
      </c>
      <c r="G164" s="231"/>
      <c r="H164" s="231"/>
      <c r="I164" s="231"/>
      <c r="J164" s="228"/>
      <c r="K164" s="229" t="s">
        <v>22</v>
      </c>
      <c r="L164" s="228"/>
      <c r="M164" s="228"/>
      <c r="N164" s="228"/>
      <c r="O164" s="228"/>
      <c r="P164" s="228"/>
      <c r="Q164" s="228"/>
      <c r="R164" s="232"/>
      <c r="T164" s="233"/>
      <c r="U164" s="228"/>
      <c r="V164" s="228"/>
      <c r="W164" s="228"/>
      <c r="X164" s="228"/>
      <c r="Y164" s="228"/>
      <c r="Z164" s="228"/>
      <c r="AA164" s="234"/>
      <c r="AT164" s="235" t="s">
        <v>160</v>
      </c>
      <c r="AU164" s="235" t="s">
        <v>102</v>
      </c>
      <c r="AV164" s="10" t="s">
        <v>37</v>
      </c>
      <c r="AW164" s="10" t="s">
        <v>36</v>
      </c>
      <c r="AX164" s="10" t="s">
        <v>79</v>
      </c>
      <c r="AY164" s="235" t="s">
        <v>152</v>
      </c>
    </row>
    <row r="165" spans="2:51" s="11" customFormat="1" ht="16.5" customHeight="1">
      <c r="B165" s="237"/>
      <c r="C165" s="238"/>
      <c r="D165" s="238"/>
      <c r="E165" s="239" t="s">
        <v>22</v>
      </c>
      <c r="F165" s="240" t="s">
        <v>189</v>
      </c>
      <c r="G165" s="238"/>
      <c r="H165" s="238"/>
      <c r="I165" s="238"/>
      <c r="J165" s="238"/>
      <c r="K165" s="241">
        <v>9.35</v>
      </c>
      <c r="L165" s="238"/>
      <c r="M165" s="238"/>
      <c r="N165" s="238"/>
      <c r="O165" s="238"/>
      <c r="P165" s="238"/>
      <c r="Q165" s="238"/>
      <c r="R165" s="242"/>
      <c r="T165" s="243"/>
      <c r="U165" s="238"/>
      <c r="V165" s="238"/>
      <c r="W165" s="238"/>
      <c r="X165" s="238"/>
      <c r="Y165" s="238"/>
      <c r="Z165" s="238"/>
      <c r="AA165" s="244"/>
      <c r="AT165" s="245" t="s">
        <v>160</v>
      </c>
      <c r="AU165" s="245" t="s">
        <v>102</v>
      </c>
      <c r="AV165" s="11" t="s">
        <v>102</v>
      </c>
      <c r="AW165" s="11" t="s">
        <v>36</v>
      </c>
      <c r="AX165" s="11" t="s">
        <v>79</v>
      </c>
      <c r="AY165" s="245" t="s">
        <v>152</v>
      </c>
    </row>
    <row r="166" spans="2:51" s="11" customFormat="1" ht="16.5" customHeight="1">
      <c r="B166" s="237"/>
      <c r="C166" s="238"/>
      <c r="D166" s="238"/>
      <c r="E166" s="239" t="s">
        <v>22</v>
      </c>
      <c r="F166" s="240" t="s">
        <v>190</v>
      </c>
      <c r="G166" s="238"/>
      <c r="H166" s="238"/>
      <c r="I166" s="238"/>
      <c r="J166" s="238"/>
      <c r="K166" s="241">
        <v>11.29</v>
      </c>
      <c r="L166" s="238"/>
      <c r="M166" s="238"/>
      <c r="N166" s="238"/>
      <c r="O166" s="238"/>
      <c r="P166" s="238"/>
      <c r="Q166" s="238"/>
      <c r="R166" s="242"/>
      <c r="T166" s="243"/>
      <c r="U166" s="238"/>
      <c r="V166" s="238"/>
      <c r="W166" s="238"/>
      <c r="X166" s="238"/>
      <c r="Y166" s="238"/>
      <c r="Z166" s="238"/>
      <c r="AA166" s="244"/>
      <c r="AT166" s="245" t="s">
        <v>160</v>
      </c>
      <c r="AU166" s="245" t="s">
        <v>102</v>
      </c>
      <c r="AV166" s="11" t="s">
        <v>102</v>
      </c>
      <c r="AW166" s="11" t="s">
        <v>36</v>
      </c>
      <c r="AX166" s="11" t="s">
        <v>79</v>
      </c>
      <c r="AY166" s="245" t="s">
        <v>152</v>
      </c>
    </row>
    <row r="167" spans="2:51" s="10" customFormat="1" ht="16.5" customHeight="1">
      <c r="B167" s="227"/>
      <c r="C167" s="228"/>
      <c r="D167" s="228"/>
      <c r="E167" s="229" t="s">
        <v>22</v>
      </c>
      <c r="F167" s="236" t="s">
        <v>165</v>
      </c>
      <c r="G167" s="228"/>
      <c r="H167" s="228"/>
      <c r="I167" s="228"/>
      <c r="J167" s="228"/>
      <c r="K167" s="229" t="s">
        <v>22</v>
      </c>
      <c r="L167" s="228"/>
      <c r="M167" s="228"/>
      <c r="N167" s="228"/>
      <c r="O167" s="228"/>
      <c r="P167" s="228"/>
      <c r="Q167" s="228"/>
      <c r="R167" s="232"/>
      <c r="T167" s="233"/>
      <c r="U167" s="228"/>
      <c r="V167" s="228"/>
      <c r="W167" s="228"/>
      <c r="X167" s="228"/>
      <c r="Y167" s="228"/>
      <c r="Z167" s="228"/>
      <c r="AA167" s="234"/>
      <c r="AT167" s="235" t="s">
        <v>160</v>
      </c>
      <c r="AU167" s="235" t="s">
        <v>102</v>
      </c>
      <c r="AV167" s="10" t="s">
        <v>37</v>
      </c>
      <c r="AW167" s="10" t="s">
        <v>36</v>
      </c>
      <c r="AX167" s="10" t="s">
        <v>79</v>
      </c>
      <c r="AY167" s="235" t="s">
        <v>152</v>
      </c>
    </row>
    <row r="168" spans="2:51" s="11" customFormat="1" ht="16.5" customHeight="1">
      <c r="B168" s="237"/>
      <c r="C168" s="238"/>
      <c r="D168" s="238"/>
      <c r="E168" s="239" t="s">
        <v>22</v>
      </c>
      <c r="F168" s="240" t="s">
        <v>191</v>
      </c>
      <c r="G168" s="238"/>
      <c r="H168" s="238"/>
      <c r="I168" s="238"/>
      <c r="J168" s="238"/>
      <c r="K168" s="241">
        <v>8.56</v>
      </c>
      <c r="L168" s="238"/>
      <c r="M168" s="238"/>
      <c r="N168" s="238"/>
      <c r="O168" s="238"/>
      <c r="P168" s="238"/>
      <c r="Q168" s="238"/>
      <c r="R168" s="242"/>
      <c r="T168" s="243"/>
      <c r="U168" s="238"/>
      <c r="V168" s="238"/>
      <c r="W168" s="238"/>
      <c r="X168" s="238"/>
      <c r="Y168" s="238"/>
      <c r="Z168" s="238"/>
      <c r="AA168" s="244"/>
      <c r="AT168" s="245" t="s">
        <v>160</v>
      </c>
      <c r="AU168" s="245" t="s">
        <v>102</v>
      </c>
      <c r="AV168" s="11" t="s">
        <v>102</v>
      </c>
      <c r="AW168" s="11" t="s">
        <v>36</v>
      </c>
      <c r="AX168" s="11" t="s">
        <v>79</v>
      </c>
      <c r="AY168" s="245" t="s">
        <v>152</v>
      </c>
    </row>
    <row r="169" spans="2:51" s="12" customFormat="1" ht="16.5" customHeight="1">
      <c r="B169" s="246"/>
      <c r="C169" s="247"/>
      <c r="D169" s="247"/>
      <c r="E169" s="248" t="s">
        <v>22</v>
      </c>
      <c r="F169" s="249" t="s">
        <v>167</v>
      </c>
      <c r="G169" s="247"/>
      <c r="H169" s="247"/>
      <c r="I169" s="247"/>
      <c r="J169" s="247"/>
      <c r="K169" s="250">
        <v>29.2</v>
      </c>
      <c r="L169" s="247"/>
      <c r="M169" s="247"/>
      <c r="N169" s="247"/>
      <c r="O169" s="247"/>
      <c r="P169" s="247"/>
      <c r="Q169" s="247"/>
      <c r="R169" s="251"/>
      <c r="T169" s="252"/>
      <c r="U169" s="247"/>
      <c r="V169" s="247"/>
      <c r="W169" s="247"/>
      <c r="X169" s="247"/>
      <c r="Y169" s="247"/>
      <c r="Z169" s="247"/>
      <c r="AA169" s="253"/>
      <c r="AT169" s="254" t="s">
        <v>160</v>
      </c>
      <c r="AU169" s="254" t="s">
        <v>102</v>
      </c>
      <c r="AV169" s="12" t="s">
        <v>157</v>
      </c>
      <c r="AW169" s="12" t="s">
        <v>36</v>
      </c>
      <c r="AX169" s="12" t="s">
        <v>37</v>
      </c>
      <c r="AY169" s="254" t="s">
        <v>152</v>
      </c>
    </row>
    <row r="170" spans="2:63" s="9" customFormat="1" ht="29.85" customHeight="1">
      <c r="B170" s="202"/>
      <c r="C170" s="203"/>
      <c r="D170" s="213" t="s">
        <v>115</v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4">
        <f>BK170</f>
        <v>0</v>
      </c>
      <c r="O170" s="215"/>
      <c r="P170" s="215"/>
      <c r="Q170" s="215"/>
      <c r="R170" s="206"/>
      <c r="T170" s="207"/>
      <c r="U170" s="203"/>
      <c r="V170" s="203"/>
      <c r="W170" s="208">
        <f>SUM(W171:W174)</f>
        <v>0</v>
      </c>
      <c r="X170" s="203"/>
      <c r="Y170" s="208">
        <f>SUM(Y171:Y174)</f>
        <v>0</v>
      </c>
      <c r="Z170" s="203"/>
      <c r="AA170" s="209">
        <f>SUM(AA171:AA174)</f>
        <v>0</v>
      </c>
      <c r="AR170" s="210" t="s">
        <v>37</v>
      </c>
      <c r="AT170" s="211" t="s">
        <v>78</v>
      </c>
      <c r="AU170" s="211" t="s">
        <v>37</v>
      </c>
      <c r="AY170" s="210" t="s">
        <v>152</v>
      </c>
      <c r="BK170" s="212">
        <f>SUM(BK171:BK174)</f>
        <v>0</v>
      </c>
    </row>
    <row r="171" spans="2:65" s="1" customFormat="1" ht="38.25" customHeight="1">
      <c r="B171" s="47"/>
      <c r="C171" s="216" t="s">
        <v>192</v>
      </c>
      <c r="D171" s="216" t="s">
        <v>153</v>
      </c>
      <c r="E171" s="217" t="s">
        <v>193</v>
      </c>
      <c r="F171" s="218" t="s">
        <v>194</v>
      </c>
      <c r="G171" s="218"/>
      <c r="H171" s="218"/>
      <c r="I171" s="218"/>
      <c r="J171" s="219" t="s">
        <v>195</v>
      </c>
      <c r="K171" s="220">
        <v>2.92</v>
      </c>
      <c r="L171" s="221">
        <v>0</v>
      </c>
      <c r="M171" s="222"/>
      <c r="N171" s="223">
        <f>ROUND(L171*K171,1)</f>
        <v>0</v>
      </c>
      <c r="O171" s="223"/>
      <c r="P171" s="223"/>
      <c r="Q171" s="223"/>
      <c r="R171" s="49"/>
      <c r="T171" s="224" t="s">
        <v>22</v>
      </c>
      <c r="U171" s="57" t="s">
        <v>44</v>
      </c>
      <c r="V171" s="48"/>
      <c r="W171" s="225">
        <f>V171*K171</f>
        <v>0</v>
      </c>
      <c r="X171" s="225">
        <v>0</v>
      </c>
      <c r="Y171" s="225">
        <f>X171*K171</f>
        <v>0</v>
      </c>
      <c r="Z171" s="225">
        <v>0</v>
      </c>
      <c r="AA171" s="226">
        <f>Z171*K171</f>
        <v>0</v>
      </c>
      <c r="AR171" s="23" t="s">
        <v>157</v>
      </c>
      <c r="AT171" s="23" t="s">
        <v>153</v>
      </c>
      <c r="AU171" s="23" t="s">
        <v>102</v>
      </c>
      <c r="AY171" s="23" t="s">
        <v>152</v>
      </c>
      <c r="BE171" s="139">
        <f>IF(U171="základní",N171,0)</f>
        <v>0</v>
      </c>
      <c r="BF171" s="139">
        <f>IF(U171="snížená",N171,0)</f>
        <v>0</v>
      </c>
      <c r="BG171" s="139">
        <f>IF(U171="zákl. přenesená",N171,0)</f>
        <v>0</v>
      </c>
      <c r="BH171" s="139">
        <f>IF(U171="sníž. přenesená",N171,0)</f>
        <v>0</v>
      </c>
      <c r="BI171" s="139">
        <f>IF(U171="nulová",N171,0)</f>
        <v>0</v>
      </c>
      <c r="BJ171" s="23" t="s">
        <v>37</v>
      </c>
      <c r="BK171" s="139">
        <f>ROUND(L171*K171,1)</f>
        <v>0</v>
      </c>
      <c r="BL171" s="23" t="s">
        <v>157</v>
      </c>
      <c r="BM171" s="23" t="s">
        <v>196</v>
      </c>
    </row>
    <row r="172" spans="2:65" s="1" customFormat="1" ht="38.25" customHeight="1">
      <c r="B172" s="47"/>
      <c r="C172" s="216" t="s">
        <v>197</v>
      </c>
      <c r="D172" s="216" t="s">
        <v>153</v>
      </c>
      <c r="E172" s="217" t="s">
        <v>198</v>
      </c>
      <c r="F172" s="218" t="s">
        <v>199</v>
      </c>
      <c r="G172" s="218"/>
      <c r="H172" s="218"/>
      <c r="I172" s="218"/>
      <c r="J172" s="219" t="s">
        <v>195</v>
      </c>
      <c r="K172" s="220">
        <v>2.92</v>
      </c>
      <c r="L172" s="221">
        <v>0</v>
      </c>
      <c r="M172" s="222"/>
      <c r="N172" s="223">
        <f>ROUND(L172*K172,1)</f>
        <v>0</v>
      </c>
      <c r="O172" s="223"/>
      <c r="P172" s="223"/>
      <c r="Q172" s="223"/>
      <c r="R172" s="49"/>
      <c r="T172" s="224" t="s">
        <v>22</v>
      </c>
      <c r="U172" s="57" t="s">
        <v>44</v>
      </c>
      <c r="V172" s="48"/>
      <c r="W172" s="225">
        <f>V172*K172</f>
        <v>0</v>
      </c>
      <c r="X172" s="225">
        <v>0</v>
      </c>
      <c r="Y172" s="225">
        <f>X172*K172</f>
        <v>0</v>
      </c>
      <c r="Z172" s="225">
        <v>0</v>
      </c>
      <c r="AA172" s="226">
        <f>Z172*K172</f>
        <v>0</v>
      </c>
      <c r="AR172" s="23" t="s">
        <v>157</v>
      </c>
      <c r="AT172" s="23" t="s">
        <v>153</v>
      </c>
      <c r="AU172" s="23" t="s">
        <v>102</v>
      </c>
      <c r="AY172" s="23" t="s">
        <v>152</v>
      </c>
      <c r="BE172" s="139">
        <f>IF(U172="základní",N172,0)</f>
        <v>0</v>
      </c>
      <c r="BF172" s="139">
        <f>IF(U172="snížená",N172,0)</f>
        <v>0</v>
      </c>
      <c r="BG172" s="139">
        <f>IF(U172="zákl. přenesená",N172,0)</f>
        <v>0</v>
      </c>
      <c r="BH172" s="139">
        <f>IF(U172="sníž. přenesená",N172,0)</f>
        <v>0</v>
      </c>
      <c r="BI172" s="139">
        <f>IF(U172="nulová",N172,0)</f>
        <v>0</v>
      </c>
      <c r="BJ172" s="23" t="s">
        <v>37</v>
      </c>
      <c r="BK172" s="139">
        <f>ROUND(L172*K172,1)</f>
        <v>0</v>
      </c>
      <c r="BL172" s="23" t="s">
        <v>157</v>
      </c>
      <c r="BM172" s="23" t="s">
        <v>200</v>
      </c>
    </row>
    <row r="173" spans="2:65" s="1" customFormat="1" ht="25.5" customHeight="1">
      <c r="B173" s="47"/>
      <c r="C173" s="216" t="s">
        <v>201</v>
      </c>
      <c r="D173" s="216" t="s">
        <v>153</v>
      </c>
      <c r="E173" s="217" t="s">
        <v>202</v>
      </c>
      <c r="F173" s="218" t="s">
        <v>203</v>
      </c>
      <c r="G173" s="218"/>
      <c r="H173" s="218"/>
      <c r="I173" s="218"/>
      <c r="J173" s="219" t="s">
        <v>195</v>
      </c>
      <c r="K173" s="220">
        <v>29.2</v>
      </c>
      <c r="L173" s="221">
        <v>0</v>
      </c>
      <c r="M173" s="222"/>
      <c r="N173" s="223">
        <f>ROUND(L173*K173,1)</f>
        <v>0</v>
      </c>
      <c r="O173" s="223"/>
      <c r="P173" s="223"/>
      <c r="Q173" s="223"/>
      <c r="R173" s="49"/>
      <c r="T173" s="224" t="s">
        <v>22</v>
      </c>
      <c r="U173" s="57" t="s">
        <v>44</v>
      </c>
      <c r="V173" s="48"/>
      <c r="W173" s="225">
        <f>V173*K173</f>
        <v>0</v>
      </c>
      <c r="X173" s="225">
        <v>0</v>
      </c>
      <c r="Y173" s="225">
        <f>X173*K173</f>
        <v>0</v>
      </c>
      <c r="Z173" s="225">
        <v>0</v>
      </c>
      <c r="AA173" s="226">
        <f>Z173*K173</f>
        <v>0</v>
      </c>
      <c r="AR173" s="23" t="s">
        <v>157</v>
      </c>
      <c r="AT173" s="23" t="s">
        <v>153</v>
      </c>
      <c r="AU173" s="23" t="s">
        <v>102</v>
      </c>
      <c r="AY173" s="23" t="s">
        <v>152</v>
      </c>
      <c r="BE173" s="139">
        <f>IF(U173="základní",N173,0)</f>
        <v>0</v>
      </c>
      <c r="BF173" s="139">
        <f>IF(U173="snížená",N173,0)</f>
        <v>0</v>
      </c>
      <c r="BG173" s="139">
        <f>IF(U173="zákl. přenesená",N173,0)</f>
        <v>0</v>
      </c>
      <c r="BH173" s="139">
        <f>IF(U173="sníž. přenesená",N173,0)</f>
        <v>0</v>
      </c>
      <c r="BI173" s="139">
        <f>IF(U173="nulová",N173,0)</f>
        <v>0</v>
      </c>
      <c r="BJ173" s="23" t="s">
        <v>37</v>
      </c>
      <c r="BK173" s="139">
        <f>ROUND(L173*K173,1)</f>
        <v>0</v>
      </c>
      <c r="BL173" s="23" t="s">
        <v>157</v>
      </c>
      <c r="BM173" s="23" t="s">
        <v>204</v>
      </c>
    </row>
    <row r="174" spans="2:65" s="1" customFormat="1" ht="38.25" customHeight="1">
      <c r="B174" s="47"/>
      <c r="C174" s="216" t="s">
        <v>205</v>
      </c>
      <c r="D174" s="216" t="s">
        <v>153</v>
      </c>
      <c r="E174" s="217" t="s">
        <v>206</v>
      </c>
      <c r="F174" s="218" t="s">
        <v>207</v>
      </c>
      <c r="G174" s="218"/>
      <c r="H174" s="218"/>
      <c r="I174" s="218"/>
      <c r="J174" s="219" t="s">
        <v>195</v>
      </c>
      <c r="K174" s="220">
        <v>2.659</v>
      </c>
      <c r="L174" s="221">
        <v>0</v>
      </c>
      <c r="M174" s="222"/>
      <c r="N174" s="223">
        <f>ROUND(L174*K174,1)</f>
        <v>0</v>
      </c>
      <c r="O174" s="223"/>
      <c r="P174" s="223"/>
      <c r="Q174" s="223"/>
      <c r="R174" s="49"/>
      <c r="T174" s="224" t="s">
        <v>22</v>
      </c>
      <c r="U174" s="57" t="s">
        <v>44</v>
      </c>
      <c r="V174" s="48"/>
      <c r="W174" s="225">
        <f>V174*K174</f>
        <v>0</v>
      </c>
      <c r="X174" s="225">
        <v>0</v>
      </c>
      <c r="Y174" s="225">
        <f>X174*K174</f>
        <v>0</v>
      </c>
      <c r="Z174" s="225">
        <v>0</v>
      </c>
      <c r="AA174" s="226">
        <f>Z174*K174</f>
        <v>0</v>
      </c>
      <c r="AR174" s="23" t="s">
        <v>157</v>
      </c>
      <c r="AT174" s="23" t="s">
        <v>153</v>
      </c>
      <c r="AU174" s="23" t="s">
        <v>102</v>
      </c>
      <c r="AY174" s="23" t="s">
        <v>152</v>
      </c>
      <c r="BE174" s="139">
        <f>IF(U174="základní",N174,0)</f>
        <v>0</v>
      </c>
      <c r="BF174" s="139">
        <f>IF(U174="snížená",N174,0)</f>
        <v>0</v>
      </c>
      <c r="BG174" s="139">
        <f>IF(U174="zákl. přenesená",N174,0)</f>
        <v>0</v>
      </c>
      <c r="BH174" s="139">
        <f>IF(U174="sníž. přenesená",N174,0)</f>
        <v>0</v>
      </c>
      <c r="BI174" s="139">
        <f>IF(U174="nulová",N174,0)</f>
        <v>0</v>
      </c>
      <c r="BJ174" s="23" t="s">
        <v>37</v>
      </c>
      <c r="BK174" s="139">
        <f>ROUND(L174*K174,1)</f>
        <v>0</v>
      </c>
      <c r="BL174" s="23" t="s">
        <v>157</v>
      </c>
      <c r="BM174" s="23" t="s">
        <v>208</v>
      </c>
    </row>
    <row r="175" spans="2:63" s="9" customFormat="1" ht="29.85" customHeight="1">
      <c r="B175" s="202"/>
      <c r="C175" s="203"/>
      <c r="D175" s="213" t="s">
        <v>116</v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55">
        <f>BK175</f>
        <v>0</v>
      </c>
      <c r="O175" s="256"/>
      <c r="P175" s="256"/>
      <c r="Q175" s="256"/>
      <c r="R175" s="206"/>
      <c r="T175" s="207"/>
      <c r="U175" s="203"/>
      <c r="V175" s="203"/>
      <c r="W175" s="208">
        <f>W176</f>
        <v>0</v>
      </c>
      <c r="X175" s="203"/>
      <c r="Y175" s="208">
        <f>Y176</f>
        <v>0</v>
      </c>
      <c r="Z175" s="203"/>
      <c r="AA175" s="209">
        <f>AA176</f>
        <v>0</v>
      </c>
      <c r="AR175" s="210" t="s">
        <v>37</v>
      </c>
      <c r="AT175" s="211" t="s">
        <v>78</v>
      </c>
      <c r="AU175" s="211" t="s">
        <v>37</v>
      </c>
      <c r="AY175" s="210" t="s">
        <v>152</v>
      </c>
      <c r="BK175" s="212">
        <f>BK176</f>
        <v>0</v>
      </c>
    </row>
    <row r="176" spans="2:65" s="1" customFormat="1" ht="25.5" customHeight="1">
      <c r="B176" s="47"/>
      <c r="C176" s="216" t="s">
        <v>209</v>
      </c>
      <c r="D176" s="216" t="s">
        <v>153</v>
      </c>
      <c r="E176" s="217" t="s">
        <v>210</v>
      </c>
      <c r="F176" s="218" t="s">
        <v>211</v>
      </c>
      <c r="G176" s="218"/>
      <c r="H176" s="218"/>
      <c r="I176" s="218"/>
      <c r="J176" s="219" t="s">
        <v>195</v>
      </c>
      <c r="K176" s="220">
        <v>0.554</v>
      </c>
      <c r="L176" s="221">
        <v>0</v>
      </c>
      <c r="M176" s="222"/>
      <c r="N176" s="223">
        <f>ROUND(L176*K176,1)</f>
        <v>0</v>
      </c>
      <c r="O176" s="223"/>
      <c r="P176" s="223"/>
      <c r="Q176" s="223"/>
      <c r="R176" s="49"/>
      <c r="T176" s="224" t="s">
        <v>22</v>
      </c>
      <c r="U176" s="57" t="s">
        <v>44</v>
      </c>
      <c r="V176" s="48"/>
      <c r="W176" s="225">
        <f>V176*K176</f>
        <v>0</v>
      </c>
      <c r="X176" s="225">
        <v>0</v>
      </c>
      <c r="Y176" s="225">
        <f>X176*K176</f>
        <v>0</v>
      </c>
      <c r="Z176" s="225">
        <v>0</v>
      </c>
      <c r="AA176" s="226">
        <f>Z176*K176</f>
        <v>0</v>
      </c>
      <c r="AR176" s="23" t="s">
        <v>157</v>
      </c>
      <c r="AT176" s="23" t="s">
        <v>153</v>
      </c>
      <c r="AU176" s="23" t="s">
        <v>102</v>
      </c>
      <c r="AY176" s="23" t="s">
        <v>152</v>
      </c>
      <c r="BE176" s="139">
        <f>IF(U176="základní",N176,0)</f>
        <v>0</v>
      </c>
      <c r="BF176" s="139">
        <f>IF(U176="snížená",N176,0)</f>
        <v>0</v>
      </c>
      <c r="BG176" s="139">
        <f>IF(U176="zákl. přenesená",N176,0)</f>
        <v>0</v>
      </c>
      <c r="BH176" s="139">
        <f>IF(U176="sníž. přenesená",N176,0)</f>
        <v>0</v>
      </c>
      <c r="BI176" s="139">
        <f>IF(U176="nulová",N176,0)</f>
        <v>0</v>
      </c>
      <c r="BJ176" s="23" t="s">
        <v>37</v>
      </c>
      <c r="BK176" s="139">
        <f>ROUND(L176*K176,1)</f>
        <v>0</v>
      </c>
      <c r="BL176" s="23" t="s">
        <v>157</v>
      </c>
      <c r="BM176" s="23" t="s">
        <v>212</v>
      </c>
    </row>
    <row r="177" spans="2:63" s="9" customFormat="1" ht="37.4" customHeight="1">
      <c r="B177" s="202"/>
      <c r="C177" s="203"/>
      <c r="D177" s="204" t="s">
        <v>117</v>
      </c>
      <c r="E177" s="204"/>
      <c r="F177" s="204"/>
      <c r="G177" s="204"/>
      <c r="H177" s="204"/>
      <c r="I177" s="204"/>
      <c r="J177" s="204"/>
      <c r="K177" s="204"/>
      <c r="L177" s="204"/>
      <c r="M177" s="204"/>
      <c r="N177" s="257">
        <f>BK177</f>
        <v>0</v>
      </c>
      <c r="O177" s="258"/>
      <c r="P177" s="258"/>
      <c r="Q177" s="258"/>
      <c r="R177" s="206"/>
      <c r="T177" s="207"/>
      <c r="U177" s="203"/>
      <c r="V177" s="203"/>
      <c r="W177" s="208">
        <f>W178+W189+W260+W265+W281+W290+W318+W334+W369+W389</f>
        <v>0</v>
      </c>
      <c r="X177" s="203"/>
      <c r="Y177" s="208">
        <f>Y178+Y189+Y260+Y265+Y281+Y290+Y318+Y334+Y369+Y389</f>
        <v>1.6011314700000003</v>
      </c>
      <c r="Z177" s="203"/>
      <c r="AA177" s="209">
        <f>AA178+AA189+AA260+AA265+AA281+AA290+AA318+AA334+AA369+AA389</f>
        <v>0.45756118999999995</v>
      </c>
      <c r="AR177" s="210" t="s">
        <v>102</v>
      </c>
      <c r="AT177" s="211" t="s">
        <v>78</v>
      </c>
      <c r="AU177" s="211" t="s">
        <v>79</v>
      </c>
      <c r="AY177" s="210" t="s">
        <v>152</v>
      </c>
      <c r="BK177" s="212">
        <f>BK178+BK189+BK260+BK265+BK281+BK290+BK318+BK334+BK369+BK389</f>
        <v>0</v>
      </c>
    </row>
    <row r="178" spans="2:63" s="9" customFormat="1" ht="19.9" customHeight="1">
      <c r="B178" s="202"/>
      <c r="C178" s="203"/>
      <c r="D178" s="213" t="s">
        <v>118</v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4">
        <f>BK178</f>
        <v>0</v>
      </c>
      <c r="O178" s="215"/>
      <c r="P178" s="215"/>
      <c r="Q178" s="215"/>
      <c r="R178" s="206"/>
      <c r="T178" s="207"/>
      <c r="U178" s="203"/>
      <c r="V178" s="203"/>
      <c r="W178" s="208">
        <f>SUM(W179:W188)</f>
        <v>0</v>
      </c>
      <c r="X178" s="203"/>
      <c r="Y178" s="208">
        <f>SUM(Y179:Y188)</f>
        <v>0</v>
      </c>
      <c r="Z178" s="203"/>
      <c r="AA178" s="209">
        <f>SUM(AA179:AA188)</f>
        <v>0.0186</v>
      </c>
      <c r="AR178" s="210" t="s">
        <v>102</v>
      </c>
      <c r="AT178" s="211" t="s">
        <v>78</v>
      </c>
      <c r="AU178" s="211" t="s">
        <v>37</v>
      </c>
      <c r="AY178" s="210" t="s">
        <v>152</v>
      </c>
      <c r="BK178" s="212">
        <f>SUM(BK179:BK188)</f>
        <v>0</v>
      </c>
    </row>
    <row r="179" spans="2:65" s="1" customFormat="1" ht="16.5" customHeight="1">
      <c r="B179" s="47"/>
      <c r="C179" s="216" t="s">
        <v>213</v>
      </c>
      <c r="D179" s="216" t="s">
        <v>153</v>
      </c>
      <c r="E179" s="217" t="s">
        <v>214</v>
      </c>
      <c r="F179" s="218" t="s">
        <v>215</v>
      </c>
      <c r="G179" s="218"/>
      <c r="H179" s="218"/>
      <c r="I179" s="218"/>
      <c r="J179" s="219" t="s">
        <v>216</v>
      </c>
      <c r="K179" s="220">
        <v>6</v>
      </c>
      <c r="L179" s="221">
        <v>0</v>
      </c>
      <c r="M179" s="222"/>
      <c r="N179" s="223">
        <f>ROUND(L179*K179,1)</f>
        <v>0</v>
      </c>
      <c r="O179" s="223"/>
      <c r="P179" s="223"/>
      <c r="Q179" s="223"/>
      <c r="R179" s="49"/>
      <c r="T179" s="224" t="s">
        <v>22</v>
      </c>
      <c r="U179" s="57" t="s">
        <v>44</v>
      </c>
      <c r="V179" s="48"/>
      <c r="W179" s="225">
        <f>V179*K179</f>
        <v>0</v>
      </c>
      <c r="X179" s="225">
        <v>0</v>
      </c>
      <c r="Y179" s="225">
        <f>X179*K179</f>
        <v>0</v>
      </c>
      <c r="Z179" s="225">
        <v>0.0031</v>
      </c>
      <c r="AA179" s="226">
        <f>Z179*K179</f>
        <v>0.0186</v>
      </c>
      <c r="AR179" s="23" t="s">
        <v>217</v>
      </c>
      <c r="AT179" s="23" t="s">
        <v>153</v>
      </c>
      <c r="AU179" s="23" t="s">
        <v>102</v>
      </c>
      <c r="AY179" s="23" t="s">
        <v>152</v>
      </c>
      <c r="BE179" s="139">
        <f>IF(U179="základní",N179,0)</f>
        <v>0</v>
      </c>
      <c r="BF179" s="139">
        <f>IF(U179="snížená",N179,0)</f>
        <v>0</v>
      </c>
      <c r="BG179" s="139">
        <f>IF(U179="zákl. přenesená",N179,0)</f>
        <v>0</v>
      </c>
      <c r="BH179" s="139">
        <f>IF(U179="sníž. přenesená",N179,0)</f>
        <v>0</v>
      </c>
      <c r="BI179" s="139">
        <f>IF(U179="nulová",N179,0)</f>
        <v>0</v>
      </c>
      <c r="BJ179" s="23" t="s">
        <v>37</v>
      </c>
      <c r="BK179" s="139">
        <f>ROUND(L179*K179,1)</f>
        <v>0</v>
      </c>
      <c r="BL179" s="23" t="s">
        <v>217</v>
      </c>
      <c r="BM179" s="23" t="s">
        <v>218</v>
      </c>
    </row>
    <row r="180" spans="2:51" s="10" customFormat="1" ht="16.5" customHeight="1">
      <c r="B180" s="227"/>
      <c r="C180" s="228"/>
      <c r="D180" s="228"/>
      <c r="E180" s="229" t="s">
        <v>22</v>
      </c>
      <c r="F180" s="230" t="s">
        <v>219</v>
      </c>
      <c r="G180" s="231"/>
      <c r="H180" s="231"/>
      <c r="I180" s="231"/>
      <c r="J180" s="228"/>
      <c r="K180" s="229" t="s">
        <v>22</v>
      </c>
      <c r="L180" s="228"/>
      <c r="M180" s="228"/>
      <c r="N180" s="228"/>
      <c r="O180" s="228"/>
      <c r="P180" s="228"/>
      <c r="Q180" s="228"/>
      <c r="R180" s="232"/>
      <c r="T180" s="233"/>
      <c r="U180" s="228"/>
      <c r="V180" s="228"/>
      <c r="W180" s="228"/>
      <c r="X180" s="228"/>
      <c r="Y180" s="228"/>
      <c r="Z180" s="228"/>
      <c r="AA180" s="234"/>
      <c r="AT180" s="235" t="s">
        <v>160</v>
      </c>
      <c r="AU180" s="235" t="s">
        <v>102</v>
      </c>
      <c r="AV180" s="10" t="s">
        <v>37</v>
      </c>
      <c r="AW180" s="10" t="s">
        <v>36</v>
      </c>
      <c r="AX180" s="10" t="s">
        <v>79</v>
      </c>
      <c r="AY180" s="235" t="s">
        <v>152</v>
      </c>
    </row>
    <row r="181" spans="2:51" s="10" customFormat="1" ht="16.5" customHeight="1">
      <c r="B181" s="227"/>
      <c r="C181" s="228"/>
      <c r="D181" s="228"/>
      <c r="E181" s="229" t="s">
        <v>22</v>
      </c>
      <c r="F181" s="236" t="s">
        <v>220</v>
      </c>
      <c r="G181" s="228"/>
      <c r="H181" s="228"/>
      <c r="I181" s="228"/>
      <c r="J181" s="228"/>
      <c r="K181" s="229" t="s">
        <v>22</v>
      </c>
      <c r="L181" s="228"/>
      <c r="M181" s="228"/>
      <c r="N181" s="228"/>
      <c r="O181" s="228"/>
      <c r="P181" s="228"/>
      <c r="Q181" s="228"/>
      <c r="R181" s="232"/>
      <c r="T181" s="233"/>
      <c r="U181" s="228"/>
      <c r="V181" s="228"/>
      <c r="W181" s="228"/>
      <c r="X181" s="228"/>
      <c r="Y181" s="228"/>
      <c r="Z181" s="228"/>
      <c r="AA181" s="234"/>
      <c r="AT181" s="235" t="s">
        <v>160</v>
      </c>
      <c r="AU181" s="235" t="s">
        <v>102</v>
      </c>
      <c r="AV181" s="10" t="s">
        <v>37</v>
      </c>
      <c r="AW181" s="10" t="s">
        <v>36</v>
      </c>
      <c r="AX181" s="10" t="s">
        <v>79</v>
      </c>
      <c r="AY181" s="235" t="s">
        <v>152</v>
      </c>
    </row>
    <row r="182" spans="2:51" s="11" customFormat="1" ht="16.5" customHeight="1">
      <c r="B182" s="237"/>
      <c r="C182" s="238"/>
      <c r="D182" s="238"/>
      <c r="E182" s="239" t="s">
        <v>22</v>
      </c>
      <c r="F182" s="240" t="s">
        <v>157</v>
      </c>
      <c r="G182" s="238"/>
      <c r="H182" s="238"/>
      <c r="I182" s="238"/>
      <c r="J182" s="238"/>
      <c r="K182" s="241">
        <v>4</v>
      </c>
      <c r="L182" s="238"/>
      <c r="M182" s="238"/>
      <c r="N182" s="238"/>
      <c r="O182" s="238"/>
      <c r="P182" s="238"/>
      <c r="Q182" s="238"/>
      <c r="R182" s="242"/>
      <c r="T182" s="243"/>
      <c r="U182" s="238"/>
      <c r="V182" s="238"/>
      <c r="W182" s="238"/>
      <c r="X182" s="238"/>
      <c r="Y182" s="238"/>
      <c r="Z182" s="238"/>
      <c r="AA182" s="244"/>
      <c r="AT182" s="245" t="s">
        <v>160</v>
      </c>
      <c r="AU182" s="245" t="s">
        <v>102</v>
      </c>
      <c r="AV182" s="11" t="s">
        <v>102</v>
      </c>
      <c r="AW182" s="11" t="s">
        <v>36</v>
      </c>
      <c r="AX182" s="11" t="s">
        <v>79</v>
      </c>
      <c r="AY182" s="245" t="s">
        <v>152</v>
      </c>
    </row>
    <row r="183" spans="2:51" s="10" customFormat="1" ht="16.5" customHeight="1">
      <c r="B183" s="227"/>
      <c r="C183" s="228"/>
      <c r="D183" s="228"/>
      <c r="E183" s="229" t="s">
        <v>22</v>
      </c>
      <c r="F183" s="236" t="s">
        <v>165</v>
      </c>
      <c r="G183" s="228"/>
      <c r="H183" s="228"/>
      <c r="I183" s="228"/>
      <c r="J183" s="228"/>
      <c r="K183" s="229" t="s">
        <v>22</v>
      </c>
      <c r="L183" s="228"/>
      <c r="M183" s="228"/>
      <c r="N183" s="228"/>
      <c r="O183" s="228"/>
      <c r="P183" s="228"/>
      <c r="Q183" s="228"/>
      <c r="R183" s="232"/>
      <c r="T183" s="233"/>
      <c r="U183" s="228"/>
      <c r="V183" s="228"/>
      <c r="W183" s="228"/>
      <c r="X183" s="228"/>
      <c r="Y183" s="228"/>
      <c r="Z183" s="228"/>
      <c r="AA183" s="234"/>
      <c r="AT183" s="235" t="s">
        <v>160</v>
      </c>
      <c r="AU183" s="235" t="s">
        <v>102</v>
      </c>
      <c r="AV183" s="10" t="s">
        <v>37</v>
      </c>
      <c r="AW183" s="10" t="s">
        <v>36</v>
      </c>
      <c r="AX183" s="10" t="s">
        <v>79</v>
      </c>
      <c r="AY183" s="235" t="s">
        <v>152</v>
      </c>
    </row>
    <row r="184" spans="2:51" s="11" customFormat="1" ht="16.5" customHeight="1">
      <c r="B184" s="237"/>
      <c r="C184" s="238"/>
      <c r="D184" s="238"/>
      <c r="E184" s="239" t="s">
        <v>22</v>
      </c>
      <c r="F184" s="240" t="s">
        <v>37</v>
      </c>
      <c r="G184" s="238"/>
      <c r="H184" s="238"/>
      <c r="I184" s="238"/>
      <c r="J184" s="238"/>
      <c r="K184" s="241">
        <v>1</v>
      </c>
      <c r="L184" s="238"/>
      <c r="M184" s="238"/>
      <c r="N184" s="238"/>
      <c r="O184" s="238"/>
      <c r="P184" s="238"/>
      <c r="Q184" s="238"/>
      <c r="R184" s="242"/>
      <c r="T184" s="243"/>
      <c r="U184" s="238"/>
      <c r="V184" s="238"/>
      <c r="W184" s="238"/>
      <c r="X184" s="238"/>
      <c r="Y184" s="238"/>
      <c r="Z184" s="238"/>
      <c r="AA184" s="244"/>
      <c r="AT184" s="245" t="s">
        <v>160</v>
      </c>
      <c r="AU184" s="245" t="s">
        <v>102</v>
      </c>
      <c r="AV184" s="11" t="s">
        <v>102</v>
      </c>
      <c r="AW184" s="11" t="s">
        <v>36</v>
      </c>
      <c r="AX184" s="11" t="s">
        <v>79</v>
      </c>
      <c r="AY184" s="245" t="s">
        <v>152</v>
      </c>
    </row>
    <row r="185" spans="2:51" s="10" customFormat="1" ht="16.5" customHeight="1">
      <c r="B185" s="227"/>
      <c r="C185" s="228"/>
      <c r="D185" s="228"/>
      <c r="E185" s="229" t="s">
        <v>22</v>
      </c>
      <c r="F185" s="236" t="s">
        <v>221</v>
      </c>
      <c r="G185" s="228"/>
      <c r="H185" s="228"/>
      <c r="I185" s="228"/>
      <c r="J185" s="228"/>
      <c r="K185" s="229" t="s">
        <v>22</v>
      </c>
      <c r="L185" s="228"/>
      <c r="M185" s="228"/>
      <c r="N185" s="228"/>
      <c r="O185" s="228"/>
      <c r="P185" s="228"/>
      <c r="Q185" s="228"/>
      <c r="R185" s="232"/>
      <c r="T185" s="233"/>
      <c r="U185" s="228"/>
      <c r="V185" s="228"/>
      <c r="W185" s="228"/>
      <c r="X185" s="228"/>
      <c r="Y185" s="228"/>
      <c r="Z185" s="228"/>
      <c r="AA185" s="234"/>
      <c r="AT185" s="235" t="s">
        <v>160</v>
      </c>
      <c r="AU185" s="235" t="s">
        <v>102</v>
      </c>
      <c r="AV185" s="10" t="s">
        <v>37</v>
      </c>
      <c r="AW185" s="10" t="s">
        <v>36</v>
      </c>
      <c r="AX185" s="10" t="s">
        <v>79</v>
      </c>
      <c r="AY185" s="235" t="s">
        <v>152</v>
      </c>
    </row>
    <row r="186" spans="2:51" s="10" customFormat="1" ht="16.5" customHeight="1">
      <c r="B186" s="227"/>
      <c r="C186" s="228"/>
      <c r="D186" s="228"/>
      <c r="E186" s="229" t="s">
        <v>22</v>
      </c>
      <c r="F186" s="236" t="s">
        <v>159</v>
      </c>
      <c r="G186" s="228"/>
      <c r="H186" s="228"/>
      <c r="I186" s="228"/>
      <c r="J186" s="228"/>
      <c r="K186" s="229" t="s">
        <v>22</v>
      </c>
      <c r="L186" s="228"/>
      <c r="M186" s="228"/>
      <c r="N186" s="228"/>
      <c r="O186" s="228"/>
      <c r="P186" s="228"/>
      <c r="Q186" s="228"/>
      <c r="R186" s="232"/>
      <c r="T186" s="233"/>
      <c r="U186" s="228"/>
      <c r="V186" s="228"/>
      <c r="W186" s="228"/>
      <c r="X186" s="228"/>
      <c r="Y186" s="228"/>
      <c r="Z186" s="228"/>
      <c r="AA186" s="234"/>
      <c r="AT186" s="235" t="s">
        <v>160</v>
      </c>
      <c r="AU186" s="235" t="s">
        <v>102</v>
      </c>
      <c r="AV186" s="10" t="s">
        <v>37</v>
      </c>
      <c r="AW186" s="10" t="s">
        <v>36</v>
      </c>
      <c r="AX186" s="10" t="s">
        <v>79</v>
      </c>
      <c r="AY186" s="235" t="s">
        <v>152</v>
      </c>
    </row>
    <row r="187" spans="2:51" s="11" customFormat="1" ht="16.5" customHeight="1">
      <c r="B187" s="237"/>
      <c r="C187" s="238"/>
      <c r="D187" s="238"/>
      <c r="E187" s="239" t="s">
        <v>22</v>
      </c>
      <c r="F187" s="240" t="s">
        <v>37</v>
      </c>
      <c r="G187" s="238"/>
      <c r="H187" s="238"/>
      <c r="I187" s="238"/>
      <c r="J187" s="238"/>
      <c r="K187" s="241">
        <v>1</v>
      </c>
      <c r="L187" s="238"/>
      <c r="M187" s="238"/>
      <c r="N187" s="238"/>
      <c r="O187" s="238"/>
      <c r="P187" s="238"/>
      <c r="Q187" s="238"/>
      <c r="R187" s="242"/>
      <c r="T187" s="243"/>
      <c r="U187" s="238"/>
      <c r="V187" s="238"/>
      <c r="W187" s="238"/>
      <c r="X187" s="238"/>
      <c r="Y187" s="238"/>
      <c r="Z187" s="238"/>
      <c r="AA187" s="244"/>
      <c r="AT187" s="245" t="s">
        <v>160</v>
      </c>
      <c r="AU187" s="245" t="s">
        <v>102</v>
      </c>
      <c r="AV187" s="11" t="s">
        <v>102</v>
      </c>
      <c r="AW187" s="11" t="s">
        <v>36</v>
      </c>
      <c r="AX187" s="11" t="s">
        <v>79</v>
      </c>
      <c r="AY187" s="245" t="s">
        <v>152</v>
      </c>
    </row>
    <row r="188" spans="2:51" s="12" customFormat="1" ht="16.5" customHeight="1">
      <c r="B188" s="246"/>
      <c r="C188" s="247"/>
      <c r="D188" s="247"/>
      <c r="E188" s="248" t="s">
        <v>22</v>
      </c>
      <c r="F188" s="249" t="s">
        <v>167</v>
      </c>
      <c r="G188" s="247"/>
      <c r="H188" s="247"/>
      <c r="I188" s="247"/>
      <c r="J188" s="247"/>
      <c r="K188" s="250">
        <v>6</v>
      </c>
      <c r="L188" s="247"/>
      <c r="M188" s="247"/>
      <c r="N188" s="247"/>
      <c r="O188" s="247"/>
      <c r="P188" s="247"/>
      <c r="Q188" s="247"/>
      <c r="R188" s="251"/>
      <c r="T188" s="252"/>
      <c r="U188" s="247"/>
      <c r="V188" s="247"/>
      <c r="W188" s="247"/>
      <c r="X188" s="247"/>
      <c r="Y188" s="247"/>
      <c r="Z188" s="247"/>
      <c r="AA188" s="253"/>
      <c r="AT188" s="254" t="s">
        <v>160</v>
      </c>
      <c r="AU188" s="254" t="s">
        <v>102</v>
      </c>
      <c r="AV188" s="12" t="s">
        <v>157</v>
      </c>
      <c r="AW188" s="12" t="s">
        <v>36</v>
      </c>
      <c r="AX188" s="12" t="s">
        <v>37</v>
      </c>
      <c r="AY188" s="254" t="s">
        <v>152</v>
      </c>
    </row>
    <row r="189" spans="2:63" s="9" customFormat="1" ht="29.85" customHeight="1">
      <c r="B189" s="202"/>
      <c r="C189" s="203"/>
      <c r="D189" s="213" t="s">
        <v>119</v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4">
        <f>BK189</f>
        <v>0</v>
      </c>
      <c r="O189" s="215"/>
      <c r="P189" s="215"/>
      <c r="Q189" s="215"/>
      <c r="R189" s="206"/>
      <c r="T189" s="207"/>
      <c r="U189" s="203"/>
      <c r="V189" s="203"/>
      <c r="W189" s="208">
        <f>SUM(W190:W259)</f>
        <v>0</v>
      </c>
      <c r="X189" s="203"/>
      <c r="Y189" s="208">
        <f>SUM(Y190:Y259)</f>
        <v>0.17165000000000002</v>
      </c>
      <c r="Z189" s="203"/>
      <c r="AA189" s="209">
        <f>SUM(AA190:AA259)</f>
        <v>0.3311799999999999</v>
      </c>
      <c r="AR189" s="210" t="s">
        <v>102</v>
      </c>
      <c r="AT189" s="211" t="s">
        <v>78</v>
      </c>
      <c r="AU189" s="211" t="s">
        <v>37</v>
      </c>
      <c r="AY189" s="210" t="s">
        <v>152</v>
      </c>
      <c r="BK189" s="212">
        <f>SUM(BK190:BK259)</f>
        <v>0</v>
      </c>
    </row>
    <row r="190" spans="2:65" s="1" customFormat="1" ht="16.5" customHeight="1">
      <c r="B190" s="47"/>
      <c r="C190" s="216" t="s">
        <v>222</v>
      </c>
      <c r="D190" s="216" t="s">
        <v>153</v>
      </c>
      <c r="E190" s="217" t="s">
        <v>223</v>
      </c>
      <c r="F190" s="218" t="s">
        <v>224</v>
      </c>
      <c r="G190" s="218"/>
      <c r="H190" s="218"/>
      <c r="I190" s="218"/>
      <c r="J190" s="219" t="s">
        <v>225</v>
      </c>
      <c r="K190" s="220">
        <v>7</v>
      </c>
      <c r="L190" s="221">
        <v>0</v>
      </c>
      <c r="M190" s="222"/>
      <c r="N190" s="223">
        <f>ROUND(L190*K190,1)</f>
        <v>0</v>
      </c>
      <c r="O190" s="223"/>
      <c r="P190" s="223"/>
      <c r="Q190" s="223"/>
      <c r="R190" s="49"/>
      <c r="T190" s="224" t="s">
        <v>22</v>
      </c>
      <c r="U190" s="57" t="s">
        <v>44</v>
      </c>
      <c r="V190" s="48"/>
      <c r="W190" s="225">
        <f>V190*K190</f>
        <v>0</v>
      </c>
      <c r="X190" s="225">
        <v>0</v>
      </c>
      <c r="Y190" s="225">
        <f>X190*K190</f>
        <v>0</v>
      </c>
      <c r="Z190" s="225">
        <v>0.01933</v>
      </c>
      <c r="AA190" s="226">
        <f>Z190*K190</f>
        <v>0.13530999999999999</v>
      </c>
      <c r="AR190" s="23" t="s">
        <v>217</v>
      </c>
      <c r="AT190" s="23" t="s">
        <v>153</v>
      </c>
      <c r="AU190" s="23" t="s">
        <v>102</v>
      </c>
      <c r="AY190" s="23" t="s">
        <v>152</v>
      </c>
      <c r="BE190" s="139">
        <f>IF(U190="základní",N190,0)</f>
        <v>0</v>
      </c>
      <c r="BF190" s="139">
        <f>IF(U190="snížená",N190,0)</f>
        <v>0</v>
      </c>
      <c r="BG190" s="139">
        <f>IF(U190="zákl. přenesená",N190,0)</f>
        <v>0</v>
      </c>
      <c r="BH190" s="139">
        <f>IF(U190="sníž. přenesená",N190,0)</f>
        <v>0</v>
      </c>
      <c r="BI190" s="139">
        <f>IF(U190="nulová",N190,0)</f>
        <v>0</v>
      </c>
      <c r="BJ190" s="23" t="s">
        <v>37</v>
      </c>
      <c r="BK190" s="139">
        <f>ROUND(L190*K190,1)</f>
        <v>0</v>
      </c>
      <c r="BL190" s="23" t="s">
        <v>217</v>
      </c>
      <c r="BM190" s="23" t="s">
        <v>226</v>
      </c>
    </row>
    <row r="191" spans="2:51" s="10" customFormat="1" ht="16.5" customHeight="1">
      <c r="B191" s="227"/>
      <c r="C191" s="228"/>
      <c r="D191" s="228"/>
      <c r="E191" s="229" t="s">
        <v>22</v>
      </c>
      <c r="F191" s="230" t="s">
        <v>220</v>
      </c>
      <c r="G191" s="231"/>
      <c r="H191" s="231"/>
      <c r="I191" s="231"/>
      <c r="J191" s="228"/>
      <c r="K191" s="229" t="s">
        <v>22</v>
      </c>
      <c r="L191" s="228"/>
      <c r="M191" s="228"/>
      <c r="N191" s="228"/>
      <c r="O191" s="228"/>
      <c r="P191" s="228"/>
      <c r="Q191" s="228"/>
      <c r="R191" s="232"/>
      <c r="T191" s="233"/>
      <c r="U191" s="228"/>
      <c r="V191" s="228"/>
      <c r="W191" s="228"/>
      <c r="X191" s="228"/>
      <c r="Y191" s="228"/>
      <c r="Z191" s="228"/>
      <c r="AA191" s="234"/>
      <c r="AT191" s="235" t="s">
        <v>160</v>
      </c>
      <c r="AU191" s="235" t="s">
        <v>102</v>
      </c>
      <c r="AV191" s="10" t="s">
        <v>37</v>
      </c>
      <c r="AW191" s="10" t="s">
        <v>36</v>
      </c>
      <c r="AX191" s="10" t="s">
        <v>79</v>
      </c>
      <c r="AY191" s="235" t="s">
        <v>152</v>
      </c>
    </row>
    <row r="192" spans="2:51" s="11" customFormat="1" ht="16.5" customHeight="1">
      <c r="B192" s="237"/>
      <c r="C192" s="238"/>
      <c r="D192" s="238"/>
      <c r="E192" s="239" t="s">
        <v>22</v>
      </c>
      <c r="F192" s="240" t="s">
        <v>180</v>
      </c>
      <c r="G192" s="238"/>
      <c r="H192" s="238"/>
      <c r="I192" s="238"/>
      <c r="J192" s="238"/>
      <c r="K192" s="241">
        <v>5</v>
      </c>
      <c r="L192" s="238"/>
      <c r="M192" s="238"/>
      <c r="N192" s="238"/>
      <c r="O192" s="238"/>
      <c r="P192" s="238"/>
      <c r="Q192" s="238"/>
      <c r="R192" s="242"/>
      <c r="T192" s="243"/>
      <c r="U192" s="238"/>
      <c r="V192" s="238"/>
      <c r="W192" s="238"/>
      <c r="X192" s="238"/>
      <c r="Y192" s="238"/>
      <c r="Z192" s="238"/>
      <c r="AA192" s="244"/>
      <c r="AT192" s="245" t="s">
        <v>160</v>
      </c>
      <c r="AU192" s="245" t="s">
        <v>102</v>
      </c>
      <c r="AV192" s="11" t="s">
        <v>102</v>
      </c>
      <c r="AW192" s="11" t="s">
        <v>36</v>
      </c>
      <c r="AX192" s="11" t="s">
        <v>79</v>
      </c>
      <c r="AY192" s="245" t="s">
        <v>152</v>
      </c>
    </row>
    <row r="193" spans="2:51" s="10" customFormat="1" ht="16.5" customHeight="1">
      <c r="B193" s="227"/>
      <c r="C193" s="228"/>
      <c r="D193" s="228"/>
      <c r="E193" s="229" t="s">
        <v>22</v>
      </c>
      <c r="F193" s="236" t="s">
        <v>227</v>
      </c>
      <c r="G193" s="228"/>
      <c r="H193" s="228"/>
      <c r="I193" s="228"/>
      <c r="J193" s="228"/>
      <c r="K193" s="229" t="s">
        <v>22</v>
      </c>
      <c r="L193" s="228"/>
      <c r="M193" s="228"/>
      <c r="N193" s="228"/>
      <c r="O193" s="228"/>
      <c r="P193" s="228"/>
      <c r="Q193" s="228"/>
      <c r="R193" s="232"/>
      <c r="T193" s="233"/>
      <c r="U193" s="228"/>
      <c r="V193" s="228"/>
      <c r="W193" s="228"/>
      <c r="X193" s="228"/>
      <c r="Y193" s="228"/>
      <c r="Z193" s="228"/>
      <c r="AA193" s="234"/>
      <c r="AT193" s="235" t="s">
        <v>160</v>
      </c>
      <c r="AU193" s="235" t="s">
        <v>102</v>
      </c>
      <c r="AV193" s="10" t="s">
        <v>37</v>
      </c>
      <c r="AW193" s="10" t="s">
        <v>36</v>
      </c>
      <c r="AX193" s="10" t="s">
        <v>79</v>
      </c>
      <c r="AY193" s="235" t="s">
        <v>152</v>
      </c>
    </row>
    <row r="194" spans="2:51" s="11" customFormat="1" ht="16.5" customHeight="1">
      <c r="B194" s="237"/>
      <c r="C194" s="238"/>
      <c r="D194" s="238"/>
      <c r="E194" s="239" t="s">
        <v>22</v>
      </c>
      <c r="F194" s="240" t="s">
        <v>102</v>
      </c>
      <c r="G194" s="238"/>
      <c r="H194" s="238"/>
      <c r="I194" s="238"/>
      <c r="J194" s="238"/>
      <c r="K194" s="241">
        <v>2</v>
      </c>
      <c r="L194" s="238"/>
      <c r="M194" s="238"/>
      <c r="N194" s="238"/>
      <c r="O194" s="238"/>
      <c r="P194" s="238"/>
      <c r="Q194" s="238"/>
      <c r="R194" s="242"/>
      <c r="T194" s="243"/>
      <c r="U194" s="238"/>
      <c r="V194" s="238"/>
      <c r="W194" s="238"/>
      <c r="X194" s="238"/>
      <c r="Y194" s="238"/>
      <c r="Z194" s="238"/>
      <c r="AA194" s="244"/>
      <c r="AT194" s="245" t="s">
        <v>160</v>
      </c>
      <c r="AU194" s="245" t="s">
        <v>102</v>
      </c>
      <c r="AV194" s="11" t="s">
        <v>102</v>
      </c>
      <c r="AW194" s="11" t="s">
        <v>36</v>
      </c>
      <c r="AX194" s="11" t="s">
        <v>79</v>
      </c>
      <c r="AY194" s="245" t="s">
        <v>152</v>
      </c>
    </row>
    <row r="195" spans="2:51" s="12" customFormat="1" ht="16.5" customHeight="1">
      <c r="B195" s="246"/>
      <c r="C195" s="247"/>
      <c r="D195" s="247"/>
      <c r="E195" s="248" t="s">
        <v>22</v>
      </c>
      <c r="F195" s="249" t="s">
        <v>167</v>
      </c>
      <c r="G195" s="247"/>
      <c r="H195" s="247"/>
      <c r="I195" s="247"/>
      <c r="J195" s="247"/>
      <c r="K195" s="250">
        <v>7</v>
      </c>
      <c r="L195" s="247"/>
      <c r="M195" s="247"/>
      <c r="N195" s="247"/>
      <c r="O195" s="247"/>
      <c r="P195" s="247"/>
      <c r="Q195" s="247"/>
      <c r="R195" s="251"/>
      <c r="T195" s="252"/>
      <c r="U195" s="247"/>
      <c r="V195" s="247"/>
      <c r="W195" s="247"/>
      <c r="X195" s="247"/>
      <c r="Y195" s="247"/>
      <c r="Z195" s="247"/>
      <c r="AA195" s="253"/>
      <c r="AT195" s="254" t="s">
        <v>160</v>
      </c>
      <c r="AU195" s="254" t="s">
        <v>102</v>
      </c>
      <c r="AV195" s="12" t="s">
        <v>157</v>
      </c>
      <c r="AW195" s="12" t="s">
        <v>36</v>
      </c>
      <c r="AX195" s="12" t="s">
        <v>37</v>
      </c>
      <c r="AY195" s="254" t="s">
        <v>152</v>
      </c>
    </row>
    <row r="196" spans="2:65" s="1" customFormat="1" ht="25.5" customHeight="1">
      <c r="B196" s="47"/>
      <c r="C196" s="216" t="s">
        <v>228</v>
      </c>
      <c r="D196" s="216" t="s">
        <v>153</v>
      </c>
      <c r="E196" s="217" t="s">
        <v>229</v>
      </c>
      <c r="F196" s="218" t="s">
        <v>230</v>
      </c>
      <c r="G196" s="218"/>
      <c r="H196" s="218"/>
      <c r="I196" s="218"/>
      <c r="J196" s="219" t="s">
        <v>225</v>
      </c>
      <c r="K196" s="220">
        <v>1</v>
      </c>
      <c r="L196" s="221">
        <v>0</v>
      </c>
      <c r="M196" s="222"/>
      <c r="N196" s="223">
        <f>ROUND(L196*K196,1)</f>
        <v>0</v>
      </c>
      <c r="O196" s="223"/>
      <c r="P196" s="223"/>
      <c r="Q196" s="223"/>
      <c r="R196" s="49"/>
      <c r="T196" s="224" t="s">
        <v>22</v>
      </c>
      <c r="U196" s="57" t="s">
        <v>44</v>
      </c>
      <c r="V196" s="48"/>
      <c r="W196" s="225">
        <f>V196*K196</f>
        <v>0</v>
      </c>
      <c r="X196" s="225">
        <v>0.02323</v>
      </c>
      <c r="Y196" s="225">
        <f>X196*K196</f>
        <v>0.02323</v>
      </c>
      <c r="Z196" s="225">
        <v>0</v>
      </c>
      <c r="AA196" s="226">
        <f>Z196*K196</f>
        <v>0</v>
      </c>
      <c r="AR196" s="23" t="s">
        <v>217</v>
      </c>
      <c r="AT196" s="23" t="s">
        <v>153</v>
      </c>
      <c r="AU196" s="23" t="s">
        <v>102</v>
      </c>
      <c r="AY196" s="23" t="s">
        <v>152</v>
      </c>
      <c r="BE196" s="139">
        <f>IF(U196="základní",N196,0)</f>
        <v>0</v>
      </c>
      <c r="BF196" s="139">
        <f>IF(U196="snížená",N196,0)</f>
        <v>0</v>
      </c>
      <c r="BG196" s="139">
        <f>IF(U196="zákl. přenesená",N196,0)</f>
        <v>0</v>
      </c>
      <c r="BH196" s="139">
        <f>IF(U196="sníž. přenesená",N196,0)</f>
        <v>0</v>
      </c>
      <c r="BI196" s="139">
        <f>IF(U196="nulová",N196,0)</f>
        <v>0</v>
      </c>
      <c r="BJ196" s="23" t="s">
        <v>37</v>
      </c>
      <c r="BK196" s="139">
        <f>ROUND(L196*K196,1)</f>
        <v>0</v>
      </c>
      <c r="BL196" s="23" t="s">
        <v>217</v>
      </c>
      <c r="BM196" s="23" t="s">
        <v>231</v>
      </c>
    </row>
    <row r="197" spans="2:51" s="10" customFormat="1" ht="16.5" customHeight="1">
      <c r="B197" s="227"/>
      <c r="C197" s="228"/>
      <c r="D197" s="228"/>
      <c r="E197" s="229" t="s">
        <v>22</v>
      </c>
      <c r="F197" s="230" t="s">
        <v>165</v>
      </c>
      <c r="G197" s="231"/>
      <c r="H197" s="231"/>
      <c r="I197" s="231"/>
      <c r="J197" s="228"/>
      <c r="K197" s="229" t="s">
        <v>22</v>
      </c>
      <c r="L197" s="228"/>
      <c r="M197" s="228"/>
      <c r="N197" s="228"/>
      <c r="O197" s="228"/>
      <c r="P197" s="228"/>
      <c r="Q197" s="228"/>
      <c r="R197" s="232"/>
      <c r="T197" s="233"/>
      <c r="U197" s="228"/>
      <c r="V197" s="228"/>
      <c r="W197" s="228"/>
      <c r="X197" s="228"/>
      <c r="Y197" s="228"/>
      <c r="Z197" s="228"/>
      <c r="AA197" s="234"/>
      <c r="AT197" s="235" t="s">
        <v>160</v>
      </c>
      <c r="AU197" s="235" t="s">
        <v>102</v>
      </c>
      <c r="AV197" s="10" t="s">
        <v>37</v>
      </c>
      <c r="AW197" s="10" t="s">
        <v>36</v>
      </c>
      <c r="AX197" s="10" t="s">
        <v>79</v>
      </c>
      <c r="AY197" s="235" t="s">
        <v>152</v>
      </c>
    </row>
    <row r="198" spans="2:51" s="11" customFormat="1" ht="16.5" customHeight="1">
      <c r="B198" s="237"/>
      <c r="C198" s="238"/>
      <c r="D198" s="238"/>
      <c r="E198" s="239" t="s">
        <v>22</v>
      </c>
      <c r="F198" s="240" t="s">
        <v>37</v>
      </c>
      <c r="G198" s="238"/>
      <c r="H198" s="238"/>
      <c r="I198" s="238"/>
      <c r="J198" s="238"/>
      <c r="K198" s="241">
        <v>1</v>
      </c>
      <c r="L198" s="238"/>
      <c r="M198" s="238"/>
      <c r="N198" s="238"/>
      <c r="O198" s="238"/>
      <c r="P198" s="238"/>
      <c r="Q198" s="238"/>
      <c r="R198" s="242"/>
      <c r="T198" s="243"/>
      <c r="U198" s="238"/>
      <c r="V198" s="238"/>
      <c r="W198" s="238"/>
      <c r="X198" s="238"/>
      <c r="Y198" s="238"/>
      <c r="Z198" s="238"/>
      <c r="AA198" s="244"/>
      <c r="AT198" s="245" t="s">
        <v>160</v>
      </c>
      <c r="AU198" s="245" t="s">
        <v>102</v>
      </c>
      <c r="AV198" s="11" t="s">
        <v>102</v>
      </c>
      <c r="AW198" s="11" t="s">
        <v>36</v>
      </c>
      <c r="AX198" s="11" t="s">
        <v>37</v>
      </c>
      <c r="AY198" s="245" t="s">
        <v>152</v>
      </c>
    </row>
    <row r="199" spans="2:65" s="1" customFormat="1" ht="16.5" customHeight="1">
      <c r="B199" s="47"/>
      <c r="C199" s="216" t="s">
        <v>11</v>
      </c>
      <c r="D199" s="216" t="s">
        <v>153</v>
      </c>
      <c r="E199" s="217" t="s">
        <v>232</v>
      </c>
      <c r="F199" s="218" t="s">
        <v>233</v>
      </c>
      <c r="G199" s="218"/>
      <c r="H199" s="218"/>
      <c r="I199" s="218"/>
      <c r="J199" s="219" t="s">
        <v>216</v>
      </c>
      <c r="K199" s="220">
        <v>5</v>
      </c>
      <c r="L199" s="221">
        <v>0</v>
      </c>
      <c r="M199" s="222"/>
      <c r="N199" s="223">
        <f>ROUND(L199*K199,1)</f>
        <v>0</v>
      </c>
      <c r="O199" s="223"/>
      <c r="P199" s="223"/>
      <c r="Q199" s="223"/>
      <c r="R199" s="49"/>
      <c r="T199" s="224" t="s">
        <v>22</v>
      </c>
      <c r="U199" s="57" t="s">
        <v>44</v>
      </c>
      <c r="V199" s="48"/>
      <c r="W199" s="225">
        <f>V199*K199</f>
        <v>0</v>
      </c>
      <c r="X199" s="225">
        <v>0.00178</v>
      </c>
      <c r="Y199" s="225">
        <f>X199*K199</f>
        <v>0.0089</v>
      </c>
      <c r="Z199" s="225">
        <v>0</v>
      </c>
      <c r="AA199" s="226">
        <f>Z199*K199</f>
        <v>0</v>
      </c>
      <c r="AR199" s="23" t="s">
        <v>217</v>
      </c>
      <c r="AT199" s="23" t="s">
        <v>153</v>
      </c>
      <c r="AU199" s="23" t="s">
        <v>102</v>
      </c>
      <c r="AY199" s="23" t="s">
        <v>152</v>
      </c>
      <c r="BE199" s="139">
        <f>IF(U199="základní",N199,0)</f>
        <v>0</v>
      </c>
      <c r="BF199" s="139">
        <f>IF(U199="snížená",N199,0)</f>
        <v>0</v>
      </c>
      <c r="BG199" s="139">
        <f>IF(U199="zákl. přenesená",N199,0)</f>
        <v>0</v>
      </c>
      <c r="BH199" s="139">
        <f>IF(U199="sníž. přenesená",N199,0)</f>
        <v>0</v>
      </c>
      <c r="BI199" s="139">
        <f>IF(U199="nulová",N199,0)</f>
        <v>0</v>
      </c>
      <c r="BJ199" s="23" t="s">
        <v>37</v>
      </c>
      <c r="BK199" s="139">
        <f>ROUND(L199*K199,1)</f>
        <v>0</v>
      </c>
      <c r="BL199" s="23" t="s">
        <v>217</v>
      </c>
      <c r="BM199" s="23" t="s">
        <v>234</v>
      </c>
    </row>
    <row r="200" spans="2:51" s="10" customFormat="1" ht="16.5" customHeight="1">
      <c r="B200" s="227"/>
      <c r="C200" s="228"/>
      <c r="D200" s="228"/>
      <c r="E200" s="229" t="s">
        <v>22</v>
      </c>
      <c r="F200" s="230" t="s">
        <v>235</v>
      </c>
      <c r="G200" s="231"/>
      <c r="H200" s="231"/>
      <c r="I200" s="231"/>
      <c r="J200" s="228"/>
      <c r="K200" s="229" t="s">
        <v>22</v>
      </c>
      <c r="L200" s="228"/>
      <c r="M200" s="228"/>
      <c r="N200" s="228"/>
      <c r="O200" s="228"/>
      <c r="P200" s="228"/>
      <c r="Q200" s="228"/>
      <c r="R200" s="232"/>
      <c r="T200" s="233"/>
      <c r="U200" s="228"/>
      <c r="V200" s="228"/>
      <c r="W200" s="228"/>
      <c r="X200" s="228"/>
      <c r="Y200" s="228"/>
      <c r="Z200" s="228"/>
      <c r="AA200" s="234"/>
      <c r="AT200" s="235" t="s">
        <v>160</v>
      </c>
      <c r="AU200" s="235" t="s">
        <v>102</v>
      </c>
      <c r="AV200" s="10" t="s">
        <v>37</v>
      </c>
      <c r="AW200" s="10" t="s">
        <v>36</v>
      </c>
      <c r="AX200" s="10" t="s">
        <v>79</v>
      </c>
      <c r="AY200" s="235" t="s">
        <v>152</v>
      </c>
    </row>
    <row r="201" spans="2:51" s="10" customFormat="1" ht="16.5" customHeight="1">
      <c r="B201" s="227"/>
      <c r="C201" s="228"/>
      <c r="D201" s="228"/>
      <c r="E201" s="229" t="s">
        <v>22</v>
      </c>
      <c r="F201" s="236" t="s">
        <v>159</v>
      </c>
      <c r="G201" s="228"/>
      <c r="H201" s="228"/>
      <c r="I201" s="228"/>
      <c r="J201" s="228"/>
      <c r="K201" s="229" t="s">
        <v>22</v>
      </c>
      <c r="L201" s="228"/>
      <c r="M201" s="228"/>
      <c r="N201" s="228"/>
      <c r="O201" s="228"/>
      <c r="P201" s="228"/>
      <c r="Q201" s="228"/>
      <c r="R201" s="232"/>
      <c r="T201" s="233"/>
      <c r="U201" s="228"/>
      <c r="V201" s="228"/>
      <c r="W201" s="228"/>
      <c r="X201" s="228"/>
      <c r="Y201" s="228"/>
      <c r="Z201" s="228"/>
      <c r="AA201" s="234"/>
      <c r="AT201" s="235" t="s">
        <v>160</v>
      </c>
      <c r="AU201" s="235" t="s">
        <v>102</v>
      </c>
      <c r="AV201" s="10" t="s">
        <v>37</v>
      </c>
      <c r="AW201" s="10" t="s">
        <v>36</v>
      </c>
      <c r="AX201" s="10" t="s">
        <v>79</v>
      </c>
      <c r="AY201" s="235" t="s">
        <v>152</v>
      </c>
    </row>
    <row r="202" spans="2:51" s="11" customFormat="1" ht="16.5" customHeight="1">
      <c r="B202" s="237"/>
      <c r="C202" s="238"/>
      <c r="D202" s="238"/>
      <c r="E202" s="239" t="s">
        <v>22</v>
      </c>
      <c r="F202" s="240" t="s">
        <v>157</v>
      </c>
      <c r="G202" s="238"/>
      <c r="H202" s="238"/>
      <c r="I202" s="238"/>
      <c r="J202" s="238"/>
      <c r="K202" s="241">
        <v>4</v>
      </c>
      <c r="L202" s="238"/>
      <c r="M202" s="238"/>
      <c r="N202" s="238"/>
      <c r="O202" s="238"/>
      <c r="P202" s="238"/>
      <c r="Q202" s="238"/>
      <c r="R202" s="242"/>
      <c r="T202" s="243"/>
      <c r="U202" s="238"/>
      <c r="V202" s="238"/>
      <c r="W202" s="238"/>
      <c r="X202" s="238"/>
      <c r="Y202" s="238"/>
      <c r="Z202" s="238"/>
      <c r="AA202" s="244"/>
      <c r="AT202" s="245" t="s">
        <v>160</v>
      </c>
      <c r="AU202" s="245" t="s">
        <v>102</v>
      </c>
      <c r="AV202" s="11" t="s">
        <v>102</v>
      </c>
      <c r="AW202" s="11" t="s">
        <v>36</v>
      </c>
      <c r="AX202" s="11" t="s">
        <v>79</v>
      </c>
      <c r="AY202" s="245" t="s">
        <v>152</v>
      </c>
    </row>
    <row r="203" spans="2:51" s="10" customFormat="1" ht="16.5" customHeight="1">
      <c r="B203" s="227"/>
      <c r="C203" s="228"/>
      <c r="D203" s="228"/>
      <c r="E203" s="229" t="s">
        <v>22</v>
      </c>
      <c r="F203" s="236" t="s">
        <v>165</v>
      </c>
      <c r="G203" s="228"/>
      <c r="H203" s="228"/>
      <c r="I203" s="228"/>
      <c r="J203" s="228"/>
      <c r="K203" s="229" t="s">
        <v>22</v>
      </c>
      <c r="L203" s="228"/>
      <c r="M203" s="228"/>
      <c r="N203" s="228"/>
      <c r="O203" s="228"/>
      <c r="P203" s="228"/>
      <c r="Q203" s="228"/>
      <c r="R203" s="232"/>
      <c r="T203" s="233"/>
      <c r="U203" s="228"/>
      <c r="V203" s="228"/>
      <c r="W203" s="228"/>
      <c r="X203" s="228"/>
      <c r="Y203" s="228"/>
      <c r="Z203" s="228"/>
      <c r="AA203" s="234"/>
      <c r="AT203" s="235" t="s">
        <v>160</v>
      </c>
      <c r="AU203" s="235" t="s">
        <v>102</v>
      </c>
      <c r="AV203" s="10" t="s">
        <v>37</v>
      </c>
      <c r="AW203" s="10" t="s">
        <v>36</v>
      </c>
      <c r="AX203" s="10" t="s">
        <v>79</v>
      </c>
      <c r="AY203" s="235" t="s">
        <v>152</v>
      </c>
    </row>
    <row r="204" spans="2:51" s="11" customFormat="1" ht="16.5" customHeight="1">
      <c r="B204" s="237"/>
      <c r="C204" s="238"/>
      <c r="D204" s="238"/>
      <c r="E204" s="239" t="s">
        <v>22</v>
      </c>
      <c r="F204" s="240" t="s">
        <v>37</v>
      </c>
      <c r="G204" s="238"/>
      <c r="H204" s="238"/>
      <c r="I204" s="238"/>
      <c r="J204" s="238"/>
      <c r="K204" s="241">
        <v>1</v>
      </c>
      <c r="L204" s="238"/>
      <c r="M204" s="238"/>
      <c r="N204" s="238"/>
      <c r="O204" s="238"/>
      <c r="P204" s="238"/>
      <c r="Q204" s="238"/>
      <c r="R204" s="242"/>
      <c r="T204" s="243"/>
      <c r="U204" s="238"/>
      <c r="V204" s="238"/>
      <c r="W204" s="238"/>
      <c r="X204" s="238"/>
      <c r="Y204" s="238"/>
      <c r="Z204" s="238"/>
      <c r="AA204" s="244"/>
      <c r="AT204" s="245" t="s">
        <v>160</v>
      </c>
      <c r="AU204" s="245" t="s">
        <v>102</v>
      </c>
      <c r="AV204" s="11" t="s">
        <v>102</v>
      </c>
      <c r="AW204" s="11" t="s">
        <v>36</v>
      </c>
      <c r="AX204" s="11" t="s">
        <v>79</v>
      </c>
      <c r="AY204" s="245" t="s">
        <v>152</v>
      </c>
    </row>
    <row r="205" spans="2:51" s="12" customFormat="1" ht="16.5" customHeight="1">
      <c r="B205" s="246"/>
      <c r="C205" s="247"/>
      <c r="D205" s="247"/>
      <c r="E205" s="248" t="s">
        <v>22</v>
      </c>
      <c r="F205" s="249" t="s">
        <v>167</v>
      </c>
      <c r="G205" s="247"/>
      <c r="H205" s="247"/>
      <c r="I205" s="247"/>
      <c r="J205" s="247"/>
      <c r="K205" s="250">
        <v>5</v>
      </c>
      <c r="L205" s="247"/>
      <c r="M205" s="247"/>
      <c r="N205" s="247"/>
      <c r="O205" s="247"/>
      <c r="P205" s="247"/>
      <c r="Q205" s="247"/>
      <c r="R205" s="251"/>
      <c r="T205" s="252"/>
      <c r="U205" s="247"/>
      <c r="V205" s="247"/>
      <c r="W205" s="247"/>
      <c r="X205" s="247"/>
      <c r="Y205" s="247"/>
      <c r="Z205" s="247"/>
      <c r="AA205" s="253"/>
      <c r="AT205" s="254" t="s">
        <v>160</v>
      </c>
      <c r="AU205" s="254" t="s">
        <v>102</v>
      </c>
      <c r="AV205" s="12" t="s">
        <v>157</v>
      </c>
      <c r="AW205" s="12" t="s">
        <v>36</v>
      </c>
      <c r="AX205" s="12" t="s">
        <v>37</v>
      </c>
      <c r="AY205" s="254" t="s">
        <v>152</v>
      </c>
    </row>
    <row r="206" spans="2:65" s="1" customFormat="1" ht="38.25" customHeight="1">
      <c r="B206" s="47"/>
      <c r="C206" s="259" t="s">
        <v>217</v>
      </c>
      <c r="D206" s="259" t="s">
        <v>236</v>
      </c>
      <c r="E206" s="260" t="s">
        <v>237</v>
      </c>
      <c r="F206" s="261" t="s">
        <v>238</v>
      </c>
      <c r="G206" s="261"/>
      <c r="H206" s="261"/>
      <c r="I206" s="261"/>
      <c r="J206" s="262" t="s">
        <v>216</v>
      </c>
      <c r="K206" s="263">
        <v>5</v>
      </c>
      <c r="L206" s="264">
        <v>0</v>
      </c>
      <c r="M206" s="265"/>
      <c r="N206" s="266">
        <f>ROUND(L206*K206,1)</f>
        <v>0</v>
      </c>
      <c r="O206" s="223"/>
      <c r="P206" s="223"/>
      <c r="Q206" s="223"/>
      <c r="R206" s="49"/>
      <c r="T206" s="224" t="s">
        <v>22</v>
      </c>
      <c r="U206" s="57" t="s">
        <v>44</v>
      </c>
      <c r="V206" s="48"/>
      <c r="W206" s="225">
        <f>V206*K206</f>
        <v>0</v>
      </c>
      <c r="X206" s="225">
        <v>0.0085</v>
      </c>
      <c r="Y206" s="225">
        <f>X206*K206</f>
        <v>0.0425</v>
      </c>
      <c r="Z206" s="225">
        <v>0</v>
      </c>
      <c r="AA206" s="226">
        <f>Z206*K206</f>
        <v>0</v>
      </c>
      <c r="AR206" s="23" t="s">
        <v>239</v>
      </c>
      <c r="AT206" s="23" t="s">
        <v>236</v>
      </c>
      <c r="AU206" s="23" t="s">
        <v>102</v>
      </c>
      <c r="AY206" s="23" t="s">
        <v>152</v>
      </c>
      <c r="BE206" s="139">
        <f>IF(U206="základní",N206,0)</f>
        <v>0</v>
      </c>
      <c r="BF206" s="139">
        <f>IF(U206="snížená",N206,0)</f>
        <v>0</v>
      </c>
      <c r="BG206" s="139">
        <f>IF(U206="zákl. přenesená",N206,0)</f>
        <v>0</v>
      </c>
      <c r="BH206" s="139">
        <f>IF(U206="sníž. přenesená",N206,0)</f>
        <v>0</v>
      </c>
      <c r="BI206" s="139">
        <f>IF(U206="nulová",N206,0)</f>
        <v>0</v>
      </c>
      <c r="BJ206" s="23" t="s">
        <v>37</v>
      </c>
      <c r="BK206" s="139">
        <f>ROUND(L206*K206,1)</f>
        <v>0</v>
      </c>
      <c r="BL206" s="23" t="s">
        <v>217</v>
      </c>
      <c r="BM206" s="23" t="s">
        <v>240</v>
      </c>
    </row>
    <row r="207" spans="2:65" s="1" customFormat="1" ht="38.25" customHeight="1">
      <c r="B207" s="47"/>
      <c r="C207" s="216" t="s">
        <v>241</v>
      </c>
      <c r="D207" s="216" t="s">
        <v>153</v>
      </c>
      <c r="E207" s="217" t="s">
        <v>242</v>
      </c>
      <c r="F207" s="218" t="s">
        <v>243</v>
      </c>
      <c r="G207" s="218"/>
      <c r="H207" s="218"/>
      <c r="I207" s="218"/>
      <c r="J207" s="219" t="s">
        <v>225</v>
      </c>
      <c r="K207" s="220">
        <v>1</v>
      </c>
      <c r="L207" s="221">
        <v>0</v>
      </c>
      <c r="M207" s="222"/>
      <c r="N207" s="223">
        <f>ROUND(L207*K207,1)</f>
        <v>0</v>
      </c>
      <c r="O207" s="223"/>
      <c r="P207" s="223"/>
      <c r="Q207" s="223"/>
      <c r="R207" s="49"/>
      <c r="T207" s="224" t="s">
        <v>22</v>
      </c>
      <c r="U207" s="57" t="s">
        <v>44</v>
      </c>
      <c r="V207" s="48"/>
      <c r="W207" s="225">
        <f>V207*K207</f>
        <v>0</v>
      </c>
      <c r="X207" s="225">
        <v>0.01587</v>
      </c>
      <c r="Y207" s="225">
        <f>X207*K207</f>
        <v>0.01587</v>
      </c>
      <c r="Z207" s="225">
        <v>0</v>
      </c>
      <c r="AA207" s="226">
        <f>Z207*K207</f>
        <v>0</v>
      </c>
      <c r="AR207" s="23" t="s">
        <v>217</v>
      </c>
      <c r="AT207" s="23" t="s">
        <v>153</v>
      </c>
      <c r="AU207" s="23" t="s">
        <v>102</v>
      </c>
      <c r="AY207" s="23" t="s">
        <v>152</v>
      </c>
      <c r="BE207" s="139">
        <f>IF(U207="základní",N207,0)</f>
        <v>0</v>
      </c>
      <c r="BF207" s="139">
        <f>IF(U207="snížená",N207,0)</f>
        <v>0</v>
      </c>
      <c r="BG207" s="139">
        <f>IF(U207="zákl. přenesená",N207,0)</f>
        <v>0</v>
      </c>
      <c r="BH207" s="139">
        <f>IF(U207="sníž. přenesená",N207,0)</f>
        <v>0</v>
      </c>
      <c r="BI207" s="139">
        <f>IF(U207="nulová",N207,0)</f>
        <v>0</v>
      </c>
      <c r="BJ207" s="23" t="s">
        <v>37</v>
      </c>
      <c r="BK207" s="139">
        <f>ROUND(L207*K207,1)</f>
        <v>0</v>
      </c>
      <c r="BL207" s="23" t="s">
        <v>217</v>
      </c>
      <c r="BM207" s="23" t="s">
        <v>244</v>
      </c>
    </row>
    <row r="208" spans="2:65" s="1" customFormat="1" ht="25.5" customHeight="1">
      <c r="B208" s="47"/>
      <c r="C208" s="216" t="s">
        <v>245</v>
      </c>
      <c r="D208" s="216" t="s">
        <v>153</v>
      </c>
      <c r="E208" s="217" t="s">
        <v>246</v>
      </c>
      <c r="F208" s="218" t="s">
        <v>247</v>
      </c>
      <c r="G208" s="218"/>
      <c r="H208" s="218"/>
      <c r="I208" s="218"/>
      <c r="J208" s="219" t="s">
        <v>225</v>
      </c>
      <c r="K208" s="220">
        <v>5</v>
      </c>
      <c r="L208" s="221">
        <v>0</v>
      </c>
      <c r="M208" s="222"/>
      <c r="N208" s="223">
        <f>ROUND(L208*K208,1)</f>
        <v>0</v>
      </c>
      <c r="O208" s="223"/>
      <c r="P208" s="223"/>
      <c r="Q208" s="223"/>
      <c r="R208" s="49"/>
      <c r="T208" s="224" t="s">
        <v>22</v>
      </c>
      <c r="U208" s="57" t="s">
        <v>44</v>
      </c>
      <c r="V208" s="48"/>
      <c r="W208" s="225">
        <f>V208*K208</f>
        <v>0</v>
      </c>
      <c r="X208" s="225">
        <v>0</v>
      </c>
      <c r="Y208" s="225">
        <f>X208*K208</f>
        <v>0</v>
      </c>
      <c r="Z208" s="225">
        <v>0.01946</v>
      </c>
      <c r="AA208" s="226">
        <f>Z208*K208</f>
        <v>0.09730000000000001</v>
      </c>
      <c r="AR208" s="23" t="s">
        <v>217</v>
      </c>
      <c r="AT208" s="23" t="s">
        <v>153</v>
      </c>
      <c r="AU208" s="23" t="s">
        <v>102</v>
      </c>
      <c r="AY208" s="23" t="s">
        <v>152</v>
      </c>
      <c r="BE208" s="139">
        <f>IF(U208="základní",N208,0)</f>
        <v>0</v>
      </c>
      <c r="BF208" s="139">
        <f>IF(U208="snížená",N208,0)</f>
        <v>0</v>
      </c>
      <c r="BG208" s="139">
        <f>IF(U208="zákl. přenesená",N208,0)</f>
        <v>0</v>
      </c>
      <c r="BH208" s="139">
        <f>IF(U208="sníž. přenesená",N208,0)</f>
        <v>0</v>
      </c>
      <c r="BI208" s="139">
        <f>IF(U208="nulová",N208,0)</f>
        <v>0</v>
      </c>
      <c r="BJ208" s="23" t="s">
        <v>37</v>
      </c>
      <c r="BK208" s="139">
        <f>ROUND(L208*K208,1)</f>
        <v>0</v>
      </c>
      <c r="BL208" s="23" t="s">
        <v>217</v>
      </c>
      <c r="BM208" s="23" t="s">
        <v>248</v>
      </c>
    </row>
    <row r="209" spans="2:51" s="10" customFormat="1" ht="16.5" customHeight="1">
      <c r="B209" s="227"/>
      <c r="C209" s="228"/>
      <c r="D209" s="228"/>
      <c r="E209" s="229" t="s">
        <v>22</v>
      </c>
      <c r="F209" s="230" t="s">
        <v>220</v>
      </c>
      <c r="G209" s="231"/>
      <c r="H209" s="231"/>
      <c r="I209" s="231"/>
      <c r="J209" s="228"/>
      <c r="K209" s="229" t="s">
        <v>22</v>
      </c>
      <c r="L209" s="228"/>
      <c r="M209" s="228"/>
      <c r="N209" s="228"/>
      <c r="O209" s="228"/>
      <c r="P209" s="228"/>
      <c r="Q209" s="228"/>
      <c r="R209" s="232"/>
      <c r="T209" s="233"/>
      <c r="U209" s="228"/>
      <c r="V209" s="228"/>
      <c r="W209" s="228"/>
      <c r="X209" s="228"/>
      <c r="Y209" s="228"/>
      <c r="Z209" s="228"/>
      <c r="AA209" s="234"/>
      <c r="AT209" s="235" t="s">
        <v>160</v>
      </c>
      <c r="AU209" s="235" t="s">
        <v>102</v>
      </c>
      <c r="AV209" s="10" t="s">
        <v>37</v>
      </c>
      <c r="AW209" s="10" t="s">
        <v>36</v>
      </c>
      <c r="AX209" s="10" t="s">
        <v>79</v>
      </c>
      <c r="AY209" s="235" t="s">
        <v>152</v>
      </c>
    </row>
    <row r="210" spans="2:51" s="11" customFormat="1" ht="16.5" customHeight="1">
      <c r="B210" s="237"/>
      <c r="C210" s="238"/>
      <c r="D210" s="238"/>
      <c r="E210" s="239" t="s">
        <v>22</v>
      </c>
      <c r="F210" s="240" t="s">
        <v>157</v>
      </c>
      <c r="G210" s="238"/>
      <c r="H210" s="238"/>
      <c r="I210" s="238"/>
      <c r="J210" s="238"/>
      <c r="K210" s="241">
        <v>4</v>
      </c>
      <c r="L210" s="238"/>
      <c r="M210" s="238"/>
      <c r="N210" s="238"/>
      <c r="O210" s="238"/>
      <c r="P210" s="238"/>
      <c r="Q210" s="238"/>
      <c r="R210" s="242"/>
      <c r="T210" s="243"/>
      <c r="U210" s="238"/>
      <c r="V210" s="238"/>
      <c r="W210" s="238"/>
      <c r="X210" s="238"/>
      <c r="Y210" s="238"/>
      <c r="Z210" s="238"/>
      <c r="AA210" s="244"/>
      <c r="AT210" s="245" t="s">
        <v>160</v>
      </c>
      <c r="AU210" s="245" t="s">
        <v>102</v>
      </c>
      <c r="AV210" s="11" t="s">
        <v>102</v>
      </c>
      <c r="AW210" s="11" t="s">
        <v>36</v>
      </c>
      <c r="AX210" s="11" t="s">
        <v>79</v>
      </c>
      <c r="AY210" s="245" t="s">
        <v>152</v>
      </c>
    </row>
    <row r="211" spans="2:51" s="10" customFormat="1" ht="16.5" customHeight="1">
      <c r="B211" s="227"/>
      <c r="C211" s="228"/>
      <c r="D211" s="228"/>
      <c r="E211" s="229" t="s">
        <v>22</v>
      </c>
      <c r="F211" s="236" t="s">
        <v>227</v>
      </c>
      <c r="G211" s="228"/>
      <c r="H211" s="228"/>
      <c r="I211" s="228"/>
      <c r="J211" s="228"/>
      <c r="K211" s="229" t="s">
        <v>22</v>
      </c>
      <c r="L211" s="228"/>
      <c r="M211" s="228"/>
      <c r="N211" s="228"/>
      <c r="O211" s="228"/>
      <c r="P211" s="228"/>
      <c r="Q211" s="228"/>
      <c r="R211" s="232"/>
      <c r="T211" s="233"/>
      <c r="U211" s="228"/>
      <c r="V211" s="228"/>
      <c r="W211" s="228"/>
      <c r="X211" s="228"/>
      <c r="Y211" s="228"/>
      <c r="Z211" s="228"/>
      <c r="AA211" s="234"/>
      <c r="AT211" s="235" t="s">
        <v>160</v>
      </c>
      <c r="AU211" s="235" t="s">
        <v>102</v>
      </c>
      <c r="AV211" s="10" t="s">
        <v>37</v>
      </c>
      <c r="AW211" s="10" t="s">
        <v>36</v>
      </c>
      <c r="AX211" s="10" t="s">
        <v>79</v>
      </c>
      <c r="AY211" s="235" t="s">
        <v>152</v>
      </c>
    </row>
    <row r="212" spans="2:51" s="11" customFormat="1" ht="16.5" customHeight="1">
      <c r="B212" s="237"/>
      <c r="C212" s="238"/>
      <c r="D212" s="238"/>
      <c r="E212" s="239" t="s">
        <v>22</v>
      </c>
      <c r="F212" s="240" t="s">
        <v>37</v>
      </c>
      <c r="G212" s="238"/>
      <c r="H212" s="238"/>
      <c r="I212" s="238"/>
      <c r="J212" s="238"/>
      <c r="K212" s="241">
        <v>1</v>
      </c>
      <c r="L212" s="238"/>
      <c r="M212" s="238"/>
      <c r="N212" s="238"/>
      <c r="O212" s="238"/>
      <c r="P212" s="238"/>
      <c r="Q212" s="238"/>
      <c r="R212" s="242"/>
      <c r="T212" s="243"/>
      <c r="U212" s="238"/>
      <c r="V212" s="238"/>
      <c r="W212" s="238"/>
      <c r="X212" s="238"/>
      <c r="Y212" s="238"/>
      <c r="Z212" s="238"/>
      <c r="AA212" s="244"/>
      <c r="AT212" s="245" t="s">
        <v>160</v>
      </c>
      <c r="AU212" s="245" t="s">
        <v>102</v>
      </c>
      <c r="AV212" s="11" t="s">
        <v>102</v>
      </c>
      <c r="AW212" s="11" t="s">
        <v>36</v>
      </c>
      <c r="AX212" s="11" t="s">
        <v>79</v>
      </c>
      <c r="AY212" s="245" t="s">
        <v>152</v>
      </c>
    </row>
    <row r="213" spans="2:51" s="12" customFormat="1" ht="16.5" customHeight="1">
      <c r="B213" s="246"/>
      <c r="C213" s="247"/>
      <c r="D213" s="247"/>
      <c r="E213" s="248" t="s">
        <v>22</v>
      </c>
      <c r="F213" s="249" t="s">
        <v>167</v>
      </c>
      <c r="G213" s="247"/>
      <c r="H213" s="247"/>
      <c r="I213" s="247"/>
      <c r="J213" s="247"/>
      <c r="K213" s="250">
        <v>5</v>
      </c>
      <c r="L213" s="247"/>
      <c r="M213" s="247"/>
      <c r="N213" s="247"/>
      <c r="O213" s="247"/>
      <c r="P213" s="247"/>
      <c r="Q213" s="247"/>
      <c r="R213" s="251"/>
      <c r="T213" s="252"/>
      <c r="U213" s="247"/>
      <c r="V213" s="247"/>
      <c r="W213" s="247"/>
      <c r="X213" s="247"/>
      <c r="Y213" s="247"/>
      <c r="Z213" s="247"/>
      <c r="AA213" s="253"/>
      <c r="AT213" s="254" t="s">
        <v>160</v>
      </c>
      <c r="AU213" s="254" t="s">
        <v>102</v>
      </c>
      <c r="AV213" s="12" t="s">
        <v>157</v>
      </c>
      <c r="AW213" s="12" t="s">
        <v>36</v>
      </c>
      <c r="AX213" s="12" t="s">
        <v>37</v>
      </c>
      <c r="AY213" s="254" t="s">
        <v>152</v>
      </c>
    </row>
    <row r="214" spans="2:65" s="1" customFormat="1" ht="25.5" customHeight="1">
      <c r="B214" s="47"/>
      <c r="C214" s="216" t="s">
        <v>249</v>
      </c>
      <c r="D214" s="216" t="s">
        <v>153</v>
      </c>
      <c r="E214" s="217" t="s">
        <v>250</v>
      </c>
      <c r="F214" s="218" t="s">
        <v>251</v>
      </c>
      <c r="G214" s="218"/>
      <c r="H214" s="218"/>
      <c r="I214" s="218"/>
      <c r="J214" s="219" t="s">
        <v>225</v>
      </c>
      <c r="K214" s="220">
        <v>5</v>
      </c>
      <c r="L214" s="221">
        <v>0</v>
      </c>
      <c r="M214" s="222"/>
      <c r="N214" s="223">
        <f>ROUND(L214*K214,1)</f>
        <v>0</v>
      </c>
      <c r="O214" s="223"/>
      <c r="P214" s="223"/>
      <c r="Q214" s="223"/>
      <c r="R214" s="49"/>
      <c r="T214" s="224" t="s">
        <v>22</v>
      </c>
      <c r="U214" s="57" t="s">
        <v>44</v>
      </c>
      <c r="V214" s="48"/>
      <c r="W214" s="225">
        <f>V214*K214</f>
        <v>0</v>
      </c>
      <c r="X214" s="225">
        <v>0.01075</v>
      </c>
      <c r="Y214" s="225">
        <f>X214*K214</f>
        <v>0.05374999999999999</v>
      </c>
      <c r="Z214" s="225">
        <v>0</v>
      </c>
      <c r="AA214" s="226">
        <f>Z214*K214</f>
        <v>0</v>
      </c>
      <c r="AR214" s="23" t="s">
        <v>217</v>
      </c>
      <c r="AT214" s="23" t="s">
        <v>153</v>
      </c>
      <c r="AU214" s="23" t="s">
        <v>102</v>
      </c>
      <c r="AY214" s="23" t="s">
        <v>152</v>
      </c>
      <c r="BE214" s="139">
        <f>IF(U214="základní",N214,0)</f>
        <v>0</v>
      </c>
      <c r="BF214" s="139">
        <f>IF(U214="snížená",N214,0)</f>
        <v>0</v>
      </c>
      <c r="BG214" s="139">
        <f>IF(U214="zákl. přenesená",N214,0)</f>
        <v>0</v>
      </c>
      <c r="BH214" s="139">
        <f>IF(U214="sníž. přenesená",N214,0)</f>
        <v>0</v>
      </c>
      <c r="BI214" s="139">
        <f>IF(U214="nulová",N214,0)</f>
        <v>0</v>
      </c>
      <c r="BJ214" s="23" t="s">
        <v>37</v>
      </c>
      <c r="BK214" s="139">
        <f>ROUND(L214*K214,1)</f>
        <v>0</v>
      </c>
      <c r="BL214" s="23" t="s">
        <v>217</v>
      </c>
      <c r="BM214" s="23" t="s">
        <v>252</v>
      </c>
    </row>
    <row r="215" spans="2:51" s="10" customFormat="1" ht="16.5" customHeight="1">
      <c r="B215" s="227"/>
      <c r="C215" s="228"/>
      <c r="D215" s="228"/>
      <c r="E215" s="229" t="s">
        <v>22</v>
      </c>
      <c r="F215" s="230" t="s">
        <v>159</v>
      </c>
      <c r="G215" s="231"/>
      <c r="H215" s="231"/>
      <c r="I215" s="231"/>
      <c r="J215" s="228"/>
      <c r="K215" s="229" t="s">
        <v>22</v>
      </c>
      <c r="L215" s="228"/>
      <c r="M215" s="228"/>
      <c r="N215" s="228"/>
      <c r="O215" s="228"/>
      <c r="P215" s="228"/>
      <c r="Q215" s="228"/>
      <c r="R215" s="232"/>
      <c r="T215" s="233"/>
      <c r="U215" s="228"/>
      <c r="V215" s="228"/>
      <c r="W215" s="228"/>
      <c r="X215" s="228"/>
      <c r="Y215" s="228"/>
      <c r="Z215" s="228"/>
      <c r="AA215" s="234"/>
      <c r="AT215" s="235" t="s">
        <v>160</v>
      </c>
      <c r="AU215" s="235" t="s">
        <v>102</v>
      </c>
      <c r="AV215" s="10" t="s">
        <v>37</v>
      </c>
      <c r="AW215" s="10" t="s">
        <v>36</v>
      </c>
      <c r="AX215" s="10" t="s">
        <v>79</v>
      </c>
      <c r="AY215" s="235" t="s">
        <v>152</v>
      </c>
    </row>
    <row r="216" spans="2:51" s="11" customFormat="1" ht="16.5" customHeight="1">
      <c r="B216" s="237"/>
      <c r="C216" s="238"/>
      <c r="D216" s="238"/>
      <c r="E216" s="239" t="s">
        <v>22</v>
      </c>
      <c r="F216" s="240" t="s">
        <v>157</v>
      </c>
      <c r="G216" s="238"/>
      <c r="H216" s="238"/>
      <c r="I216" s="238"/>
      <c r="J216" s="238"/>
      <c r="K216" s="241">
        <v>4</v>
      </c>
      <c r="L216" s="238"/>
      <c r="M216" s="238"/>
      <c r="N216" s="238"/>
      <c r="O216" s="238"/>
      <c r="P216" s="238"/>
      <c r="Q216" s="238"/>
      <c r="R216" s="242"/>
      <c r="T216" s="243"/>
      <c r="U216" s="238"/>
      <c r="V216" s="238"/>
      <c r="W216" s="238"/>
      <c r="X216" s="238"/>
      <c r="Y216" s="238"/>
      <c r="Z216" s="238"/>
      <c r="AA216" s="244"/>
      <c r="AT216" s="245" t="s">
        <v>160</v>
      </c>
      <c r="AU216" s="245" t="s">
        <v>102</v>
      </c>
      <c r="AV216" s="11" t="s">
        <v>102</v>
      </c>
      <c r="AW216" s="11" t="s">
        <v>36</v>
      </c>
      <c r="AX216" s="11" t="s">
        <v>79</v>
      </c>
      <c r="AY216" s="245" t="s">
        <v>152</v>
      </c>
    </row>
    <row r="217" spans="2:51" s="10" customFormat="1" ht="16.5" customHeight="1">
      <c r="B217" s="227"/>
      <c r="C217" s="228"/>
      <c r="D217" s="228"/>
      <c r="E217" s="229" t="s">
        <v>22</v>
      </c>
      <c r="F217" s="236" t="s">
        <v>165</v>
      </c>
      <c r="G217" s="228"/>
      <c r="H217" s="228"/>
      <c r="I217" s="228"/>
      <c r="J217" s="228"/>
      <c r="K217" s="229" t="s">
        <v>22</v>
      </c>
      <c r="L217" s="228"/>
      <c r="M217" s="228"/>
      <c r="N217" s="228"/>
      <c r="O217" s="228"/>
      <c r="P217" s="228"/>
      <c r="Q217" s="228"/>
      <c r="R217" s="232"/>
      <c r="T217" s="233"/>
      <c r="U217" s="228"/>
      <c r="V217" s="228"/>
      <c r="W217" s="228"/>
      <c r="X217" s="228"/>
      <c r="Y217" s="228"/>
      <c r="Z217" s="228"/>
      <c r="AA217" s="234"/>
      <c r="AT217" s="235" t="s">
        <v>160</v>
      </c>
      <c r="AU217" s="235" t="s">
        <v>102</v>
      </c>
      <c r="AV217" s="10" t="s">
        <v>37</v>
      </c>
      <c r="AW217" s="10" t="s">
        <v>36</v>
      </c>
      <c r="AX217" s="10" t="s">
        <v>79</v>
      </c>
      <c r="AY217" s="235" t="s">
        <v>152</v>
      </c>
    </row>
    <row r="218" spans="2:51" s="11" customFormat="1" ht="16.5" customHeight="1">
      <c r="B218" s="237"/>
      <c r="C218" s="238"/>
      <c r="D218" s="238"/>
      <c r="E218" s="239" t="s">
        <v>22</v>
      </c>
      <c r="F218" s="240" t="s">
        <v>37</v>
      </c>
      <c r="G218" s="238"/>
      <c r="H218" s="238"/>
      <c r="I218" s="238"/>
      <c r="J218" s="238"/>
      <c r="K218" s="241">
        <v>1</v>
      </c>
      <c r="L218" s="238"/>
      <c r="M218" s="238"/>
      <c r="N218" s="238"/>
      <c r="O218" s="238"/>
      <c r="P218" s="238"/>
      <c r="Q218" s="238"/>
      <c r="R218" s="242"/>
      <c r="T218" s="243"/>
      <c r="U218" s="238"/>
      <c r="V218" s="238"/>
      <c r="W218" s="238"/>
      <c r="X218" s="238"/>
      <c r="Y218" s="238"/>
      <c r="Z218" s="238"/>
      <c r="AA218" s="244"/>
      <c r="AT218" s="245" t="s">
        <v>160</v>
      </c>
      <c r="AU218" s="245" t="s">
        <v>102</v>
      </c>
      <c r="AV218" s="11" t="s">
        <v>102</v>
      </c>
      <c r="AW218" s="11" t="s">
        <v>36</v>
      </c>
      <c r="AX218" s="11" t="s">
        <v>79</v>
      </c>
      <c r="AY218" s="245" t="s">
        <v>152</v>
      </c>
    </row>
    <row r="219" spans="2:51" s="12" customFormat="1" ht="16.5" customHeight="1">
      <c r="B219" s="246"/>
      <c r="C219" s="247"/>
      <c r="D219" s="247"/>
      <c r="E219" s="248" t="s">
        <v>22</v>
      </c>
      <c r="F219" s="249" t="s">
        <v>167</v>
      </c>
      <c r="G219" s="247"/>
      <c r="H219" s="247"/>
      <c r="I219" s="247"/>
      <c r="J219" s="247"/>
      <c r="K219" s="250">
        <v>5</v>
      </c>
      <c r="L219" s="247"/>
      <c r="M219" s="247"/>
      <c r="N219" s="247"/>
      <c r="O219" s="247"/>
      <c r="P219" s="247"/>
      <c r="Q219" s="247"/>
      <c r="R219" s="251"/>
      <c r="T219" s="252"/>
      <c r="U219" s="247"/>
      <c r="V219" s="247"/>
      <c r="W219" s="247"/>
      <c r="X219" s="247"/>
      <c r="Y219" s="247"/>
      <c r="Z219" s="247"/>
      <c r="AA219" s="253"/>
      <c r="AT219" s="254" t="s">
        <v>160</v>
      </c>
      <c r="AU219" s="254" t="s">
        <v>102</v>
      </c>
      <c r="AV219" s="12" t="s">
        <v>157</v>
      </c>
      <c r="AW219" s="12" t="s">
        <v>36</v>
      </c>
      <c r="AX219" s="12" t="s">
        <v>37</v>
      </c>
      <c r="AY219" s="254" t="s">
        <v>152</v>
      </c>
    </row>
    <row r="220" spans="2:65" s="1" customFormat="1" ht="25.5" customHeight="1">
      <c r="B220" s="47"/>
      <c r="C220" s="216" t="s">
        <v>253</v>
      </c>
      <c r="D220" s="216" t="s">
        <v>153</v>
      </c>
      <c r="E220" s="217" t="s">
        <v>254</v>
      </c>
      <c r="F220" s="218" t="s">
        <v>255</v>
      </c>
      <c r="G220" s="218"/>
      <c r="H220" s="218"/>
      <c r="I220" s="218"/>
      <c r="J220" s="219" t="s">
        <v>225</v>
      </c>
      <c r="K220" s="220">
        <v>1</v>
      </c>
      <c r="L220" s="221">
        <v>0</v>
      </c>
      <c r="M220" s="222"/>
      <c r="N220" s="223">
        <f>ROUND(L220*K220,1)</f>
        <v>0</v>
      </c>
      <c r="O220" s="223"/>
      <c r="P220" s="223"/>
      <c r="Q220" s="223"/>
      <c r="R220" s="49"/>
      <c r="T220" s="224" t="s">
        <v>22</v>
      </c>
      <c r="U220" s="57" t="s">
        <v>44</v>
      </c>
      <c r="V220" s="48"/>
      <c r="W220" s="225">
        <f>V220*K220</f>
        <v>0</v>
      </c>
      <c r="X220" s="225">
        <v>0</v>
      </c>
      <c r="Y220" s="225">
        <f>X220*K220</f>
        <v>0</v>
      </c>
      <c r="Z220" s="225">
        <v>0.088</v>
      </c>
      <c r="AA220" s="226">
        <f>Z220*K220</f>
        <v>0.088</v>
      </c>
      <c r="AR220" s="23" t="s">
        <v>217</v>
      </c>
      <c r="AT220" s="23" t="s">
        <v>153</v>
      </c>
      <c r="AU220" s="23" t="s">
        <v>102</v>
      </c>
      <c r="AY220" s="23" t="s">
        <v>152</v>
      </c>
      <c r="BE220" s="139">
        <f>IF(U220="základní",N220,0)</f>
        <v>0</v>
      </c>
      <c r="BF220" s="139">
        <f>IF(U220="snížená",N220,0)</f>
        <v>0</v>
      </c>
      <c r="BG220" s="139">
        <f>IF(U220="zákl. přenesená",N220,0)</f>
        <v>0</v>
      </c>
      <c r="BH220" s="139">
        <f>IF(U220="sníž. přenesená",N220,0)</f>
        <v>0</v>
      </c>
      <c r="BI220" s="139">
        <f>IF(U220="nulová",N220,0)</f>
        <v>0</v>
      </c>
      <c r="BJ220" s="23" t="s">
        <v>37</v>
      </c>
      <c r="BK220" s="139">
        <f>ROUND(L220*K220,1)</f>
        <v>0</v>
      </c>
      <c r="BL220" s="23" t="s">
        <v>217</v>
      </c>
      <c r="BM220" s="23" t="s">
        <v>256</v>
      </c>
    </row>
    <row r="221" spans="2:51" s="10" customFormat="1" ht="16.5" customHeight="1">
      <c r="B221" s="227"/>
      <c r="C221" s="228"/>
      <c r="D221" s="228"/>
      <c r="E221" s="229" t="s">
        <v>22</v>
      </c>
      <c r="F221" s="230" t="s">
        <v>220</v>
      </c>
      <c r="G221" s="231"/>
      <c r="H221" s="231"/>
      <c r="I221" s="231"/>
      <c r="J221" s="228"/>
      <c r="K221" s="229" t="s">
        <v>22</v>
      </c>
      <c r="L221" s="228"/>
      <c r="M221" s="228"/>
      <c r="N221" s="228"/>
      <c r="O221" s="228"/>
      <c r="P221" s="228"/>
      <c r="Q221" s="228"/>
      <c r="R221" s="232"/>
      <c r="T221" s="233"/>
      <c r="U221" s="228"/>
      <c r="V221" s="228"/>
      <c r="W221" s="228"/>
      <c r="X221" s="228"/>
      <c r="Y221" s="228"/>
      <c r="Z221" s="228"/>
      <c r="AA221" s="234"/>
      <c r="AT221" s="235" t="s">
        <v>160</v>
      </c>
      <c r="AU221" s="235" t="s">
        <v>102</v>
      </c>
      <c r="AV221" s="10" t="s">
        <v>37</v>
      </c>
      <c r="AW221" s="10" t="s">
        <v>36</v>
      </c>
      <c r="AX221" s="10" t="s">
        <v>79</v>
      </c>
      <c r="AY221" s="235" t="s">
        <v>152</v>
      </c>
    </row>
    <row r="222" spans="2:51" s="11" customFormat="1" ht="16.5" customHeight="1">
      <c r="B222" s="237"/>
      <c r="C222" s="238"/>
      <c r="D222" s="238"/>
      <c r="E222" s="239" t="s">
        <v>22</v>
      </c>
      <c r="F222" s="240" t="s">
        <v>37</v>
      </c>
      <c r="G222" s="238"/>
      <c r="H222" s="238"/>
      <c r="I222" s="238"/>
      <c r="J222" s="238"/>
      <c r="K222" s="241">
        <v>1</v>
      </c>
      <c r="L222" s="238"/>
      <c r="M222" s="238"/>
      <c r="N222" s="238"/>
      <c r="O222" s="238"/>
      <c r="P222" s="238"/>
      <c r="Q222" s="238"/>
      <c r="R222" s="242"/>
      <c r="T222" s="243"/>
      <c r="U222" s="238"/>
      <c r="V222" s="238"/>
      <c r="W222" s="238"/>
      <c r="X222" s="238"/>
      <c r="Y222" s="238"/>
      <c r="Z222" s="238"/>
      <c r="AA222" s="244"/>
      <c r="AT222" s="245" t="s">
        <v>160</v>
      </c>
      <c r="AU222" s="245" t="s">
        <v>102</v>
      </c>
      <c r="AV222" s="11" t="s">
        <v>102</v>
      </c>
      <c r="AW222" s="11" t="s">
        <v>36</v>
      </c>
      <c r="AX222" s="11" t="s">
        <v>37</v>
      </c>
      <c r="AY222" s="245" t="s">
        <v>152</v>
      </c>
    </row>
    <row r="223" spans="2:65" s="1" customFormat="1" ht="25.5" customHeight="1">
      <c r="B223" s="47"/>
      <c r="C223" s="216" t="s">
        <v>10</v>
      </c>
      <c r="D223" s="216" t="s">
        <v>153</v>
      </c>
      <c r="E223" s="217" t="s">
        <v>257</v>
      </c>
      <c r="F223" s="218" t="s">
        <v>258</v>
      </c>
      <c r="G223" s="218"/>
      <c r="H223" s="218"/>
      <c r="I223" s="218"/>
      <c r="J223" s="219" t="s">
        <v>225</v>
      </c>
      <c r="K223" s="220">
        <v>1</v>
      </c>
      <c r="L223" s="221">
        <v>0</v>
      </c>
      <c r="M223" s="222"/>
      <c r="N223" s="223">
        <f>ROUND(L223*K223,1)</f>
        <v>0</v>
      </c>
      <c r="O223" s="223"/>
      <c r="P223" s="223"/>
      <c r="Q223" s="223"/>
      <c r="R223" s="49"/>
      <c r="T223" s="224" t="s">
        <v>22</v>
      </c>
      <c r="U223" s="57" t="s">
        <v>44</v>
      </c>
      <c r="V223" s="48"/>
      <c r="W223" s="225">
        <f>V223*K223</f>
        <v>0</v>
      </c>
      <c r="X223" s="225">
        <v>0.01088</v>
      </c>
      <c r="Y223" s="225">
        <f>X223*K223</f>
        <v>0.01088</v>
      </c>
      <c r="Z223" s="225">
        <v>0</v>
      </c>
      <c r="AA223" s="226">
        <f>Z223*K223</f>
        <v>0</v>
      </c>
      <c r="AR223" s="23" t="s">
        <v>217</v>
      </c>
      <c r="AT223" s="23" t="s">
        <v>153</v>
      </c>
      <c r="AU223" s="23" t="s">
        <v>102</v>
      </c>
      <c r="AY223" s="23" t="s">
        <v>152</v>
      </c>
      <c r="BE223" s="139">
        <f>IF(U223="základní",N223,0)</f>
        <v>0</v>
      </c>
      <c r="BF223" s="139">
        <f>IF(U223="snížená",N223,0)</f>
        <v>0</v>
      </c>
      <c r="BG223" s="139">
        <f>IF(U223="zákl. přenesená",N223,0)</f>
        <v>0</v>
      </c>
      <c r="BH223" s="139">
        <f>IF(U223="sníž. přenesená",N223,0)</f>
        <v>0</v>
      </c>
      <c r="BI223" s="139">
        <f>IF(U223="nulová",N223,0)</f>
        <v>0</v>
      </c>
      <c r="BJ223" s="23" t="s">
        <v>37</v>
      </c>
      <c r="BK223" s="139">
        <f>ROUND(L223*K223,1)</f>
        <v>0</v>
      </c>
      <c r="BL223" s="23" t="s">
        <v>217</v>
      </c>
      <c r="BM223" s="23" t="s">
        <v>259</v>
      </c>
    </row>
    <row r="224" spans="2:65" s="1" customFormat="1" ht="16.5" customHeight="1">
      <c r="B224" s="47"/>
      <c r="C224" s="216" t="s">
        <v>260</v>
      </c>
      <c r="D224" s="216" t="s">
        <v>153</v>
      </c>
      <c r="E224" s="217" t="s">
        <v>261</v>
      </c>
      <c r="F224" s="218" t="s">
        <v>262</v>
      </c>
      <c r="G224" s="218"/>
      <c r="H224" s="218"/>
      <c r="I224" s="218"/>
      <c r="J224" s="219" t="s">
        <v>225</v>
      </c>
      <c r="K224" s="220">
        <v>5</v>
      </c>
      <c r="L224" s="221">
        <v>0</v>
      </c>
      <c r="M224" s="222"/>
      <c r="N224" s="223">
        <f>ROUND(L224*K224,1)</f>
        <v>0</v>
      </c>
      <c r="O224" s="223"/>
      <c r="P224" s="223"/>
      <c r="Q224" s="223"/>
      <c r="R224" s="49"/>
      <c r="T224" s="224" t="s">
        <v>22</v>
      </c>
      <c r="U224" s="57" t="s">
        <v>44</v>
      </c>
      <c r="V224" s="48"/>
      <c r="W224" s="225">
        <f>V224*K224</f>
        <v>0</v>
      </c>
      <c r="X224" s="225">
        <v>0</v>
      </c>
      <c r="Y224" s="225">
        <f>X224*K224</f>
        <v>0</v>
      </c>
      <c r="Z224" s="225">
        <v>0.00156</v>
      </c>
      <c r="AA224" s="226">
        <f>Z224*K224</f>
        <v>0.0078</v>
      </c>
      <c r="AR224" s="23" t="s">
        <v>217</v>
      </c>
      <c r="AT224" s="23" t="s">
        <v>153</v>
      </c>
      <c r="AU224" s="23" t="s">
        <v>102</v>
      </c>
      <c r="AY224" s="23" t="s">
        <v>152</v>
      </c>
      <c r="BE224" s="139">
        <f>IF(U224="základní",N224,0)</f>
        <v>0</v>
      </c>
      <c r="BF224" s="139">
        <f>IF(U224="snížená",N224,0)</f>
        <v>0</v>
      </c>
      <c r="BG224" s="139">
        <f>IF(U224="zákl. přenesená",N224,0)</f>
        <v>0</v>
      </c>
      <c r="BH224" s="139">
        <f>IF(U224="sníž. přenesená",N224,0)</f>
        <v>0</v>
      </c>
      <c r="BI224" s="139">
        <f>IF(U224="nulová",N224,0)</f>
        <v>0</v>
      </c>
      <c r="BJ224" s="23" t="s">
        <v>37</v>
      </c>
      <c r="BK224" s="139">
        <f>ROUND(L224*K224,1)</f>
        <v>0</v>
      </c>
      <c r="BL224" s="23" t="s">
        <v>217</v>
      </c>
      <c r="BM224" s="23" t="s">
        <v>263</v>
      </c>
    </row>
    <row r="225" spans="2:51" s="10" customFormat="1" ht="16.5" customHeight="1">
      <c r="B225" s="227"/>
      <c r="C225" s="228"/>
      <c r="D225" s="228"/>
      <c r="E225" s="229" t="s">
        <v>22</v>
      </c>
      <c r="F225" s="230" t="s">
        <v>220</v>
      </c>
      <c r="G225" s="231"/>
      <c r="H225" s="231"/>
      <c r="I225" s="231"/>
      <c r="J225" s="228"/>
      <c r="K225" s="229" t="s">
        <v>22</v>
      </c>
      <c r="L225" s="228"/>
      <c r="M225" s="228"/>
      <c r="N225" s="228"/>
      <c r="O225" s="228"/>
      <c r="P225" s="228"/>
      <c r="Q225" s="228"/>
      <c r="R225" s="232"/>
      <c r="T225" s="233"/>
      <c r="U225" s="228"/>
      <c r="V225" s="228"/>
      <c r="W225" s="228"/>
      <c r="X225" s="228"/>
      <c r="Y225" s="228"/>
      <c r="Z225" s="228"/>
      <c r="AA225" s="234"/>
      <c r="AT225" s="235" t="s">
        <v>160</v>
      </c>
      <c r="AU225" s="235" t="s">
        <v>102</v>
      </c>
      <c r="AV225" s="10" t="s">
        <v>37</v>
      </c>
      <c r="AW225" s="10" t="s">
        <v>36</v>
      </c>
      <c r="AX225" s="10" t="s">
        <v>79</v>
      </c>
      <c r="AY225" s="235" t="s">
        <v>152</v>
      </c>
    </row>
    <row r="226" spans="2:51" s="10" customFormat="1" ht="16.5" customHeight="1">
      <c r="B226" s="227"/>
      <c r="C226" s="228"/>
      <c r="D226" s="228"/>
      <c r="E226" s="229" t="s">
        <v>22</v>
      </c>
      <c r="F226" s="236" t="s">
        <v>219</v>
      </c>
      <c r="G226" s="228"/>
      <c r="H226" s="228"/>
      <c r="I226" s="228"/>
      <c r="J226" s="228"/>
      <c r="K226" s="229" t="s">
        <v>22</v>
      </c>
      <c r="L226" s="228"/>
      <c r="M226" s="228"/>
      <c r="N226" s="228"/>
      <c r="O226" s="228"/>
      <c r="P226" s="228"/>
      <c r="Q226" s="228"/>
      <c r="R226" s="232"/>
      <c r="T226" s="233"/>
      <c r="U226" s="228"/>
      <c r="V226" s="228"/>
      <c r="W226" s="228"/>
      <c r="X226" s="228"/>
      <c r="Y226" s="228"/>
      <c r="Z226" s="228"/>
      <c r="AA226" s="234"/>
      <c r="AT226" s="235" t="s">
        <v>160</v>
      </c>
      <c r="AU226" s="235" t="s">
        <v>102</v>
      </c>
      <c r="AV226" s="10" t="s">
        <v>37</v>
      </c>
      <c r="AW226" s="10" t="s">
        <v>36</v>
      </c>
      <c r="AX226" s="10" t="s">
        <v>79</v>
      </c>
      <c r="AY226" s="235" t="s">
        <v>152</v>
      </c>
    </row>
    <row r="227" spans="2:51" s="11" customFormat="1" ht="16.5" customHeight="1">
      <c r="B227" s="237"/>
      <c r="C227" s="238"/>
      <c r="D227" s="238"/>
      <c r="E227" s="239" t="s">
        <v>22</v>
      </c>
      <c r="F227" s="240" t="s">
        <v>157</v>
      </c>
      <c r="G227" s="238"/>
      <c r="H227" s="238"/>
      <c r="I227" s="238"/>
      <c r="J227" s="238"/>
      <c r="K227" s="241">
        <v>4</v>
      </c>
      <c r="L227" s="238"/>
      <c r="M227" s="238"/>
      <c r="N227" s="238"/>
      <c r="O227" s="238"/>
      <c r="P227" s="238"/>
      <c r="Q227" s="238"/>
      <c r="R227" s="242"/>
      <c r="T227" s="243"/>
      <c r="U227" s="238"/>
      <c r="V227" s="238"/>
      <c r="W227" s="238"/>
      <c r="X227" s="238"/>
      <c r="Y227" s="238"/>
      <c r="Z227" s="238"/>
      <c r="AA227" s="244"/>
      <c r="AT227" s="245" t="s">
        <v>160</v>
      </c>
      <c r="AU227" s="245" t="s">
        <v>102</v>
      </c>
      <c r="AV227" s="11" t="s">
        <v>102</v>
      </c>
      <c r="AW227" s="11" t="s">
        <v>36</v>
      </c>
      <c r="AX227" s="11" t="s">
        <v>79</v>
      </c>
      <c r="AY227" s="245" t="s">
        <v>152</v>
      </c>
    </row>
    <row r="228" spans="2:51" s="10" customFormat="1" ht="16.5" customHeight="1">
      <c r="B228" s="227"/>
      <c r="C228" s="228"/>
      <c r="D228" s="228"/>
      <c r="E228" s="229" t="s">
        <v>22</v>
      </c>
      <c r="F228" s="236" t="s">
        <v>264</v>
      </c>
      <c r="G228" s="228"/>
      <c r="H228" s="228"/>
      <c r="I228" s="228"/>
      <c r="J228" s="228"/>
      <c r="K228" s="229" t="s">
        <v>22</v>
      </c>
      <c r="L228" s="228"/>
      <c r="M228" s="228"/>
      <c r="N228" s="228"/>
      <c r="O228" s="228"/>
      <c r="P228" s="228"/>
      <c r="Q228" s="228"/>
      <c r="R228" s="232"/>
      <c r="T228" s="233"/>
      <c r="U228" s="228"/>
      <c r="V228" s="228"/>
      <c r="W228" s="228"/>
      <c r="X228" s="228"/>
      <c r="Y228" s="228"/>
      <c r="Z228" s="228"/>
      <c r="AA228" s="234"/>
      <c r="AT228" s="235" t="s">
        <v>160</v>
      </c>
      <c r="AU228" s="235" t="s">
        <v>102</v>
      </c>
      <c r="AV228" s="10" t="s">
        <v>37</v>
      </c>
      <c r="AW228" s="10" t="s">
        <v>36</v>
      </c>
      <c r="AX228" s="10" t="s">
        <v>79</v>
      </c>
      <c r="AY228" s="235" t="s">
        <v>152</v>
      </c>
    </row>
    <row r="229" spans="2:51" s="10" customFormat="1" ht="16.5" customHeight="1">
      <c r="B229" s="227"/>
      <c r="C229" s="228"/>
      <c r="D229" s="228"/>
      <c r="E229" s="229" t="s">
        <v>22</v>
      </c>
      <c r="F229" s="236" t="s">
        <v>265</v>
      </c>
      <c r="G229" s="228"/>
      <c r="H229" s="228"/>
      <c r="I229" s="228"/>
      <c r="J229" s="228"/>
      <c r="K229" s="229" t="s">
        <v>22</v>
      </c>
      <c r="L229" s="228"/>
      <c r="M229" s="228"/>
      <c r="N229" s="228"/>
      <c r="O229" s="228"/>
      <c r="P229" s="228"/>
      <c r="Q229" s="228"/>
      <c r="R229" s="232"/>
      <c r="T229" s="233"/>
      <c r="U229" s="228"/>
      <c r="V229" s="228"/>
      <c r="W229" s="228"/>
      <c r="X229" s="228"/>
      <c r="Y229" s="228"/>
      <c r="Z229" s="228"/>
      <c r="AA229" s="234"/>
      <c r="AT229" s="235" t="s">
        <v>160</v>
      </c>
      <c r="AU229" s="235" t="s">
        <v>102</v>
      </c>
      <c r="AV229" s="10" t="s">
        <v>37</v>
      </c>
      <c r="AW229" s="10" t="s">
        <v>36</v>
      </c>
      <c r="AX229" s="10" t="s">
        <v>79</v>
      </c>
      <c r="AY229" s="235" t="s">
        <v>152</v>
      </c>
    </row>
    <row r="230" spans="2:51" s="11" customFormat="1" ht="16.5" customHeight="1">
      <c r="B230" s="237"/>
      <c r="C230" s="238"/>
      <c r="D230" s="238"/>
      <c r="E230" s="239" t="s">
        <v>22</v>
      </c>
      <c r="F230" s="240" t="s">
        <v>37</v>
      </c>
      <c r="G230" s="238"/>
      <c r="H230" s="238"/>
      <c r="I230" s="238"/>
      <c r="J230" s="238"/>
      <c r="K230" s="241">
        <v>1</v>
      </c>
      <c r="L230" s="238"/>
      <c r="M230" s="238"/>
      <c r="N230" s="238"/>
      <c r="O230" s="238"/>
      <c r="P230" s="238"/>
      <c r="Q230" s="238"/>
      <c r="R230" s="242"/>
      <c r="T230" s="243"/>
      <c r="U230" s="238"/>
      <c r="V230" s="238"/>
      <c r="W230" s="238"/>
      <c r="X230" s="238"/>
      <c r="Y230" s="238"/>
      <c r="Z230" s="238"/>
      <c r="AA230" s="244"/>
      <c r="AT230" s="245" t="s">
        <v>160</v>
      </c>
      <c r="AU230" s="245" t="s">
        <v>102</v>
      </c>
      <c r="AV230" s="11" t="s">
        <v>102</v>
      </c>
      <c r="AW230" s="11" t="s">
        <v>36</v>
      </c>
      <c r="AX230" s="11" t="s">
        <v>79</v>
      </c>
      <c r="AY230" s="245" t="s">
        <v>152</v>
      </c>
    </row>
    <row r="231" spans="2:51" s="12" customFormat="1" ht="16.5" customHeight="1">
      <c r="B231" s="246"/>
      <c r="C231" s="247"/>
      <c r="D231" s="247"/>
      <c r="E231" s="248" t="s">
        <v>22</v>
      </c>
      <c r="F231" s="249" t="s">
        <v>167</v>
      </c>
      <c r="G231" s="247"/>
      <c r="H231" s="247"/>
      <c r="I231" s="247"/>
      <c r="J231" s="247"/>
      <c r="K231" s="250">
        <v>5</v>
      </c>
      <c r="L231" s="247"/>
      <c r="M231" s="247"/>
      <c r="N231" s="247"/>
      <c r="O231" s="247"/>
      <c r="P231" s="247"/>
      <c r="Q231" s="247"/>
      <c r="R231" s="251"/>
      <c r="T231" s="252"/>
      <c r="U231" s="247"/>
      <c r="V231" s="247"/>
      <c r="W231" s="247"/>
      <c r="X231" s="247"/>
      <c r="Y231" s="247"/>
      <c r="Z231" s="247"/>
      <c r="AA231" s="253"/>
      <c r="AT231" s="254" t="s">
        <v>160</v>
      </c>
      <c r="AU231" s="254" t="s">
        <v>102</v>
      </c>
      <c r="AV231" s="12" t="s">
        <v>157</v>
      </c>
      <c r="AW231" s="12" t="s">
        <v>36</v>
      </c>
      <c r="AX231" s="12" t="s">
        <v>37</v>
      </c>
      <c r="AY231" s="254" t="s">
        <v>152</v>
      </c>
    </row>
    <row r="232" spans="2:65" s="1" customFormat="1" ht="25.5" customHeight="1">
      <c r="B232" s="47"/>
      <c r="C232" s="216" t="s">
        <v>266</v>
      </c>
      <c r="D232" s="216" t="s">
        <v>153</v>
      </c>
      <c r="E232" s="217" t="s">
        <v>267</v>
      </c>
      <c r="F232" s="218" t="s">
        <v>268</v>
      </c>
      <c r="G232" s="218"/>
      <c r="H232" s="218"/>
      <c r="I232" s="218"/>
      <c r="J232" s="219" t="s">
        <v>225</v>
      </c>
      <c r="K232" s="220">
        <v>5</v>
      </c>
      <c r="L232" s="221">
        <v>0</v>
      </c>
      <c r="M232" s="222"/>
      <c r="N232" s="223">
        <f>ROUND(L232*K232,1)</f>
        <v>0</v>
      </c>
      <c r="O232" s="223"/>
      <c r="P232" s="223"/>
      <c r="Q232" s="223"/>
      <c r="R232" s="49"/>
      <c r="T232" s="224" t="s">
        <v>22</v>
      </c>
      <c r="U232" s="57" t="s">
        <v>44</v>
      </c>
      <c r="V232" s="48"/>
      <c r="W232" s="225">
        <f>V232*K232</f>
        <v>0</v>
      </c>
      <c r="X232" s="225">
        <v>0.0018</v>
      </c>
      <c r="Y232" s="225">
        <f>X232*K232</f>
        <v>0.009</v>
      </c>
      <c r="Z232" s="225">
        <v>0</v>
      </c>
      <c r="AA232" s="226">
        <f>Z232*K232</f>
        <v>0</v>
      </c>
      <c r="AR232" s="23" t="s">
        <v>217</v>
      </c>
      <c r="AT232" s="23" t="s">
        <v>153</v>
      </c>
      <c r="AU232" s="23" t="s">
        <v>102</v>
      </c>
      <c r="AY232" s="23" t="s">
        <v>152</v>
      </c>
      <c r="BE232" s="139">
        <f>IF(U232="základní",N232,0)</f>
        <v>0</v>
      </c>
      <c r="BF232" s="139">
        <f>IF(U232="snížená",N232,0)</f>
        <v>0</v>
      </c>
      <c r="BG232" s="139">
        <f>IF(U232="zákl. přenesená",N232,0)</f>
        <v>0</v>
      </c>
      <c r="BH232" s="139">
        <f>IF(U232="sníž. přenesená",N232,0)</f>
        <v>0</v>
      </c>
      <c r="BI232" s="139">
        <f>IF(U232="nulová",N232,0)</f>
        <v>0</v>
      </c>
      <c r="BJ232" s="23" t="s">
        <v>37</v>
      </c>
      <c r="BK232" s="139">
        <f>ROUND(L232*K232,1)</f>
        <v>0</v>
      </c>
      <c r="BL232" s="23" t="s">
        <v>217</v>
      </c>
      <c r="BM232" s="23" t="s">
        <v>269</v>
      </c>
    </row>
    <row r="233" spans="2:51" s="10" customFormat="1" ht="16.5" customHeight="1">
      <c r="B233" s="227"/>
      <c r="C233" s="228"/>
      <c r="D233" s="228"/>
      <c r="E233" s="229" t="s">
        <v>22</v>
      </c>
      <c r="F233" s="230" t="s">
        <v>159</v>
      </c>
      <c r="G233" s="231"/>
      <c r="H233" s="231"/>
      <c r="I233" s="231"/>
      <c r="J233" s="228"/>
      <c r="K233" s="229" t="s">
        <v>22</v>
      </c>
      <c r="L233" s="228"/>
      <c r="M233" s="228"/>
      <c r="N233" s="228"/>
      <c r="O233" s="228"/>
      <c r="P233" s="228"/>
      <c r="Q233" s="228"/>
      <c r="R233" s="232"/>
      <c r="T233" s="233"/>
      <c r="U233" s="228"/>
      <c r="V233" s="228"/>
      <c r="W233" s="228"/>
      <c r="X233" s="228"/>
      <c r="Y233" s="228"/>
      <c r="Z233" s="228"/>
      <c r="AA233" s="234"/>
      <c r="AT233" s="235" t="s">
        <v>160</v>
      </c>
      <c r="AU233" s="235" t="s">
        <v>102</v>
      </c>
      <c r="AV233" s="10" t="s">
        <v>37</v>
      </c>
      <c r="AW233" s="10" t="s">
        <v>36</v>
      </c>
      <c r="AX233" s="10" t="s">
        <v>79</v>
      </c>
      <c r="AY233" s="235" t="s">
        <v>152</v>
      </c>
    </row>
    <row r="234" spans="2:51" s="11" customFormat="1" ht="16.5" customHeight="1">
      <c r="B234" s="237"/>
      <c r="C234" s="238"/>
      <c r="D234" s="238"/>
      <c r="E234" s="239" t="s">
        <v>22</v>
      </c>
      <c r="F234" s="240" t="s">
        <v>157</v>
      </c>
      <c r="G234" s="238"/>
      <c r="H234" s="238"/>
      <c r="I234" s="238"/>
      <c r="J234" s="238"/>
      <c r="K234" s="241">
        <v>4</v>
      </c>
      <c r="L234" s="238"/>
      <c r="M234" s="238"/>
      <c r="N234" s="238"/>
      <c r="O234" s="238"/>
      <c r="P234" s="238"/>
      <c r="Q234" s="238"/>
      <c r="R234" s="242"/>
      <c r="T234" s="243"/>
      <c r="U234" s="238"/>
      <c r="V234" s="238"/>
      <c r="W234" s="238"/>
      <c r="X234" s="238"/>
      <c r="Y234" s="238"/>
      <c r="Z234" s="238"/>
      <c r="AA234" s="244"/>
      <c r="AT234" s="245" t="s">
        <v>160</v>
      </c>
      <c r="AU234" s="245" t="s">
        <v>102</v>
      </c>
      <c r="AV234" s="11" t="s">
        <v>102</v>
      </c>
      <c r="AW234" s="11" t="s">
        <v>36</v>
      </c>
      <c r="AX234" s="11" t="s">
        <v>79</v>
      </c>
      <c r="AY234" s="245" t="s">
        <v>152</v>
      </c>
    </row>
    <row r="235" spans="2:51" s="10" customFormat="1" ht="16.5" customHeight="1">
      <c r="B235" s="227"/>
      <c r="C235" s="228"/>
      <c r="D235" s="228"/>
      <c r="E235" s="229" t="s">
        <v>22</v>
      </c>
      <c r="F235" s="236" t="s">
        <v>165</v>
      </c>
      <c r="G235" s="228"/>
      <c r="H235" s="228"/>
      <c r="I235" s="228"/>
      <c r="J235" s="228"/>
      <c r="K235" s="229" t="s">
        <v>22</v>
      </c>
      <c r="L235" s="228"/>
      <c r="M235" s="228"/>
      <c r="N235" s="228"/>
      <c r="O235" s="228"/>
      <c r="P235" s="228"/>
      <c r="Q235" s="228"/>
      <c r="R235" s="232"/>
      <c r="T235" s="233"/>
      <c r="U235" s="228"/>
      <c r="V235" s="228"/>
      <c r="W235" s="228"/>
      <c r="X235" s="228"/>
      <c r="Y235" s="228"/>
      <c r="Z235" s="228"/>
      <c r="AA235" s="234"/>
      <c r="AT235" s="235" t="s">
        <v>160</v>
      </c>
      <c r="AU235" s="235" t="s">
        <v>102</v>
      </c>
      <c r="AV235" s="10" t="s">
        <v>37</v>
      </c>
      <c r="AW235" s="10" t="s">
        <v>36</v>
      </c>
      <c r="AX235" s="10" t="s">
        <v>79</v>
      </c>
      <c r="AY235" s="235" t="s">
        <v>152</v>
      </c>
    </row>
    <row r="236" spans="2:51" s="11" customFormat="1" ht="16.5" customHeight="1">
      <c r="B236" s="237"/>
      <c r="C236" s="238"/>
      <c r="D236" s="238"/>
      <c r="E236" s="239" t="s">
        <v>22</v>
      </c>
      <c r="F236" s="240" t="s">
        <v>37</v>
      </c>
      <c r="G236" s="238"/>
      <c r="H236" s="238"/>
      <c r="I236" s="238"/>
      <c r="J236" s="238"/>
      <c r="K236" s="241">
        <v>1</v>
      </c>
      <c r="L236" s="238"/>
      <c r="M236" s="238"/>
      <c r="N236" s="238"/>
      <c r="O236" s="238"/>
      <c r="P236" s="238"/>
      <c r="Q236" s="238"/>
      <c r="R236" s="242"/>
      <c r="T236" s="243"/>
      <c r="U236" s="238"/>
      <c r="V236" s="238"/>
      <c r="W236" s="238"/>
      <c r="X236" s="238"/>
      <c r="Y236" s="238"/>
      <c r="Z236" s="238"/>
      <c r="AA236" s="244"/>
      <c r="AT236" s="245" t="s">
        <v>160</v>
      </c>
      <c r="AU236" s="245" t="s">
        <v>102</v>
      </c>
      <c r="AV236" s="11" t="s">
        <v>102</v>
      </c>
      <c r="AW236" s="11" t="s">
        <v>36</v>
      </c>
      <c r="AX236" s="11" t="s">
        <v>79</v>
      </c>
      <c r="AY236" s="245" t="s">
        <v>152</v>
      </c>
    </row>
    <row r="237" spans="2:51" s="12" customFormat="1" ht="16.5" customHeight="1">
      <c r="B237" s="246"/>
      <c r="C237" s="247"/>
      <c r="D237" s="247"/>
      <c r="E237" s="248" t="s">
        <v>22</v>
      </c>
      <c r="F237" s="249" t="s">
        <v>167</v>
      </c>
      <c r="G237" s="247"/>
      <c r="H237" s="247"/>
      <c r="I237" s="247"/>
      <c r="J237" s="247"/>
      <c r="K237" s="250">
        <v>5</v>
      </c>
      <c r="L237" s="247"/>
      <c r="M237" s="247"/>
      <c r="N237" s="247"/>
      <c r="O237" s="247"/>
      <c r="P237" s="247"/>
      <c r="Q237" s="247"/>
      <c r="R237" s="251"/>
      <c r="T237" s="252"/>
      <c r="U237" s="247"/>
      <c r="V237" s="247"/>
      <c r="W237" s="247"/>
      <c r="X237" s="247"/>
      <c r="Y237" s="247"/>
      <c r="Z237" s="247"/>
      <c r="AA237" s="253"/>
      <c r="AT237" s="254" t="s">
        <v>160</v>
      </c>
      <c r="AU237" s="254" t="s">
        <v>102</v>
      </c>
      <c r="AV237" s="12" t="s">
        <v>157</v>
      </c>
      <c r="AW237" s="12" t="s">
        <v>36</v>
      </c>
      <c r="AX237" s="12" t="s">
        <v>37</v>
      </c>
      <c r="AY237" s="254" t="s">
        <v>152</v>
      </c>
    </row>
    <row r="238" spans="2:65" s="1" customFormat="1" ht="25.5" customHeight="1">
      <c r="B238" s="47"/>
      <c r="C238" s="216" t="s">
        <v>270</v>
      </c>
      <c r="D238" s="216" t="s">
        <v>153</v>
      </c>
      <c r="E238" s="217" t="s">
        <v>271</v>
      </c>
      <c r="F238" s="218" t="s">
        <v>272</v>
      </c>
      <c r="G238" s="218"/>
      <c r="H238" s="218"/>
      <c r="I238" s="218"/>
      <c r="J238" s="219" t="s">
        <v>225</v>
      </c>
      <c r="K238" s="220">
        <v>1</v>
      </c>
      <c r="L238" s="221">
        <v>0</v>
      </c>
      <c r="M238" s="222"/>
      <c r="N238" s="223">
        <f>ROUND(L238*K238,1)</f>
        <v>0</v>
      </c>
      <c r="O238" s="223"/>
      <c r="P238" s="223"/>
      <c r="Q238" s="223"/>
      <c r="R238" s="49"/>
      <c r="T238" s="224" t="s">
        <v>22</v>
      </c>
      <c r="U238" s="57" t="s">
        <v>44</v>
      </c>
      <c r="V238" s="48"/>
      <c r="W238" s="225">
        <f>V238*K238</f>
        <v>0</v>
      </c>
      <c r="X238" s="225">
        <v>0.00284</v>
      </c>
      <c r="Y238" s="225">
        <f>X238*K238</f>
        <v>0.00284</v>
      </c>
      <c r="Z238" s="225">
        <v>0</v>
      </c>
      <c r="AA238" s="226">
        <f>Z238*K238</f>
        <v>0</v>
      </c>
      <c r="AR238" s="23" t="s">
        <v>273</v>
      </c>
      <c r="AT238" s="23" t="s">
        <v>153</v>
      </c>
      <c r="AU238" s="23" t="s">
        <v>102</v>
      </c>
      <c r="AY238" s="23" t="s">
        <v>152</v>
      </c>
      <c r="BE238" s="139">
        <f>IF(U238="základní",N238,0)</f>
        <v>0</v>
      </c>
      <c r="BF238" s="139">
        <f>IF(U238="snížená",N238,0)</f>
        <v>0</v>
      </c>
      <c r="BG238" s="139">
        <f>IF(U238="zákl. přenesená",N238,0)</f>
        <v>0</v>
      </c>
      <c r="BH238" s="139">
        <f>IF(U238="sníž. přenesená",N238,0)</f>
        <v>0</v>
      </c>
      <c r="BI238" s="139">
        <f>IF(U238="nulová",N238,0)</f>
        <v>0</v>
      </c>
      <c r="BJ238" s="23" t="s">
        <v>37</v>
      </c>
      <c r="BK238" s="139">
        <f>ROUND(L238*K238,1)</f>
        <v>0</v>
      </c>
      <c r="BL238" s="23" t="s">
        <v>273</v>
      </c>
      <c r="BM238" s="23" t="s">
        <v>274</v>
      </c>
    </row>
    <row r="239" spans="2:65" s="1" customFormat="1" ht="16.5" customHeight="1">
      <c r="B239" s="47"/>
      <c r="C239" s="216" t="s">
        <v>275</v>
      </c>
      <c r="D239" s="216" t="s">
        <v>153</v>
      </c>
      <c r="E239" s="217" t="s">
        <v>276</v>
      </c>
      <c r="F239" s="218" t="s">
        <v>277</v>
      </c>
      <c r="G239" s="218"/>
      <c r="H239" s="218"/>
      <c r="I239" s="218"/>
      <c r="J239" s="219" t="s">
        <v>225</v>
      </c>
      <c r="K239" s="220">
        <v>1</v>
      </c>
      <c r="L239" s="221">
        <v>0</v>
      </c>
      <c r="M239" s="222"/>
      <c r="N239" s="223">
        <f>ROUND(L239*K239,1)</f>
        <v>0</v>
      </c>
      <c r="O239" s="223"/>
      <c r="P239" s="223"/>
      <c r="Q239" s="223"/>
      <c r="R239" s="49"/>
      <c r="T239" s="224" t="s">
        <v>22</v>
      </c>
      <c r="U239" s="57" t="s">
        <v>44</v>
      </c>
      <c r="V239" s="48"/>
      <c r="W239" s="225">
        <f>V239*K239</f>
        <v>0</v>
      </c>
      <c r="X239" s="225">
        <v>0.00284</v>
      </c>
      <c r="Y239" s="225">
        <f>X239*K239</f>
        <v>0.00284</v>
      </c>
      <c r="Z239" s="225">
        <v>0</v>
      </c>
      <c r="AA239" s="226">
        <f>Z239*K239</f>
        <v>0</v>
      </c>
      <c r="AR239" s="23" t="s">
        <v>273</v>
      </c>
      <c r="AT239" s="23" t="s">
        <v>153</v>
      </c>
      <c r="AU239" s="23" t="s">
        <v>102</v>
      </c>
      <c r="AY239" s="23" t="s">
        <v>152</v>
      </c>
      <c r="BE239" s="139">
        <f>IF(U239="základní",N239,0)</f>
        <v>0</v>
      </c>
      <c r="BF239" s="139">
        <f>IF(U239="snížená",N239,0)</f>
        <v>0</v>
      </c>
      <c r="BG239" s="139">
        <f>IF(U239="zákl. přenesená",N239,0)</f>
        <v>0</v>
      </c>
      <c r="BH239" s="139">
        <f>IF(U239="sníž. přenesená",N239,0)</f>
        <v>0</v>
      </c>
      <c r="BI239" s="139">
        <f>IF(U239="nulová",N239,0)</f>
        <v>0</v>
      </c>
      <c r="BJ239" s="23" t="s">
        <v>37</v>
      </c>
      <c r="BK239" s="139">
        <f>ROUND(L239*K239,1)</f>
        <v>0</v>
      </c>
      <c r="BL239" s="23" t="s">
        <v>273</v>
      </c>
      <c r="BM239" s="23" t="s">
        <v>278</v>
      </c>
    </row>
    <row r="240" spans="2:51" s="10" customFormat="1" ht="16.5" customHeight="1">
      <c r="B240" s="227"/>
      <c r="C240" s="228"/>
      <c r="D240" s="228"/>
      <c r="E240" s="229" t="s">
        <v>22</v>
      </c>
      <c r="F240" s="230" t="s">
        <v>279</v>
      </c>
      <c r="G240" s="231"/>
      <c r="H240" s="231"/>
      <c r="I240" s="231"/>
      <c r="J240" s="228"/>
      <c r="K240" s="229" t="s">
        <v>22</v>
      </c>
      <c r="L240" s="228"/>
      <c r="M240" s="228"/>
      <c r="N240" s="228"/>
      <c r="O240" s="228"/>
      <c r="P240" s="228"/>
      <c r="Q240" s="228"/>
      <c r="R240" s="232"/>
      <c r="T240" s="233"/>
      <c r="U240" s="228"/>
      <c r="V240" s="228"/>
      <c r="W240" s="228"/>
      <c r="X240" s="228"/>
      <c r="Y240" s="228"/>
      <c r="Z240" s="228"/>
      <c r="AA240" s="234"/>
      <c r="AT240" s="235" t="s">
        <v>160</v>
      </c>
      <c r="AU240" s="235" t="s">
        <v>102</v>
      </c>
      <c r="AV240" s="10" t="s">
        <v>37</v>
      </c>
      <c r="AW240" s="10" t="s">
        <v>36</v>
      </c>
      <c r="AX240" s="10" t="s">
        <v>79</v>
      </c>
      <c r="AY240" s="235" t="s">
        <v>152</v>
      </c>
    </row>
    <row r="241" spans="2:51" s="11" customFormat="1" ht="16.5" customHeight="1">
      <c r="B241" s="237"/>
      <c r="C241" s="238"/>
      <c r="D241" s="238"/>
      <c r="E241" s="239" t="s">
        <v>22</v>
      </c>
      <c r="F241" s="240" t="s">
        <v>37</v>
      </c>
      <c r="G241" s="238"/>
      <c r="H241" s="238"/>
      <c r="I241" s="238"/>
      <c r="J241" s="238"/>
      <c r="K241" s="241">
        <v>1</v>
      </c>
      <c r="L241" s="238"/>
      <c r="M241" s="238"/>
      <c r="N241" s="238"/>
      <c r="O241" s="238"/>
      <c r="P241" s="238"/>
      <c r="Q241" s="238"/>
      <c r="R241" s="242"/>
      <c r="T241" s="243"/>
      <c r="U241" s="238"/>
      <c r="V241" s="238"/>
      <c r="W241" s="238"/>
      <c r="X241" s="238"/>
      <c r="Y241" s="238"/>
      <c r="Z241" s="238"/>
      <c r="AA241" s="244"/>
      <c r="AT241" s="245" t="s">
        <v>160</v>
      </c>
      <c r="AU241" s="245" t="s">
        <v>102</v>
      </c>
      <c r="AV241" s="11" t="s">
        <v>102</v>
      </c>
      <c r="AW241" s="11" t="s">
        <v>36</v>
      </c>
      <c r="AX241" s="11" t="s">
        <v>37</v>
      </c>
      <c r="AY241" s="245" t="s">
        <v>152</v>
      </c>
    </row>
    <row r="242" spans="2:51" s="11" customFormat="1" ht="16.5" customHeight="1">
      <c r="B242" s="237"/>
      <c r="C242" s="238"/>
      <c r="D242" s="238"/>
      <c r="E242" s="239" t="s">
        <v>22</v>
      </c>
      <c r="F242" s="240" t="s">
        <v>22</v>
      </c>
      <c r="G242" s="238"/>
      <c r="H242" s="238"/>
      <c r="I242" s="238"/>
      <c r="J242" s="238"/>
      <c r="K242" s="241">
        <v>0</v>
      </c>
      <c r="L242" s="238"/>
      <c r="M242" s="238"/>
      <c r="N242" s="238"/>
      <c r="O242" s="238"/>
      <c r="P242" s="238"/>
      <c r="Q242" s="238"/>
      <c r="R242" s="242"/>
      <c r="T242" s="243"/>
      <c r="U242" s="238"/>
      <c r="V242" s="238"/>
      <c r="W242" s="238"/>
      <c r="X242" s="238"/>
      <c r="Y242" s="238"/>
      <c r="Z242" s="238"/>
      <c r="AA242" s="244"/>
      <c r="AT242" s="245" t="s">
        <v>160</v>
      </c>
      <c r="AU242" s="245" t="s">
        <v>102</v>
      </c>
      <c r="AV242" s="11" t="s">
        <v>102</v>
      </c>
      <c r="AW242" s="11" t="s">
        <v>36</v>
      </c>
      <c r="AX242" s="11" t="s">
        <v>79</v>
      </c>
      <c r="AY242" s="245" t="s">
        <v>152</v>
      </c>
    </row>
    <row r="243" spans="2:51" s="11" customFormat="1" ht="16.5" customHeight="1">
      <c r="B243" s="237"/>
      <c r="C243" s="238"/>
      <c r="D243" s="238"/>
      <c r="E243" s="239" t="s">
        <v>22</v>
      </c>
      <c r="F243" s="240" t="s">
        <v>22</v>
      </c>
      <c r="G243" s="238"/>
      <c r="H243" s="238"/>
      <c r="I243" s="238"/>
      <c r="J243" s="238"/>
      <c r="K243" s="241">
        <v>0</v>
      </c>
      <c r="L243" s="238"/>
      <c r="M243" s="238"/>
      <c r="N243" s="238"/>
      <c r="O243" s="238"/>
      <c r="P243" s="238"/>
      <c r="Q243" s="238"/>
      <c r="R243" s="242"/>
      <c r="T243" s="243"/>
      <c r="U243" s="238"/>
      <c r="V243" s="238"/>
      <c r="W243" s="238"/>
      <c r="X243" s="238"/>
      <c r="Y243" s="238"/>
      <c r="Z243" s="238"/>
      <c r="AA243" s="244"/>
      <c r="AT243" s="245" t="s">
        <v>160</v>
      </c>
      <c r="AU243" s="245" t="s">
        <v>102</v>
      </c>
      <c r="AV243" s="11" t="s">
        <v>102</v>
      </c>
      <c r="AW243" s="11" t="s">
        <v>36</v>
      </c>
      <c r="AX243" s="11" t="s">
        <v>79</v>
      </c>
      <c r="AY243" s="245" t="s">
        <v>152</v>
      </c>
    </row>
    <row r="244" spans="2:51" s="11" customFormat="1" ht="16.5" customHeight="1">
      <c r="B244" s="237"/>
      <c r="C244" s="238"/>
      <c r="D244" s="238"/>
      <c r="E244" s="239" t="s">
        <v>22</v>
      </c>
      <c r="F244" s="240" t="s">
        <v>22</v>
      </c>
      <c r="G244" s="238"/>
      <c r="H244" s="238"/>
      <c r="I244" s="238"/>
      <c r="J244" s="238"/>
      <c r="K244" s="241">
        <v>0</v>
      </c>
      <c r="L244" s="238"/>
      <c r="M244" s="238"/>
      <c r="N244" s="238"/>
      <c r="O244" s="238"/>
      <c r="P244" s="238"/>
      <c r="Q244" s="238"/>
      <c r="R244" s="242"/>
      <c r="T244" s="243"/>
      <c r="U244" s="238"/>
      <c r="V244" s="238"/>
      <c r="W244" s="238"/>
      <c r="X244" s="238"/>
      <c r="Y244" s="238"/>
      <c r="Z244" s="238"/>
      <c r="AA244" s="244"/>
      <c r="AT244" s="245" t="s">
        <v>160</v>
      </c>
      <c r="AU244" s="245" t="s">
        <v>102</v>
      </c>
      <c r="AV244" s="11" t="s">
        <v>102</v>
      </c>
      <c r="AW244" s="11" t="s">
        <v>36</v>
      </c>
      <c r="AX244" s="11" t="s">
        <v>79</v>
      </c>
      <c r="AY244" s="245" t="s">
        <v>152</v>
      </c>
    </row>
    <row r="245" spans="2:51" s="11" customFormat="1" ht="16.5" customHeight="1">
      <c r="B245" s="237"/>
      <c r="C245" s="238"/>
      <c r="D245" s="238"/>
      <c r="E245" s="239" t="s">
        <v>22</v>
      </c>
      <c r="F245" s="240" t="s">
        <v>22</v>
      </c>
      <c r="G245" s="238"/>
      <c r="H245" s="238"/>
      <c r="I245" s="238"/>
      <c r="J245" s="238"/>
      <c r="K245" s="241">
        <v>0</v>
      </c>
      <c r="L245" s="238"/>
      <c r="M245" s="238"/>
      <c r="N245" s="238"/>
      <c r="O245" s="238"/>
      <c r="P245" s="238"/>
      <c r="Q245" s="238"/>
      <c r="R245" s="242"/>
      <c r="T245" s="243"/>
      <c r="U245" s="238"/>
      <c r="V245" s="238"/>
      <c r="W245" s="238"/>
      <c r="X245" s="238"/>
      <c r="Y245" s="238"/>
      <c r="Z245" s="238"/>
      <c r="AA245" s="244"/>
      <c r="AT245" s="245" t="s">
        <v>160</v>
      </c>
      <c r="AU245" s="245" t="s">
        <v>102</v>
      </c>
      <c r="AV245" s="11" t="s">
        <v>102</v>
      </c>
      <c r="AW245" s="11" t="s">
        <v>36</v>
      </c>
      <c r="AX245" s="11" t="s">
        <v>79</v>
      </c>
      <c r="AY245" s="245" t="s">
        <v>152</v>
      </c>
    </row>
    <row r="246" spans="2:51" s="11" customFormat="1" ht="16.5" customHeight="1">
      <c r="B246" s="237"/>
      <c r="C246" s="238"/>
      <c r="D246" s="238"/>
      <c r="E246" s="239" t="s">
        <v>22</v>
      </c>
      <c r="F246" s="240" t="s">
        <v>22</v>
      </c>
      <c r="G246" s="238"/>
      <c r="H246" s="238"/>
      <c r="I246" s="238"/>
      <c r="J246" s="238"/>
      <c r="K246" s="241">
        <v>0</v>
      </c>
      <c r="L246" s="238"/>
      <c r="M246" s="238"/>
      <c r="N246" s="238"/>
      <c r="O246" s="238"/>
      <c r="P246" s="238"/>
      <c r="Q246" s="238"/>
      <c r="R246" s="242"/>
      <c r="T246" s="243"/>
      <c r="U246" s="238"/>
      <c r="V246" s="238"/>
      <c r="W246" s="238"/>
      <c r="X246" s="238"/>
      <c r="Y246" s="238"/>
      <c r="Z246" s="238"/>
      <c r="AA246" s="244"/>
      <c r="AT246" s="245" t="s">
        <v>160</v>
      </c>
      <c r="AU246" s="245" t="s">
        <v>102</v>
      </c>
      <c r="AV246" s="11" t="s">
        <v>102</v>
      </c>
      <c r="AW246" s="11" t="s">
        <v>36</v>
      </c>
      <c r="AX246" s="11" t="s">
        <v>79</v>
      </c>
      <c r="AY246" s="245" t="s">
        <v>152</v>
      </c>
    </row>
    <row r="247" spans="2:51" s="11" customFormat="1" ht="16.5" customHeight="1">
      <c r="B247" s="237"/>
      <c r="C247" s="238"/>
      <c r="D247" s="238"/>
      <c r="E247" s="239" t="s">
        <v>22</v>
      </c>
      <c r="F247" s="240" t="s">
        <v>22</v>
      </c>
      <c r="G247" s="238"/>
      <c r="H247" s="238"/>
      <c r="I247" s="238"/>
      <c r="J247" s="238"/>
      <c r="K247" s="241">
        <v>0</v>
      </c>
      <c r="L247" s="238"/>
      <c r="M247" s="238"/>
      <c r="N247" s="238"/>
      <c r="O247" s="238"/>
      <c r="P247" s="238"/>
      <c r="Q247" s="238"/>
      <c r="R247" s="242"/>
      <c r="T247" s="243"/>
      <c r="U247" s="238"/>
      <c r="V247" s="238"/>
      <c r="W247" s="238"/>
      <c r="X247" s="238"/>
      <c r="Y247" s="238"/>
      <c r="Z247" s="238"/>
      <c r="AA247" s="244"/>
      <c r="AT247" s="245" t="s">
        <v>160</v>
      </c>
      <c r="AU247" s="245" t="s">
        <v>102</v>
      </c>
      <c r="AV247" s="11" t="s">
        <v>102</v>
      </c>
      <c r="AW247" s="11" t="s">
        <v>36</v>
      </c>
      <c r="AX247" s="11" t="s">
        <v>79</v>
      </c>
      <c r="AY247" s="245" t="s">
        <v>152</v>
      </c>
    </row>
    <row r="248" spans="2:51" s="11" customFormat="1" ht="16.5" customHeight="1">
      <c r="B248" s="237"/>
      <c r="C248" s="238"/>
      <c r="D248" s="238"/>
      <c r="E248" s="239" t="s">
        <v>22</v>
      </c>
      <c r="F248" s="240" t="s">
        <v>22</v>
      </c>
      <c r="G248" s="238"/>
      <c r="H248" s="238"/>
      <c r="I248" s="238"/>
      <c r="J248" s="238"/>
      <c r="K248" s="241">
        <v>0</v>
      </c>
      <c r="L248" s="238"/>
      <c r="M248" s="238"/>
      <c r="N248" s="238"/>
      <c r="O248" s="238"/>
      <c r="P248" s="238"/>
      <c r="Q248" s="238"/>
      <c r="R248" s="242"/>
      <c r="T248" s="243"/>
      <c r="U248" s="238"/>
      <c r="V248" s="238"/>
      <c r="W248" s="238"/>
      <c r="X248" s="238"/>
      <c r="Y248" s="238"/>
      <c r="Z248" s="238"/>
      <c r="AA248" s="244"/>
      <c r="AT248" s="245" t="s">
        <v>160</v>
      </c>
      <c r="AU248" s="245" t="s">
        <v>102</v>
      </c>
      <c r="AV248" s="11" t="s">
        <v>102</v>
      </c>
      <c r="AW248" s="11" t="s">
        <v>36</v>
      </c>
      <c r="AX248" s="11" t="s">
        <v>79</v>
      </c>
      <c r="AY248" s="245" t="s">
        <v>152</v>
      </c>
    </row>
    <row r="249" spans="2:51" s="11" customFormat="1" ht="16.5" customHeight="1">
      <c r="B249" s="237"/>
      <c r="C249" s="238"/>
      <c r="D249" s="238"/>
      <c r="E249" s="239" t="s">
        <v>22</v>
      </c>
      <c r="F249" s="240" t="s">
        <v>22</v>
      </c>
      <c r="G249" s="238"/>
      <c r="H249" s="238"/>
      <c r="I249" s="238"/>
      <c r="J249" s="238"/>
      <c r="K249" s="241">
        <v>0</v>
      </c>
      <c r="L249" s="238"/>
      <c r="M249" s="238"/>
      <c r="N249" s="238"/>
      <c r="O249" s="238"/>
      <c r="P249" s="238"/>
      <c r="Q249" s="238"/>
      <c r="R249" s="242"/>
      <c r="T249" s="243"/>
      <c r="U249" s="238"/>
      <c r="V249" s="238"/>
      <c r="W249" s="238"/>
      <c r="X249" s="238"/>
      <c r="Y249" s="238"/>
      <c r="Z249" s="238"/>
      <c r="AA249" s="244"/>
      <c r="AT249" s="245" t="s">
        <v>160</v>
      </c>
      <c r="AU249" s="245" t="s">
        <v>102</v>
      </c>
      <c r="AV249" s="11" t="s">
        <v>102</v>
      </c>
      <c r="AW249" s="11" t="s">
        <v>36</v>
      </c>
      <c r="AX249" s="11" t="s">
        <v>79</v>
      </c>
      <c r="AY249" s="245" t="s">
        <v>152</v>
      </c>
    </row>
    <row r="250" spans="2:51" s="11" customFormat="1" ht="16.5" customHeight="1">
      <c r="B250" s="237"/>
      <c r="C250" s="238"/>
      <c r="D250" s="238"/>
      <c r="E250" s="239" t="s">
        <v>22</v>
      </c>
      <c r="F250" s="240" t="s">
        <v>22</v>
      </c>
      <c r="G250" s="238"/>
      <c r="H250" s="238"/>
      <c r="I250" s="238"/>
      <c r="J250" s="238"/>
      <c r="K250" s="241">
        <v>0</v>
      </c>
      <c r="L250" s="238"/>
      <c r="M250" s="238"/>
      <c r="N250" s="238"/>
      <c r="O250" s="238"/>
      <c r="P250" s="238"/>
      <c r="Q250" s="238"/>
      <c r="R250" s="242"/>
      <c r="T250" s="243"/>
      <c r="U250" s="238"/>
      <c r="V250" s="238"/>
      <c r="W250" s="238"/>
      <c r="X250" s="238"/>
      <c r="Y250" s="238"/>
      <c r="Z250" s="238"/>
      <c r="AA250" s="244"/>
      <c r="AT250" s="245" t="s">
        <v>160</v>
      </c>
      <c r="AU250" s="245" t="s">
        <v>102</v>
      </c>
      <c r="AV250" s="11" t="s">
        <v>102</v>
      </c>
      <c r="AW250" s="11" t="s">
        <v>36</v>
      </c>
      <c r="AX250" s="11" t="s">
        <v>79</v>
      </c>
      <c r="AY250" s="245" t="s">
        <v>152</v>
      </c>
    </row>
    <row r="251" spans="2:51" s="11" customFormat="1" ht="16.5" customHeight="1">
      <c r="B251" s="237"/>
      <c r="C251" s="238"/>
      <c r="D251" s="238"/>
      <c r="E251" s="239" t="s">
        <v>22</v>
      </c>
      <c r="F251" s="240" t="s">
        <v>22</v>
      </c>
      <c r="G251" s="238"/>
      <c r="H251" s="238"/>
      <c r="I251" s="238"/>
      <c r="J251" s="238"/>
      <c r="K251" s="241">
        <v>0</v>
      </c>
      <c r="L251" s="238"/>
      <c r="M251" s="238"/>
      <c r="N251" s="238"/>
      <c r="O251" s="238"/>
      <c r="P251" s="238"/>
      <c r="Q251" s="238"/>
      <c r="R251" s="242"/>
      <c r="T251" s="243"/>
      <c r="U251" s="238"/>
      <c r="V251" s="238"/>
      <c r="W251" s="238"/>
      <c r="X251" s="238"/>
      <c r="Y251" s="238"/>
      <c r="Z251" s="238"/>
      <c r="AA251" s="244"/>
      <c r="AT251" s="245" t="s">
        <v>160</v>
      </c>
      <c r="AU251" s="245" t="s">
        <v>102</v>
      </c>
      <c r="AV251" s="11" t="s">
        <v>102</v>
      </c>
      <c r="AW251" s="11" t="s">
        <v>36</v>
      </c>
      <c r="AX251" s="11" t="s">
        <v>79</v>
      </c>
      <c r="AY251" s="245" t="s">
        <v>152</v>
      </c>
    </row>
    <row r="252" spans="2:65" s="1" customFormat="1" ht="25.5" customHeight="1">
      <c r="B252" s="47"/>
      <c r="C252" s="216" t="s">
        <v>280</v>
      </c>
      <c r="D252" s="216" t="s">
        <v>153</v>
      </c>
      <c r="E252" s="217" t="s">
        <v>281</v>
      </c>
      <c r="F252" s="218" t="s">
        <v>282</v>
      </c>
      <c r="G252" s="218"/>
      <c r="H252" s="218"/>
      <c r="I252" s="218"/>
      <c r="J252" s="219" t="s">
        <v>216</v>
      </c>
      <c r="K252" s="220">
        <v>1</v>
      </c>
      <c r="L252" s="221">
        <v>0</v>
      </c>
      <c r="M252" s="222"/>
      <c r="N252" s="223">
        <f>ROUND(L252*K252,1)</f>
        <v>0</v>
      </c>
      <c r="O252" s="223"/>
      <c r="P252" s="223"/>
      <c r="Q252" s="223"/>
      <c r="R252" s="49"/>
      <c r="T252" s="224" t="s">
        <v>22</v>
      </c>
      <c r="U252" s="57" t="s">
        <v>44</v>
      </c>
      <c r="V252" s="48"/>
      <c r="W252" s="225">
        <f>V252*K252</f>
        <v>0</v>
      </c>
      <c r="X252" s="225">
        <v>0</v>
      </c>
      <c r="Y252" s="225">
        <f>X252*K252</f>
        <v>0</v>
      </c>
      <c r="Z252" s="225">
        <v>0.00225</v>
      </c>
      <c r="AA252" s="226">
        <f>Z252*K252</f>
        <v>0.00225</v>
      </c>
      <c r="AR252" s="23" t="s">
        <v>217</v>
      </c>
      <c r="AT252" s="23" t="s">
        <v>153</v>
      </c>
      <c r="AU252" s="23" t="s">
        <v>102</v>
      </c>
      <c r="AY252" s="23" t="s">
        <v>152</v>
      </c>
      <c r="BE252" s="139">
        <f>IF(U252="základní",N252,0)</f>
        <v>0</v>
      </c>
      <c r="BF252" s="139">
        <f>IF(U252="snížená",N252,0)</f>
        <v>0</v>
      </c>
      <c r="BG252" s="139">
        <f>IF(U252="zákl. přenesená",N252,0)</f>
        <v>0</v>
      </c>
      <c r="BH252" s="139">
        <f>IF(U252="sníž. přenesená",N252,0)</f>
        <v>0</v>
      </c>
      <c r="BI252" s="139">
        <f>IF(U252="nulová",N252,0)</f>
        <v>0</v>
      </c>
      <c r="BJ252" s="23" t="s">
        <v>37</v>
      </c>
      <c r="BK252" s="139">
        <f>ROUND(L252*K252,1)</f>
        <v>0</v>
      </c>
      <c r="BL252" s="23" t="s">
        <v>217</v>
      </c>
      <c r="BM252" s="23" t="s">
        <v>283</v>
      </c>
    </row>
    <row r="253" spans="2:51" s="10" customFormat="1" ht="16.5" customHeight="1">
      <c r="B253" s="227"/>
      <c r="C253" s="228"/>
      <c r="D253" s="228"/>
      <c r="E253" s="229" t="s">
        <v>22</v>
      </c>
      <c r="F253" s="230" t="s">
        <v>220</v>
      </c>
      <c r="G253" s="231"/>
      <c r="H253" s="231"/>
      <c r="I253" s="231"/>
      <c r="J253" s="228"/>
      <c r="K253" s="229" t="s">
        <v>22</v>
      </c>
      <c r="L253" s="228"/>
      <c r="M253" s="228"/>
      <c r="N253" s="228"/>
      <c r="O253" s="228"/>
      <c r="P253" s="228"/>
      <c r="Q253" s="228"/>
      <c r="R253" s="232"/>
      <c r="T253" s="233"/>
      <c r="U253" s="228"/>
      <c r="V253" s="228"/>
      <c r="W253" s="228"/>
      <c r="X253" s="228"/>
      <c r="Y253" s="228"/>
      <c r="Z253" s="228"/>
      <c r="AA253" s="234"/>
      <c r="AT253" s="235" t="s">
        <v>160</v>
      </c>
      <c r="AU253" s="235" t="s">
        <v>102</v>
      </c>
      <c r="AV253" s="10" t="s">
        <v>37</v>
      </c>
      <c r="AW253" s="10" t="s">
        <v>36</v>
      </c>
      <c r="AX253" s="10" t="s">
        <v>79</v>
      </c>
      <c r="AY253" s="235" t="s">
        <v>152</v>
      </c>
    </row>
    <row r="254" spans="2:51" s="11" customFormat="1" ht="16.5" customHeight="1">
      <c r="B254" s="237"/>
      <c r="C254" s="238"/>
      <c r="D254" s="238"/>
      <c r="E254" s="239" t="s">
        <v>22</v>
      </c>
      <c r="F254" s="240" t="s">
        <v>37</v>
      </c>
      <c r="G254" s="238"/>
      <c r="H254" s="238"/>
      <c r="I254" s="238"/>
      <c r="J254" s="238"/>
      <c r="K254" s="241">
        <v>1</v>
      </c>
      <c r="L254" s="238"/>
      <c r="M254" s="238"/>
      <c r="N254" s="238"/>
      <c r="O254" s="238"/>
      <c r="P254" s="238"/>
      <c r="Q254" s="238"/>
      <c r="R254" s="242"/>
      <c r="T254" s="243"/>
      <c r="U254" s="238"/>
      <c r="V254" s="238"/>
      <c r="W254" s="238"/>
      <c r="X254" s="238"/>
      <c r="Y254" s="238"/>
      <c r="Z254" s="238"/>
      <c r="AA254" s="244"/>
      <c r="AT254" s="245" t="s">
        <v>160</v>
      </c>
      <c r="AU254" s="245" t="s">
        <v>102</v>
      </c>
      <c r="AV254" s="11" t="s">
        <v>102</v>
      </c>
      <c r="AW254" s="11" t="s">
        <v>36</v>
      </c>
      <c r="AX254" s="11" t="s">
        <v>37</v>
      </c>
      <c r="AY254" s="245" t="s">
        <v>152</v>
      </c>
    </row>
    <row r="255" spans="2:65" s="1" customFormat="1" ht="25.5" customHeight="1">
      <c r="B255" s="47"/>
      <c r="C255" s="216" t="s">
        <v>284</v>
      </c>
      <c r="D255" s="216" t="s">
        <v>153</v>
      </c>
      <c r="E255" s="217" t="s">
        <v>285</v>
      </c>
      <c r="F255" s="218" t="s">
        <v>286</v>
      </c>
      <c r="G255" s="218"/>
      <c r="H255" s="218"/>
      <c r="I255" s="218"/>
      <c r="J255" s="219" t="s">
        <v>216</v>
      </c>
      <c r="K255" s="220">
        <v>1</v>
      </c>
      <c r="L255" s="221">
        <v>0</v>
      </c>
      <c r="M255" s="222"/>
      <c r="N255" s="223">
        <f>ROUND(L255*K255,1)</f>
        <v>0</v>
      </c>
      <c r="O255" s="223"/>
      <c r="P255" s="223"/>
      <c r="Q255" s="223"/>
      <c r="R255" s="49"/>
      <c r="T255" s="224" t="s">
        <v>22</v>
      </c>
      <c r="U255" s="57" t="s">
        <v>44</v>
      </c>
      <c r="V255" s="48"/>
      <c r="W255" s="225">
        <f>V255*K255</f>
        <v>0</v>
      </c>
      <c r="X255" s="225">
        <v>0</v>
      </c>
      <c r="Y255" s="225">
        <f>X255*K255</f>
        <v>0</v>
      </c>
      <c r="Z255" s="225">
        <v>0.00052</v>
      </c>
      <c r="AA255" s="226">
        <f>Z255*K255</f>
        <v>0.00052</v>
      </c>
      <c r="AR255" s="23" t="s">
        <v>217</v>
      </c>
      <c r="AT255" s="23" t="s">
        <v>153</v>
      </c>
      <c r="AU255" s="23" t="s">
        <v>102</v>
      </c>
      <c r="AY255" s="23" t="s">
        <v>152</v>
      </c>
      <c r="BE255" s="139">
        <f>IF(U255="základní",N255,0)</f>
        <v>0</v>
      </c>
      <c r="BF255" s="139">
        <f>IF(U255="snížená",N255,0)</f>
        <v>0</v>
      </c>
      <c r="BG255" s="139">
        <f>IF(U255="zákl. přenesená",N255,0)</f>
        <v>0</v>
      </c>
      <c r="BH255" s="139">
        <f>IF(U255="sníž. přenesená",N255,0)</f>
        <v>0</v>
      </c>
      <c r="BI255" s="139">
        <f>IF(U255="nulová",N255,0)</f>
        <v>0</v>
      </c>
      <c r="BJ255" s="23" t="s">
        <v>37</v>
      </c>
      <c r="BK255" s="139">
        <f>ROUND(L255*K255,1)</f>
        <v>0</v>
      </c>
      <c r="BL255" s="23" t="s">
        <v>217</v>
      </c>
      <c r="BM255" s="23" t="s">
        <v>287</v>
      </c>
    </row>
    <row r="256" spans="2:51" s="10" customFormat="1" ht="16.5" customHeight="1">
      <c r="B256" s="227"/>
      <c r="C256" s="228"/>
      <c r="D256" s="228"/>
      <c r="E256" s="229" t="s">
        <v>22</v>
      </c>
      <c r="F256" s="230" t="s">
        <v>220</v>
      </c>
      <c r="G256" s="231"/>
      <c r="H256" s="231"/>
      <c r="I256" s="231"/>
      <c r="J256" s="228"/>
      <c r="K256" s="229" t="s">
        <v>22</v>
      </c>
      <c r="L256" s="228"/>
      <c r="M256" s="228"/>
      <c r="N256" s="228"/>
      <c r="O256" s="228"/>
      <c r="P256" s="228"/>
      <c r="Q256" s="228"/>
      <c r="R256" s="232"/>
      <c r="T256" s="233"/>
      <c r="U256" s="228"/>
      <c r="V256" s="228"/>
      <c r="W256" s="228"/>
      <c r="X256" s="228"/>
      <c r="Y256" s="228"/>
      <c r="Z256" s="228"/>
      <c r="AA256" s="234"/>
      <c r="AT256" s="235" t="s">
        <v>160</v>
      </c>
      <c r="AU256" s="235" t="s">
        <v>102</v>
      </c>
      <c r="AV256" s="10" t="s">
        <v>37</v>
      </c>
      <c r="AW256" s="10" t="s">
        <v>36</v>
      </c>
      <c r="AX256" s="10" t="s">
        <v>79</v>
      </c>
      <c r="AY256" s="235" t="s">
        <v>152</v>
      </c>
    </row>
    <row r="257" spans="2:51" s="11" customFormat="1" ht="16.5" customHeight="1">
      <c r="B257" s="237"/>
      <c r="C257" s="238"/>
      <c r="D257" s="238"/>
      <c r="E257" s="239" t="s">
        <v>22</v>
      </c>
      <c r="F257" s="240" t="s">
        <v>37</v>
      </c>
      <c r="G257" s="238"/>
      <c r="H257" s="238"/>
      <c r="I257" s="238"/>
      <c r="J257" s="238"/>
      <c r="K257" s="241">
        <v>1</v>
      </c>
      <c r="L257" s="238"/>
      <c r="M257" s="238"/>
      <c r="N257" s="238"/>
      <c r="O257" s="238"/>
      <c r="P257" s="238"/>
      <c r="Q257" s="238"/>
      <c r="R257" s="242"/>
      <c r="T257" s="243"/>
      <c r="U257" s="238"/>
      <c r="V257" s="238"/>
      <c r="W257" s="238"/>
      <c r="X257" s="238"/>
      <c r="Y257" s="238"/>
      <c r="Z257" s="238"/>
      <c r="AA257" s="244"/>
      <c r="AT257" s="245" t="s">
        <v>160</v>
      </c>
      <c r="AU257" s="245" t="s">
        <v>102</v>
      </c>
      <c r="AV257" s="11" t="s">
        <v>102</v>
      </c>
      <c r="AW257" s="11" t="s">
        <v>36</v>
      </c>
      <c r="AX257" s="11" t="s">
        <v>37</v>
      </c>
      <c r="AY257" s="245" t="s">
        <v>152</v>
      </c>
    </row>
    <row r="258" spans="2:65" s="1" customFormat="1" ht="16.5" customHeight="1">
      <c r="B258" s="47"/>
      <c r="C258" s="216" t="s">
        <v>288</v>
      </c>
      <c r="D258" s="216" t="s">
        <v>153</v>
      </c>
      <c r="E258" s="217" t="s">
        <v>289</v>
      </c>
      <c r="F258" s="218" t="s">
        <v>290</v>
      </c>
      <c r="G258" s="218"/>
      <c r="H258" s="218"/>
      <c r="I258" s="218"/>
      <c r="J258" s="219" t="s">
        <v>225</v>
      </c>
      <c r="K258" s="220">
        <v>1</v>
      </c>
      <c r="L258" s="221">
        <v>0</v>
      </c>
      <c r="M258" s="222"/>
      <c r="N258" s="223">
        <f>ROUND(L258*K258,1)</f>
        <v>0</v>
      </c>
      <c r="O258" s="223"/>
      <c r="P258" s="223"/>
      <c r="Q258" s="223"/>
      <c r="R258" s="49"/>
      <c r="T258" s="224" t="s">
        <v>22</v>
      </c>
      <c r="U258" s="57" t="s">
        <v>44</v>
      </c>
      <c r="V258" s="48"/>
      <c r="W258" s="225">
        <f>V258*K258</f>
        <v>0</v>
      </c>
      <c r="X258" s="225">
        <v>0.00184</v>
      </c>
      <c r="Y258" s="225">
        <f>X258*K258</f>
        <v>0.00184</v>
      </c>
      <c r="Z258" s="225">
        <v>0</v>
      </c>
      <c r="AA258" s="226">
        <f>Z258*K258</f>
        <v>0</v>
      </c>
      <c r="AR258" s="23" t="s">
        <v>217</v>
      </c>
      <c r="AT258" s="23" t="s">
        <v>153</v>
      </c>
      <c r="AU258" s="23" t="s">
        <v>102</v>
      </c>
      <c r="AY258" s="23" t="s">
        <v>152</v>
      </c>
      <c r="BE258" s="139">
        <f>IF(U258="základní",N258,0)</f>
        <v>0</v>
      </c>
      <c r="BF258" s="139">
        <f>IF(U258="snížená",N258,0)</f>
        <v>0</v>
      </c>
      <c r="BG258" s="139">
        <f>IF(U258="zákl. přenesená",N258,0)</f>
        <v>0</v>
      </c>
      <c r="BH258" s="139">
        <f>IF(U258="sníž. přenesená",N258,0)</f>
        <v>0</v>
      </c>
      <c r="BI258" s="139">
        <f>IF(U258="nulová",N258,0)</f>
        <v>0</v>
      </c>
      <c r="BJ258" s="23" t="s">
        <v>37</v>
      </c>
      <c r="BK258" s="139">
        <f>ROUND(L258*K258,1)</f>
        <v>0</v>
      </c>
      <c r="BL258" s="23" t="s">
        <v>217</v>
      </c>
      <c r="BM258" s="23" t="s">
        <v>291</v>
      </c>
    </row>
    <row r="259" spans="2:65" s="1" customFormat="1" ht="25.5" customHeight="1">
      <c r="B259" s="47"/>
      <c r="C259" s="216" t="s">
        <v>292</v>
      </c>
      <c r="D259" s="216" t="s">
        <v>153</v>
      </c>
      <c r="E259" s="217" t="s">
        <v>293</v>
      </c>
      <c r="F259" s="218" t="s">
        <v>294</v>
      </c>
      <c r="G259" s="218"/>
      <c r="H259" s="218"/>
      <c r="I259" s="218"/>
      <c r="J259" s="219" t="s">
        <v>295</v>
      </c>
      <c r="K259" s="267">
        <v>0</v>
      </c>
      <c r="L259" s="221">
        <v>0</v>
      </c>
      <c r="M259" s="222"/>
      <c r="N259" s="223">
        <f>ROUND(L259*K259,1)</f>
        <v>0</v>
      </c>
      <c r="O259" s="223"/>
      <c r="P259" s="223"/>
      <c r="Q259" s="223"/>
      <c r="R259" s="49"/>
      <c r="T259" s="224" t="s">
        <v>22</v>
      </c>
      <c r="U259" s="57" t="s">
        <v>44</v>
      </c>
      <c r="V259" s="48"/>
      <c r="W259" s="225">
        <f>V259*K259</f>
        <v>0</v>
      </c>
      <c r="X259" s="225">
        <v>0</v>
      </c>
      <c r="Y259" s="225">
        <f>X259*K259</f>
        <v>0</v>
      </c>
      <c r="Z259" s="225">
        <v>0</v>
      </c>
      <c r="AA259" s="226">
        <f>Z259*K259</f>
        <v>0</v>
      </c>
      <c r="AR259" s="23" t="s">
        <v>217</v>
      </c>
      <c r="AT259" s="23" t="s">
        <v>153</v>
      </c>
      <c r="AU259" s="23" t="s">
        <v>102</v>
      </c>
      <c r="AY259" s="23" t="s">
        <v>152</v>
      </c>
      <c r="BE259" s="139">
        <f>IF(U259="základní",N259,0)</f>
        <v>0</v>
      </c>
      <c r="BF259" s="139">
        <f>IF(U259="snížená",N259,0)</f>
        <v>0</v>
      </c>
      <c r="BG259" s="139">
        <f>IF(U259="zákl. přenesená",N259,0)</f>
        <v>0</v>
      </c>
      <c r="BH259" s="139">
        <f>IF(U259="sníž. přenesená",N259,0)</f>
        <v>0</v>
      </c>
      <c r="BI259" s="139">
        <f>IF(U259="nulová",N259,0)</f>
        <v>0</v>
      </c>
      <c r="BJ259" s="23" t="s">
        <v>37</v>
      </c>
      <c r="BK259" s="139">
        <f>ROUND(L259*K259,1)</f>
        <v>0</v>
      </c>
      <c r="BL259" s="23" t="s">
        <v>217</v>
      </c>
      <c r="BM259" s="23" t="s">
        <v>296</v>
      </c>
    </row>
    <row r="260" spans="2:63" s="9" customFormat="1" ht="29.85" customHeight="1">
      <c r="B260" s="202"/>
      <c r="C260" s="203"/>
      <c r="D260" s="213" t="s">
        <v>120</v>
      </c>
      <c r="E260" s="213"/>
      <c r="F260" s="213"/>
      <c r="G260" s="213"/>
      <c r="H260" s="213"/>
      <c r="I260" s="213"/>
      <c r="J260" s="213"/>
      <c r="K260" s="213"/>
      <c r="L260" s="213"/>
      <c r="M260" s="213"/>
      <c r="N260" s="255">
        <f>BK260</f>
        <v>0</v>
      </c>
      <c r="O260" s="256"/>
      <c r="P260" s="256"/>
      <c r="Q260" s="256"/>
      <c r="R260" s="206"/>
      <c r="T260" s="207"/>
      <c r="U260" s="203"/>
      <c r="V260" s="203"/>
      <c r="W260" s="208">
        <f>SUM(W261:W264)</f>
        <v>0</v>
      </c>
      <c r="X260" s="203"/>
      <c r="Y260" s="208">
        <f>SUM(Y261:Y264)</f>
        <v>0</v>
      </c>
      <c r="Z260" s="203"/>
      <c r="AA260" s="209">
        <f>SUM(AA261:AA264)</f>
        <v>0</v>
      </c>
      <c r="AR260" s="210" t="s">
        <v>102</v>
      </c>
      <c r="AT260" s="211" t="s">
        <v>78</v>
      </c>
      <c r="AU260" s="211" t="s">
        <v>37</v>
      </c>
      <c r="AY260" s="210" t="s">
        <v>152</v>
      </c>
      <c r="BK260" s="212">
        <f>SUM(BK261:BK264)</f>
        <v>0</v>
      </c>
    </row>
    <row r="261" spans="2:65" s="1" customFormat="1" ht="25.5" customHeight="1">
      <c r="B261" s="47"/>
      <c r="C261" s="216" t="s">
        <v>297</v>
      </c>
      <c r="D261" s="216" t="s">
        <v>153</v>
      </c>
      <c r="E261" s="217" t="s">
        <v>298</v>
      </c>
      <c r="F261" s="218" t="s">
        <v>299</v>
      </c>
      <c r="G261" s="218"/>
      <c r="H261" s="218"/>
      <c r="I261" s="218"/>
      <c r="J261" s="219" t="s">
        <v>216</v>
      </c>
      <c r="K261" s="220">
        <v>2</v>
      </c>
      <c r="L261" s="221">
        <v>0</v>
      </c>
      <c r="M261" s="222"/>
      <c r="N261" s="223">
        <f>ROUND(L261*K261,1)</f>
        <v>0</v>
      </c>
      <c r="O261" s="223"/>
      <c r="P261" s="223"/>
      <c r="Q261" s="223"/>
      <c r="R261" s="49"/>
      <c r="T261" s="224" t="s">
        <v>22</v>
      </c>
      <c r="U261" s="57" t="s">
        <v>44</v>
      </c>
      <c r="V261" s="48"/>
      <c r="W261" s="225">
        <f>V261*K261</f>
        <v>0</v>
      </c>
      <c r="X261" s="225">
        <v>0</v>
      </c>
      <c r="Y261" s="225">
        <f>X261*K261</f>
        <v>0</v>
      </c>
      <c r="Z261" s="225">
        <v>0</v>
      </c>
      <c r="AA261" s="226">
        <f>Z261*K261</f>
        <v>0</v>
      </c>
      <c r="AR261" s="23" t="s">
        <v>217</v>
      </c>
      <c r="AT261" s="23" t="s">
        <v>153</v>
      </c>
      <c r="AU261" s="23" t="s">
        <v>102</v>
      </c>
      <c r="AY261" s="23" t="s">
        <v>152</v>
      </c>
      <c r="BE261" s="139">
        <f>IF(U261="základní",N261,0)</f>
        <v>0</v>
      </c>
      <c r="BF261" s="139">
        <f>IF(U261="snížená",N261,0)</f>
        <v>0</v>
      </c>
      <c r="BG261" s="139">
        <f>IF(U261="zákl. přenesená",N261,0)</f>
        <v>0</v>
      </c>
      <c r="BH261" s="139">
        <f>IF(U261="sníž. přenesená",N261,0)</f>
        <v>0</v>
      </c>
      <c r="BI261" s="139">
        <f>IF(U261="nulová",N261,0)</f>
        <v>0</v>
      </c>
      <c r="BJ261" s="23" t="s">
        <v>37</v>
      </c>
      <c r="BK261" s="139">
        <f>ROUND(L261*K261,1)</f>
        <v>0</v>
      </c>
      <c r="BL261" s="23" t="s">
        <v>217</v>
      </c>
      <c r="BM261" s="23" t="s">
        <v>300</v>
      </c>
    </row>
    <row r="262" spans="2:51" s="10" customFormat="1" ht="16.5" customHeight="1">
      <c r="B262" s="227"/>
      <c r="C262" s="228"/>
      <c r="D262" s="228"/>
      <c r="E262" s="229" t="s">
        <v>22</v>
      </c>
      <c r="F262" s="230" t="s">
        <v>301</v>
      </c>
      <c r="G262" s="231"/>
      <c r="H262" s="231"/>
      <c r="I262" s="231"/>
      <c r="J262" s="228"/>
      <c r="K262" s="229" t="s">
        <v>22</v>
      </c>
      <c r="L262" s="228"/>
      <c r="M262" s="228"/>
      <c r="N262" s="228"/>
      <c r="O262" s="228"/>
      <c r="P262" s="228"/>
      <c r="Q262" s="228"/>
      <c r="R262" s="232"/>
      <c r="T262" s="233"/>
      <c r="U262" s="228"/>
      <c r="V262" s="228"/>
      <c r="W262" s="228"/>
      <c r="X262" s="228"/>
      <c r="Y262" s="228"/>
      <c r="Z262" s="228"/>
      <c r="AA262" s="234"/>
      <c r="AT262" s="235" t="s">
        <v>160</v>
      </c>
      <c r="AU262" s="235" t="s">
        <v>102</v>
      </c>
      <c r="AV262" s="10" t="s">
        <v>37</v>
      </c>
      <c r="AW262" s="10" t="s">
        <v>36</v>
      </c>
      <c r="AX262" s="10" t="s">
        <v>79</v>
      </c>
      <c r="AY262" s="235" t="s">
        <v>152</v>
      </c>
    </row>
    <row r="263" spans="2:51" s="11" customFormat="1" ht="16.5" customHeight="1">
      <c r="B263" s="237"/>
      <c r="C263" s="238"/>
      <c r="D263" s="238"/>
      <c r="E263" s="239" t="s">
        <v>22</v>
      </c>
      <c r="F263" s="240" t="s">
        <v>102</v>
      </c>
      <c r="G263" s="238"/>
      <c r="H263" s="238"/>
      <c r="I263" s="238"/>
      <c r="J263" s="238"/>
      <c r="K263" s="241">
        <v>2</v>
      </c>
      <c r="L263" s="238"/>
      <c r="M263" s="238"/>
      <c r="N263" s="238"/>
      <c r="O263" s="238"/>
      <c r="P263" s="238"/>
      <c r="Q263" s="238"/>
      <c r="R263" s="242"/>
      <c r="T263" s="243"/>
      <c r="U263" s="238"/>
      <c r="V263" s="238"/>
      <c r="W263" s="238"/>
      <c r="X263" s="238"/>
      <c r="Y263" s="238"/>
      <c r="Z263" s="238"/>
      <c r="AA263" s="244"/>
      <c r="AT263" s="245" t="s">
        <v>160</v>
      </c>
      <c r="AU263" s="245" t="s">
        <v>102</v>
      </c>
      <c r="AV263" s="11" t="s">
        <v>102</v>
      </c>
      <c r="AW263" s="11" t="s">
        <v>36</v>
      </c>
      <c r="AX263" s="11" t="s">
        <v>37</v>
      </c>
      <c r="AY263" s="245" t="s">
        <v>152</v>
      </c>
    </row>
    <row r="264" spans="2:65" s="1" customFormat="1" ht="16.5" customHeight="1">
      <c r="B264" s="47"/>
      <c r="C264" s="259" t="s">
        <v>302</v>
      </c>
      <c r="D264" s="259" t="s">
        <v>236</v>
      </c>
      <c r="E264" s="260" t="s">
        <v>303</v>
      </c>
      <c r="F264" s="261" t="s">
        <v>304</v>
      </c>
      <c r="G264" s="261"/>
      <c r="H264" s="261"/>
      <c r="I264" s="261"/>
      <c r="J264" s="262" t="s">
        <v>216</v>
      </c>
      <c r="K264" s="263">
        <v>2</v>
      </c>
      <c r="L264" s="264">
        <v>0</v>
      </c>
      <c r="M264" s="265"/>
      <c r="N264" s="266">
        <f>ROUND(L264*K264,1)</f>
        <v>0</v>
      </c>
      <c r="O264" s="223"/>
      <c r="P264" s="223"/>
      <c r="Q264" s="223"/>
      <c r="R264" s="49"/>
      <c r="T264" s="224" t="s">
        <v>22</v>
      </c>
      <c r="U264" s="57" t="s">
        <v>44</v>
      </c>
      <c r="V264" s="48"/>
      <c r="W264" s="225">
        <f>V264*K264</f>
        <v>0</v>
      </c>
      <c r="X264" s="225">
        <v>0</v>
      </c>
      <c r="Y264" s="225">
        <f>X264*K264</f>
        <v>0</v>
      </c>
      <c r="Z264" s="225">
        <v>0</v>
      </c>
      <c r="AA264" s="226">
        <f>Z264*K264</f>
        <v>0</v>
      </c>
      <c r="AR264" s="23" t="s">
        <v>239</v>
      </c>
      <c r="AT264" s="23" t="s">
        <v>236</v>
      </c>
      <c r="AU264" s="23" t="s">
        <v>102</v>
      </c>
      <c r="AY264" s="23" t="s">
        <v>152</v>
      </c>
      <c r="BE264" s="139">
        <f>IF(U264="základní",N264,0)</f>
        <v>0</v>
      </c>
      <c r="BF264" s="139">
        <f>IF(U264="snížená",N264,0)</f>
        <v>0</v>
      </c>
      <c r="BG264" s="139">
        <f>IF(U264="zákl. přenesená",N264,0)</f>
        <v>0</v>
      </c>
      <c r="BH264" s="139">
        <f>IF(U264="sníž. přenesená",N264,0)</f>
        <v>0</v>
      </c>
      <c r="BI264" s="139">
        <f>IF(U264="nulová",N264,0)</f>
        <v>0</v>
      </c>
      <c r="BJ264" s="23" t="s">
        <v>37</v>
      </c>
      <c r="BK264" s="139">
        <f>ROUND(L264*K264,1)</f>
        <v>0</v>
      </c>
      <c r="BL264" s="23" t="s">
        <v>217</v>
      </c>
      <c r="BM264" s="23" t="s">
        <v>305</v>
      </c>
    </row>
    <row r="265" spans="2:63" s="9" customFormat="1" ht="29.85" customHeight="1">
      <c r="B265" s="202"/>
      <c r="C265" s="203"/>
      <c r="D265" s="213" t="s">
        <v>121</v>
      </c>
      <c r="E265" s="213"/>
      <c r="F265" s="213"/>
      <c r="G265" s="213"/>
      <c r="H265" s="213"/>
      <c r="I265" s="213"/>
      <c r="J265" s="213"/>
      <c r="K265" s="213"/>
      <c r="L265" s="213"/>
      <c r="M265" s="213"/>
      <c r="N265" s="255">
        <f>BK265</f>
        <v>0</v>
      </c>
      <c r="O265" s="256"/>
      <c r="P265" s="256"/>
      <c r="Q265" s="256"/>
      <c r="R265" s="206"/>
      <c r="T265" s="207"/>
      <c r="U265" s="203"/>
      <c r="V265" s="203"/>
      <c r="W265" s="208">
        <f>SUM(W266:W280)</f>
        <v>0</v>
      </c>
      <c r="X265" s="203"/>
      <c r="Y265" s="208">
        <f>SUM(Y266:Y280)</f>
        <v>0.11191799999999999</v>
      </c>
      <c r="Z265" s="203"/>
      <c r="AA265" s="209">
        <f>SUM(AA266:AA280)</f>
        <v>0</v>
      </c>
      <c r="AR265" s="210" t="s">
        <v>102</v>
      </c>
      <c r="AT265" s="211" t="s">
        <v>78</v>
      </c>
      <c r="AU265" s="211" t="s">
        <v>37</v>
      </c>
      <c r="AY265" s="210" t="s">
        <v>152</v>
      </c>
      <c r="BK265" s="212">
        <f>SUM(BK266:BK280)</f>
        <v>0</v>
      </c>
    </row>
    <row r="266" spans="2:65" s="1" customFormat="1" ht="38.25" customHeight="1">
      <c r="B266" s="47"/>
      <c r="C266" s="216" t="s">
        <v>239</v>
      </c>
      <c r="D266" s="216" t="s">
        <v>153</v>
      </c>
      <c r="E266" s="217" t="s">
        <v>306</v>
      </c>
      <c r="F266" s="218" t="s">
        <v>307</v>
      </c>
      <c r="G266" s="218"/>
      <c r="H266" s="218"/>
      <c r="I266" s="218"/>
      <c r="J266" s="219" t="s">
        <v>156</v>
      </c>
      <c r="K266" s="220">
        <v>4.7</v>
      </c>
      <c r="L266" s="221">
        <v>0</v>
      </c>
      <c r="M266" s="222"/>
      <c r="N266" s="223">
        <f>ROUND(L266*K266,1)</f>
        <v>0</v>
      </c>
      <c r="O266" s="223"/>
      <c r="P266" s="223"/>
      <c r="Q266" s="223"/>
      <c r="R266" s="49"/>
      <c r="T266" s="224" t="s">
        <v>22</v>
      </c>
      <c r="U266" s="57" t="s">
        <v>44</v>
      </c>
      <c r="V266" s="48"/>
      <c r="W266" s="225">
        <f>V266*K266</f>
        <v>0</v>
      </c>
      <c r="X266" s="225">
        <v>0.00139</v>
      </c>
      <c r="Y266" s="225">
        <f>X266*K266</f>
        <v>0.006533</v>
      </c>
      <c r="Z266" s="225">
        <v>0</v>
      </c>
      <c r="AA266" s="226">
        <f>Z266*K266</f>
        <v>0</v>
      </c>
      <c r="AR266" s="23" t="s">
        <v>217</v>
      </c>
      <c r="AT266" s="23" t="s">
        <v>153</v>
      </c>
      <c r="AU266" s="23" t="s">
        <v>102</v>
      </c>
      <c r="AY266" s="23" t="s">
        <v>152</v>
      </c>
      <c r="BE266" s="139">
        <f>IF(U266="základní",N266,0)</f>
        <v>0</v>
      </c>
      <c r="BF266" s="139">
        <f>IF(U266="snížená",N266,0)</f>
        <v>0</v>
      </c>
      <c r="BG266" s="139">
        <f>IF(U266="zákl. přenesená",N266,0)</f>
        <v>0</v>
      </c>
      <c r="BH266" s="139">
        <f>IF(U266="sníž. přenesená",N266,0)</f>
        <v>0</v>
      </c>
      <c r="BI266" s="139">
        <f>IF(U266="nulová",N266,0)</f>
        <v>0</v>
      </c>
      <c r="BJ266" s="23" t="s">
        <v>37</v>
      </c>
      <c r="BK266" s="139">
        <f>ROUND(L266*K266,1)</f>
        <v>0</v>
      </c>
      <c r="BL266" s="23" t="s">
        <v>217</v>
      </c>
      <c r="BM266" s="23" t="s">
        <v>308</v>
      </c>
    </row>
    <row r="267" spans="2:51" s="10" customFormat="1" ht="16.5" customHeight="1">
      <c r="B267" s="227"/>
      <c r="C267" s="228"/>
      <c r="D267" s="228"/>
      <c r="E267" s="229" t="s">
        <v>22</v>
      </c>
      <c r="F267" s="230" t="s">
        <v>159</v>
      </c>
      <c r="G267" s="231"/>
      <c r="H267" s="231"/>
      <c r="I267" s="231"/>
      <c r="J267" s="228"/>
      <c r="K267" s="229" t="s">
        <v>22</v>
      </c>
      <c r="L267" s="228"/>
      <c r="M267" s="228"/>
      <c r="N267" s="228"/>
      <c r="O267" s="228"/>
      <c r="P267" s="228"/>
      <c r="Q267" s="228"/>
      <c r="R267" s="232"/>
      <c r="T267" s="233"/>
      <c r="U267" s="228"/>
      <c r="V267" s="228"/>
      <c r="W267" s="228"/>
      <c r="X267" s="228"/>
      <c r="Y267" s="228"/>
      <c r="Z267" s="228"/>
      <c r="AA267" s="234"/>
      <c r="AT267" s="235" t="s">
        <v>160</v>
      </c>
      <c r="AU267" s="235" t="s">
        <v>102</v>
      </c>
      <c r="AV267" s="10" t="s">
        <v>37</v>
      </c>
      <c r="AW267" s="10" t="s">
        <v>36</v>
      </c>
      <c r="AX267" s="10" t="s">
        <v>79</v>
      </c>
      <c r="AY267" s="235" t="s">
        <v>152</v>
      </c>
    </row>
    <row r="268" spans="2:51" s="10" customFormat="1" ht="16.5" customHeight="1">
      <c r="B268" s="227"/>
      <c r="C268" s="228"/>
      <c r="D268" s="228"/>
      <c r="E268" s="229" t="s">
        <v>22</v>
      </c>
      <c r="F268" s="236" t="s">
        <v>163</v>
      </c>
      <c r="G268" s="228"/>
      <c r="H268" s="228"/>
      <c r="I268" s="228"/>
      <c r="J268" s="228"/>
      <c r="K268" s="229" t="s">
        <v>22</v>
      </c>
      <c r="L268" s="228"/>
      <c r="M268" s="228"/>
      <c r="N268" s="228"/>
      <c r="O268" s="228"/>
      <c r="P268" s="228"/>
      <c r="Q268" s="228"/>
      <c r="R268" s="232"/>
      <c r="T268" s="233"/>
      <c r="U268" s="228"/>
      <c r="V268" s="228"/>
      <c r="W268" s="228"/>
      <c r="X268" s="228"/>
      <c r="Y268" s="228"/>
      <c r="Z268" s="228"/>
      <c r="AA268" s="234"/>
      <c r="AT268" s="235" t="s">
        <v>160</v>
      </c>
      <c r="AU268" s="235" t="s">
        <v>102</v>
      </c>
      <c r="AV268" s="10" t="s">
        <v>37</v>
      </c>
      <c r="AW268" s="10" t="s">
        <v>36</v>
      </c>
      <c r="AX268" s="10" t="s">
        <v>79</v>
      </c>
      <c r="AY268" s="235" t="s">
        <v>152</v>
      </c>
    </row>
    <row r="269" spans="2:51" s="11" customFormat="1" ht="16.5" customHeight="1">
      <c r="B269" s="237"/>
      <c r="C269" s="238"/>
      <c r="D269" s="238"/>
      <c r="E269" s="239" t="s">
        <v>22</v>
      </c>
      <c r="F269" s="240" t="s">
        <v>164</v>
      </c>
      <c r="G269" s="238"/>
      <c r="H269" s="238"/>
      <c r="I269" s="238"/>
      <c r="J269" s="238"/>
      <c r="K269" s="241">
        <v>4.7</v>
      </c>
      <c r="L269" s="238"/>
      <c r="M269" s="238"/>
      <c r="N269" s="238"/>
      <c r="O269" s="238"/>
      <c r="P269" s="238"/>
      <c r="Q269" s="238"/>
      <c r="R269" s="242"/>
      <c r="T269" s="243"/>
      <c r="U269" s="238"/>
      <c r="V269" s="238"/>
      <c r="W269" s="238"/>
      <c r="X269" s="238"/>
      <c r="Y269" s="238"/>
      <c r="Z269" s="238"/>
      <c r="AA269" s="244"/>
      <c r="AT269" s="245" t="s">
        <v>160</v>
      </c>
      <c r="AU269" s="245" t="s">
        <v>102</v>
      </c>
      <c r="AV269" s="11" t="s">
        <v>102</v>
      </c>
      <c r="AW269" s="11" t="s">
        <v>36</v>
      </c>
      <c r="AX269" s="11" t="s">
        <v>37</v>
      </c>
      <c r="AY269" s="245" t="s">
        <v>152</v>
      </c>
    </row>
    <row r="270" spans="2:65" s="1" customFormat="1" ht="25.5" customHeight="1">
      <c r="B270" s="47"/>
      <c r="C270" s="259" t="s">
        <v>309</v>
      </c>
      <c r="D270" s="259" t="s">
        <v>236</v>
      </c>
      <c r="E270" s="260" t="s">
        <v>310</v>
      </c>
      <c r="F270" s="261" t="s">
        <v>311</v>
      </c>
      <c r="G270" s="261"/>
      <c r="H270" s="261"/>
      <c r="I270" s="261"/>
      <c r="J270" s="262" t="s">
        <v>156</v>
      </c>
      <c r="K270" s="263">
        <v>5.17</v>
      </c>
      <c r="L270" s="264">
        <v>0</v>
      </c>
      <c r="M270" s="265"/>
      <c r="N270" s="266">
        <f>ROUND(L270*K270,1)</f>
        <v>0</v>
      </c>
      <c r="O270" s="223"/>
      <c r="P270" s="223"/>
      <c r="Q270" s="223"/>
      <c r="R270" s="49"/>
      <c r="T270" s="224" t="s">
        <v>22</v>
      </c>
      <c r="U270" s="57" t="s">
        <v>44</v>
      </c>
      <c r="V270" s="48"/>
      <c r="W270" s="225">
        <f>V270*K270</f>
        <v>0</v>
      </c>
      <c r="X270" s="225">
        <v>0.008</v>
      </c>
      <c r="Y270" s="225">
        <f>X270*K270</f>
        <v>0.04136</v>
      </c>
      <c r="Z270" s="225">
        <v>0</v>
      </c>
      <c r="AA270" s="226">
        <f>Z270*K270</f>
        <v>0</v>
      </c>
      <c r="AR270" s="23" t="s">
        <v>239</v>
      </c>
      <c r="AT270" s="23" t="s">
        <v>236</v>
      </c>
      <c r="AU270" s="23" t="s">
        <v>102</v>
      </c>
      <c r="AY270" s="23" t="s">
        <v>152</v>
      </c>
      <c r="BE270" s="139">
        <f>IF(U270="základní",N270,0)</f>
        <v>0</v>
      </c>
      <c r="BF270" s="139">
        <f>IF(U270="snížená",N270,0)</f>
        <v>0</v>
      </c>
      <c r="BG270" s="139">
        <f>IF(U270="zákl. přenesená",N270,0)</f>
        <v>0</v>
      </c>
      <c r="BH270" s="139">
        <f>IF(U270="sníž. přenesená",N270,0)</f>
        <v>0</v>
      </c>
      <c r="BI270" s="139">
        <f>IF(U270="nulová",N270,0)</f>
        <v>0</v>
      </c>
      <c r="BJ270" s="23" t="s">
        <v>37</v>
      </c>
      <c r="BK270" s="139">
        <f>ROUND(L270*K270,1)</f>
        <v>0</v>
      </c>
      <c r="BL270" s="23" t="s">
        <v>217</v>
      </c>
      <c r="BM270" s="23" t="s">
        <v>312</v>
      </c>
    </row>
    <row r="271" spans="2:65" s="1" customFormat="1" ht="25.5" customHeight="1">
      <c r="B271" s="47"/>
      <c r="C271" s="216" t="s">
        <v>313</v>
      </c>
      <c r="D271" s="216" t="s">
        <v>153</v>
      </c>
      <c r="E271" s="217" t="s">
        <v>314</v>
      </c>
      <c r="F271" s="218" t="s">
        <v>315</v>
      </c>
      <c r="G271" s="218"/>
      <c r="H271" s="218"/>
      <c r="I271" s="218"/>
      <c r="J271" s="219" t="s">
        <v>316</v>
      </c>
      <c r="K271" s="220">
        <v>5</v>
      </c>
      <c r="L271" s="221">
        <v>0</v>
      </c>
      <c r="M271" s="222"/>
      <c r="N271" s="223">
        <f>ROUND(L271*K271,1)</f>
        <v>0</v>
      </c>
      <c r="O271" s="223"/>
      <c r="P271" s="223"/>
      <c r="Q271" s="223"/>
      <c r="R271" s="49"/>
      <c r="T271" s="224" t="s">
        <v>22</v>
      </c>
      <c r="U271" s="57" t="s">
        <v>44</v>
      </c>
      <c r="V271" s="48"/>
      <c r="W271" s="225">
        <f>V271*K271</f>
        <v>0</v>
      </c>
      <c r="X271" s="225">
        <v>0.00685</v>
      </c>
      <c r="Y271" s="225">
        <f>X271*K271</f>
        <v>0.03425</v>
      </c>
      <c r="Z271" s="225">
        <v>0</v>
      </c>
      <c r="AA271" s="226">
        <f>Z271*K271</f>
        <v>0</v>
      </c>
      <c r="AR271" s="23" t="s">
        <v>217</v>
      </c>
      <c r="AT271" s="23" t="s">
        <v>153</v>
      </c>
      <c r="AU271" s="23" t="s">
        <v>102</v>
      </c>
      <c r="AY271" s="23" t="s">
        <v>152</v>
      </c>
      <c r="BE271" s="139">
        <f>IF(U271="základní",N271,0)</f>
        <v>0</v>
      </c>
      <c r="BF271" s="139">
        <f>IF(U271="snížená",N271,0)</f>
        <v>0</v>
      </c>
      <c r="BG271" s="139">
        <f>IF(U271="zákl. přenesená",N271,0)</f>
        <v>0</v>
      </c>
      <c r="BH271" s="139">
        <f>IF(U271="sníž. přenesená",N271,0)</f>
        <v>0</v>
      </c>
      <c r="BI271" s="139">
        <f>IF(U271="nulová",N271,0)</f>
        <v>0</v>
      </c>
      <c r="BJ271" s="23" t="s">
        <v>37</v>
      </c>
      <c r="BK271" s="139">
        <f>ROUND(L271*K271,1)</f>
        <v>0</v>
      </c>
      <c r="BL271" s="23" t="s">
        <v>217</v>
      </c>
      <c r="BM271" s="23" t="s">
        <v>317</v>
      </c>
    </row>
    <row r="272" spans="2:51" s="10" customFormat="1" ht="16.5" customHeight="1">
      <c r="B272" s="227"/>
      <c r="C272" s="228"/>
      <c r="D272" s="228"/>
      <c r="E272" s="229" t="s">
        <v>22</v>
      </c>
      <c r="F272" s="230" t="s">
        <v>159</v>
      </c>
      <c r="G272" s="231"/>
      <c r="H272" s="231"/>
      <c r="I272" s="231"/>
      <c r="J272" s="228"/>
      <c r="K272" s="229" t="s">
        <v>22</v>
      </c>
      <c r="L272" s="228"/>
      <c r="M272" s="228"/>
      <c r="N272" s="228"/>
      <c r="O272" s="228"/>
      <c r="P272" s="228"/>
      <c r="Q272" s="228"/>
      <c r="R272" s="232"/>
      <c r="T272" s="233"/>
      <c r="U272" s="228"/>
      <c r="V272" s="228"/>
      <c r="W272" s="228"/>
      <c r="X272" s="228"/>
      <c r="Y272" s="228"/>
      <c r="Z272" s="228"/>
      <c r="AA272" s="234"/>
      <c r="AT272" s="235" t="s">
        <v>160</v>
      </c>
      <c r="AU272" s="235" t="s">
        <v>102</v>
      </c>
      <c r="AV272" s="10" t="s">
        <v>37</v>
      </c>
      <c r="AW272" s="10" t="s">
        <v>36</v>
      </c>
      <c r="AX272" s="10" t="s">
        <v>79</v>
      </c>
      <c r="AY272" s="235" t="s">
        <v>152</v>
      </c>
    </row>
    <row r="273" spans="2:51" s="11" customFormat="1" ht="16.5" customHeight="1">
      <c r="B273" s="237"/>
      <c r="C273" s="238"/>
      <c r="D273" s="238"/>
      <c r="E273" s="239" t="s">
        <v>22</v>
      </c>
      <c r="F273" s="240" t="s">
        <v>318</v>
      </c>
      <c r="G273" s="238"/>
      <c r="H273" s="238"/>
      <c r="I273" s="238"/>
      <c r="J273" s="238"/>
      <c r="K273" s="241">
        <v>2.5</v>
      </c>
      <c r="L273" s="238"/>
      <c r="M273" s="238"/>
      <c r="N273" s="238"/>
      <c r="O273" s="238"/>
      <c r="P273" s="238"/>
      <c r="Q273" s="238"/>
      <c r="R273" s="242"/>
      <c r="T273" s="243"/>
      <c r="U273" s="238"/>
      <c r="V273" s="238"/>
      <c r="W273" s="238"/>
      <c r="X273" s="238"/>
      <c r="Y273" s="238"/>
      <c r="Z273" s="238"/>
      <c r="AA273" s="244"/>
      <c r="AT273" s="245" t="s">
        <v>160</v>
      </c>
      <c r="AU273" s="245" t="s">
        <v>102</v>
      </c>
      <c r="AV273" s="11" t="s">
        <v>102</v>
      </c>
      <c r="AW273" s="11" t="s">
        <v>36</v>
      </c>
      <c r="AX273" s="11" t="s">
        <v>79</v>
      </c>
      <c r="AY273" s="245" t="s">
        <v>152</v>
      </c>
    </row>
    <row r="274" spans="2:51" s="10" customFormat="1" ht="16.5" customHeight="1">
      <c r="B274" s="227"/>
      <c r="C274" s="228"/>
      <c r="D274" s="228"/>
      <c r="E274" s="229" t="s">
        <v>22</v>
      </c>
      <c r="F274" s="236" t="s">
        <v>165</v>
      </c>
      <c r="G274" s="228"/>
      <c r="H274" s="228"/>
      <c r="I274" s="228"/>
      <c r="J274" s="228"/>
      <c r="K274" s="229" t="s">
        <v>22</v>
      </c>
      <c r="L274" s="228"/>
      <c r="M274" s="228"/>
      <c r="N274" s="228"/>
      <c r="O274" s="228"/>
      <c r="P274" s="228"/>
      <c r="Q274" s="228"/>
      <c r="R274" s="232"/>
      <c r="T274" s="233"/>
      <c r="U274" s="228"/>
      <c r="V274" s="228"/>
      <c r="W274" s="228"/>
      <c r="X274" s="228"/>
      <c r="Y274" s="228"/>
      <c r="Z274" s="228"/>
      <c r="AA274" s="234"/>
      <c r="AT274" s="235" t="s">
        <v>160</v>
      </c>
      <c r="AU274" s="235" t="s">
        <v>102</v>
      </c>
      <c r="AV274" s="10" t="s">
        <v>37</v>
      </c>
      <c r="AW274" s="10" t="s">
        <v>36</v>
      </c>
      <c r="AX274" s="10" t="s">
        <v>79</v>
      </c>
      <c r="AY274" s="235" t="s">
        <v>152</v>
      </c>
    </row>
    <row r="275" spans="2:51" s="11" customFormat="1" ht="16.5" customHeight="1">
      <c r="B275" s="237"/>
      <c r="C275" s="238"/>
      <c r="D275" s="238"/>
      <c r="E275" s="239" t="s">
        <v>22</v>
      </c>
      <c r="F275" s="240" t="s">
        <v>318</v>
      </c>
      <c r="G275" s="238"/>
      <c r="H275" s="238"/>
      <c r="I275" s="238"/>
      <c r="J275" s="238"/>
      <c r="K275" s="241">
        <v>2.5</v>
      </c>
      <c r="L275" s="238"/>
      <c r="M275" s="238"/>
      <c r="N275" s="238"/>
      <c r="O275" s="238"/>
      <c r="P275" s="238"/>
      <c r="Q275" s="238"/>
      <c r="R275" s="242"/>
      <c r="T275" s="243"/>
      <c r="U275" s="238"/>
      <c r="V275" s="238"/>
      <c r="W275" s="238"/>
      <c r="X275" s="238"/>
      <c r="Y275" s="238"/>
      <c r="Z275" s="238"/>
      <c r="AA275" s="244"/>
      <c r="AT275" s="245" t="s">
        <v>160</v>
      </c>
      <c r="AU275" s="245" t="s">
        <v>102</v>
      </c>
      <c r="AV275" s="11" t="s">
        <v>102</v>
      </c>
      <c r="AW275" s="11" t="s">
        <v>36</v>
      </c>
      <c r="AX275" s="11" t="s">
        <v>79</v>
      </c>
      <c r="AY275" s="245" t="s">
        <v>152</v>
      </c>
    </row>
    <row r="276" spans="2:51" s="12" customFormat="1" ht="16.5" customHeight="1">
      <c r="B276" s="246"/>
      <c r="C276" s="247"/>
      <c r="D276" s="247"/>
      <c r="E276" s="248" t="s">
        <v>22</v>
      </c>
      <c r="F276" s="249" t="s">
        <v>167</v>
      </c>
      <c r="G276" s="247"/>
      <c r="H276" s="247"/>
      <c r="I276" s="247"/>
      <c r="J276" s="247"/>
      <c r="K276" s="250">
        <v>5</v>
      </c>
      <c r="L276" s="247"/>
      <c r="M276" s="247"/>
      <c r="N276" s="247"/>
      <c r="O276" s="247"/>
      <c r="P276" s="247"/>
      <c r="Q276" s="247"/>
      <c r="R276" s="251"/>
      <c r="T276" s="252"/>
      <c r="U276" s="247"/>
      <c r="V276" s="247"/>
      <c r="W276" s="247"/>
      <c r="X276" s="247"/>
      <c r="Y276" s="247"/>
      <c r="Z276" s="247"/>
      <c r="AA276" s="253"/>
      <c r="AT276" s="254" t="s">
        <v>160</v>
      </c>
      <c r="AU276" s="254" t="s">
        <v>102</v>
      </c>
      <c r="AV276" s="12" t="s">
        <v>157</v>
      </c>
      <c r="AW276" s="12" t="s">
        <v>36</v>
      </c>
      <c r="AX276" s="12" t="s">
        <v>37</v>
      </c>
      <c r="AY276" s="254" t="s">
        <v>152</v>
      </c>
    </row>
    <row r="277" spans="2:65" s="1" customFormat="1" ht="25.5" customHeight="1">
      <c r="B277" s="47"/>
      <c r="C277" s="216" t="s">
        <v>319</v>
      </c>
      <c r="D277" s="216" t="s">
        <v>153</v>
      </c>
      <c r="E277" s="217" t="s">
        <v>320</v>
      </c>
      <c r="F277" s="218" t="s">
        <v>321</v>
      </c>
      <c r="G277" s="218"/>
      <c r="H277" s="218"/>
      <c r="I277" s="218"/>
      <c r="J277" s="219" t="s">
        <v>316</v>
      </c>
      <c r="K277" s="220">
        <v>2.5</v>
      </c>
      <c r="L277" s="221">
        <v>0</v>
      </c>
      <c r="M277" s="222"/>
      <c r="N277" s="223">
        <f>ROUND(L277*K277,1)</f>
        <v>0</v>
      </c>
      <c r="O277" s="223"/>
      <c r="P277" s="223"/>
      <c r="Q277" s="223"/>
      <c r="R277" s="49"/>
      <c r="T277" s="224" t="s">
        <v>22</v>
      </c>
      <c r="U277" s="57" t="s">
        <v>44</v>
      </c>
      <c r="V277" s="48"/>
      <c r="W277" s="225">
        <f>V277*K277</f>
        <v>0</v>
      </c>
      <c r="X277" s="225">
        <v>0.01191</v>
      </c>
      <c r="Y277" s="225">
        <f>X277*K277</f>
        <v>0.029775000000000003</v>
      </c>
      <c r="Z277" s="225">
        <v>0</v>
      </c>
      <c r="AA277" s="226">
        <f>Z277*K277</f>
        <v>0</v>
      </c>
      <c r="AR277" s="23" t="s">
        <v>217</v>
      </c>
      <c r="AT277" s="23" t="s">
        <v>153</v>
      </c>
      <c r="AU277" s="23" t="s">
        <v>102</v>
      </c>
      <c r="AY277" s="23" t="s">
        <v>152</v>
      </c>
      <c r="BE277" s="139">
        <f>IF(U277="základní",N277,0)</f>
        <v>0</v>
      </c>
      <c r="BF277" s="139">
        <f>IF(U277="snížená",N277,0)</f>
        <v>0</v>
      </c>
      <c r="BG277" s="139">
        <f>IF(U277="zákl. přenesená",N277,0)</f>
        <v>0</v>
      </c>
      <c r="BH277" s="139">
        <f>IF(U277="sníž. přenesená",N277,0)</f>
        <v>0</v>
      </c>
      <c r="BI277" s="139">
        <f>IF(U277="nulová",N277,0)</f>
        <v>0</v>
      </c>
      <c r="BJ277" s="23" t="s">
        <v>37</v>
      </c>
      <c r="BK277" s="139">
        <f>ROUND(L277*K277,1)</f>
        <v>0</v>
      </c>
      <c r="BL277" s="23" t="s">
        <v>217</v>
      </c>
      <c r="BM277" s="23" t="s">
        <v>322</v>
      </c>
    </row>
    <row r="278" spans="2:51" s="10" customFormat="1" ht="16.5" customHeight="1">
      <c r="B278" s="227"/>
      <c r="C278" s="228"/>
      <c r="D278" s="228"/>
      <c r="E278" s="229" t="s">
        <v>22</v>
      </c>
      <c r="F278" s="230" t="s">
        <v>159</v>
      </c>
      <c r="G278" s="231"/>
      <c r="H278" s="231"/>
      <c r="I278" s="231"/>
      <c r="J278" s="228"/>
      <c r="K278" s="229" t="s">
        <v>22</v>
      </c>
      <c r="L278" s="228"/>
      <c r="M278" s="228"/>
      <c r="N278" s="228"/>
      <c r="O278" s="228"/>
      <c r="P278" s="228"/>
      <c r="Q278" s="228"/>
      <c r="R278" s="232"/>
      <c r="T278" s="233"/>
      <c r="U278" s="228"/>
      <c r="V278" s="228"/>
      <c r="W278" s="228"/>
      <c r="X278" s="228"/>
      <c r="Y278" s="228"/>
      <c r="Z278" s="228"/>
      <c r="AA278" s="234"/>
      <c r="AT278" s="235" t="s">
        <v>160</v>
      </c>
      <c r="AU278" s="235" t="s">
        <v>102</v>
      </c>
      <c r="AV278" s="10" t="s">
        <v>37</v>
      </c>
      <c r="AW278" s="10" t="s">
        <v>36</v>
      </c>
      <c r="AX278" s="10" t="s">
        <v>79</v>
      </c>
      <c r="AY278" s="235" t="s">
        <v>152</v>
      </c>
    </row>
    <row r="279" spans="2:51" s="11" customFormat="1" ht="16.5" customHeight="1">
      <c r="B279" s="237"/>
      <c r="C279" s="238"/>
      <c r="D279" s="238"/>
      <c r="E279" s="239" t="s">
        <v>22</v>
      </c>
      <c r="F279" s="240" t="s">
        <v>318</v>
      </c>
      <c r="G279" s="238"/>
      <c r="H279" s="238"/>
      <c r="I279" s="238"/>
      <c r="J279" s="238"/>
      <c r="K279" s="241">
        <v>2.5</v>
      </c>
      <c r="L279" s="238"/>
      <c r="M279" s="238"/>
      <c r="N279" s="238"/>
      <c r="O279" s="238"/>
      <c r="P279" s="238"/>
      <c r="Q279" s="238"/>
      <c r="R279" s="242"/>
      <c r="T279" s="243"/>
      <c r="U279" s="238"/>
      <c r="V279" s="238"/>
      <c r="W279" s="238"/>
      <c r="X279" s="238"/>
      <c r="Y279" s="238"/>
      <c r="Z279" s="238"/>
      <c r="AA279" s="244"/>
      <c r="AT279" s="245" t="s">
        <v>160</v>
      </c>
      <c r="AU279" s="245" t="s">
        <v>102</v>
      </c>
      <c r="AV279" s="11" t="s">
        <v>102</v>
      </c>
      <c r="AW279" s="11" t="s">
        <v>36</v>
      </c>
      <c r="AX279" s="11" t="s">
        <v>37</v>
      </c>
      <c r="AY279" s="245" t="s">
        <v>152</v>
      </c>
    </row>
    <row r="280" spans="2:65" s="1" customFormat="1" ht="25.5" customHeight="1">
      <c r="B280" s="47"/>
      <c r="C280" s="216" t="s">
        <v>323</v>
      </c>
      <c r="D280" s="216" t="s">
        <v>153</v>
      </c>
      <c r="E280" s="217" t="s">
        <v>324</v>
      </c>
      <c r="F280" s="218" t="s">
        <v>325</v>
      </c>
      <c r="G280" s="218"/>
      <c r="H280" s="218"/>
      <c r="I280" s="218"/>
      <c r="J280" s="219" t="s">
        <v>295</v>
      </c>
      <c r="K280" s="267">
        <v>0</v>
      </c>
      <c r="L280" s="221">
        <v>0</v>
      </c>
      <c r="M280" s="222"/>
      <c r="N280" s="223">
        <f>ROUND(L280*K280,1)</f>
        <v>0</v>
      </c>
      <c r="O280" s="223"/>
      <c r="P280" s="223"/>
      <c r="Q280" s="223"/>
      <c r="R280" s="49"/>
      <c r="T280" s="224" t="s">
        <v>22</v>
      </c>
      <c r="U280" s="57" t="s">
        <v>44</v>
      </c>
      <c r="V280" s="48"/>
      <c r="W280" s="225">
        <f>V280*K280</f>
        <v>0</v>
      </c>
      <c r="X280" s="225">
        <v>0</v>
      </c>
      <c r="Y280" s="225">
        <f>X280*K280</f>
        <v>0</v>
      </c>
      <c r="Z280" s="225">
        <v>0</v>
      </c>
      <c r="AA280" s="226">
        <f>Z280*K280</f>
        <v>0</v>
      </c>
      <c r="AR280" s="23" t="s">
        <v>217</v>
      </c>
      <c r="AT280" s="23" t="s">
        <v>153</v>
      </c>
      <c r="AU280" s="23" t="s">
        <v>102</v>
      </c>
      <c r="AY280" s="23" t="s">
        <v>152</v>
      </c>
      <c r="BE280" s="139">
        <f>IF(U280="základní",N280,0)</f>
        <v>0</v>
      </c>
      <c r="BF280" s="139">
        <f>IF(U280="snížená",N280,0)</f>
        <v>0</v>
      </c>
      <c r="BG280" s="139">
        <f>IF(U280="zákl. přenesená",N280,0)</f>
        <v>0</v>
      </c>
      <c r="BH280" s="139">
        <f>IF(U280="sníž. přenesená",N280,0)</f>
        <v>0</v>
      </c>
      <c r="BI280" s="139">
        <f>IF(U280="nulová",N280,0)</f>
        <v>0</v>
      </c>
      <c r="BJ280" s="23" t="s">
        <v>37</v>
      </c>
      <c r="BK280" s="139">
        <f>ROUND(L280*K280,1)</f>
        <v>0</v>
      </c>
      <c r="BL280" s="23" t="s">
        <v>217</v>
      </c>
      <c r="BM280" s="23" t="s">
        <v>326</v>
      </c>
    </row>
    <row r="281" spans="2:63" s="9" customFormat="1" ht="29.85" customHeight="1">
      <c r="B281" s="202"/>
      <c r="C281" s="203"/>
      <c r="D281" s="213" t="s">
        <v>122</v>
      </c>
      <c r="E281" s="213"/>
      <c r="F281" s="213"/>
      <c r="G281" s="213"/>
      <c r="H281" s="213"/>
      <c r="I281" s="213"/>
      <c r="J281" s="213"/>
      <c r="K281" s="213"/>
      <c r="L281" s="213"/>
      <c r="M281" s="213"/>
      <c r="N281" s="255">
        <f>BK281</f>
        <v>0</v>
      </c>
      <c r="O281" s="256"/>
      <c r="P281" s="256"/>
      <c r="Q281" s="256"/>
      <c r="R281" s="206"/>
      <c r="T281" s="207"/>
      <c r="U281" s="203"/>
      <c r="V281" s="203"/>
      <c r="W281" s="208">
        <f>SUM(W282:W289)</f>
        <v>0</v>
      </c>
      <c r="X281" s="203"/>
      <c r="Y281" s="208">
        <f>SUM(Y282:Y289)</f>
        <v>0.020339199999999998</v>
      </c>
      <c r="Z281" s="203"/>
      <c r="AA281" s="209">
        <f>SUM(AA282:AA289)</f>
        <v>0.043115</v>
      </c>
      <c r="AR281" s="210" t="s">
        <v>102</v>
      </c>
      <c r="AT281" s="211" t="s">
        <v>78</v>
      </c>
      <c r="AU281" s="211" t="s">
        <v>37</v>
      </c>
      <c r="AY281" s="210" t="s">
        <v>152</v>
      </c>
      <c r="BK281" s="212">
        <f>SUM(BK282:BK289)</f>
        <v>0</v>
      </c>
    </row>
    <row r="282" spans="2:65" s="1" customFormat="1" ht="25.5" customHeight="1">
      <c r="B282" s="47"/>
      <c r="C282" s="216" t="s">
        <v>327</v>
      </c>
      <c r="D282" s="216" t="s">
        <v>153</v>
      </c>
      <c r="E282" s="217" t="s">
        <v>328</v>
      </c>
      <c r="F282" s="218" t="s">
        <v>329</v>
      </c>
      <c r="G282" s="218"/>
      <c r="H282" s="218"/>
      <c r="I282" s="218"/>
      <c r="J282" s="219" t="s">
        <v>156</v>
      </c>
      <c r="K282" s="220">
        <v>1.1</v>
      </c>
      <c r="L282" s="221">
        <v>0</v>
      </c>
      <c r="M282" s="222"/>
      <c r="N282" s="223">
        <f>ROUND(L282*K282,1)</f>
        <v>0</v>
      </c>
      <c r="O282" s="223"/>
      <c r="P282" s="223"/>
      <c r="Q282" s="223"/>
      <c r="R282" s="49"/>
      <c r="T282" s="224" t="s">
        <v>22</v>
      </c>
      <c r="U282" s="57" t="s">
        <v>44</v>
      </c>
      <c r="V282" s="48"/>
      <c r="W282" s="225">
        <f>V282*K282</f>
        <v>0</v>
      </c>
      <c r="X282" s="225">
        <v>0</v>
      </c>
      <c r="Y282" s="225">
        <f>X282*K282</f>
        <v>0</v>
      </c>
      <c r="Z282" s="225">
        <v>0.02465</v>
      </c>
      <c r="AA282" s="226">
        <f>Z282*K282</f>
        <v>0.027115</v>
      </c>
      <c r="AR282" s="23" t="s">
        <v>217</v>
      </c>
      <c r="AT282" s="23" t="s">
        <v>153</v>
      </c>
      <c r="AU282" s="23" t="s">
        <v>102</v>
      </c>
      <c r="AY282" s="23" t="s">
        <v>152</v>
      </c>
      <c r="BE282" s="139">
        <f>IF(U282="základní",N282,0)</f>
        <v>0</v>
      </c>
      <c r="BF282" s="139">
        <f>IF(U282="snížená",N282,0)</f>
        <v>0</v>
      </c>
      <c r="BG282" s="139">
        <f>IF(U282="zákl. přenesená",N282,0)</f>
        <v>0</v>
      </c>
      <c r="BH282" s="139">
        <f>IF(U282="sníž. přenesená",N282,0)</f>
        <v>0</v>
      </c>
      <c r="BI282" s="139">
        <f>IF(U282="nulová",N282,0)</f>
        <v>0</v>
      </c>
      <c r="BJ282" s="23" t="s">
        <v>37</v>
      </c>
      <c r="BK282" s="139">
        <f>ROUND(L282*K282,1)</f>
        <v>0</v>
      </c>
      <c r="BL282" s="23" t="s">
        <v>217</v>
      </c>
      <c r="BM282" s="23" t="s">
        <v>330</v>
      </c>
    </row>
    <row r="283" spans="2:51" s="10" customFormat="1" ht="16.5" customHeight="1">
      <c r="B283" s="227"/>
      <c r="C283" s="228"/>
      <c r="D283" s="228"/>
      <c r="E283" s="229" t="s">
        <v>22</v>
      </c>
      <c r="F283" s="230" t="s">
        <v>331</v>
      </c>
      <c r="G283" s="231"/>
      <c r="H283" s="231"/>
      <c r="I283" s="231"/>
      <c r="J283" s="228"/>
      <c r="K283" s="229" t="s">
        <v>22</v>
      </c>
      <c r="L283" s="228"/>
      <c r="M283" s="228"/>
      <c r="N283" s="228"/>
      <c r="O283" s="228"/>
      <c r="P283" s="228"/>
      <c r="Q283" s="228"/>
      <c r="R283" s="232"/>
      <c r="T283" s="233"/>
      <c r="U283" s="228"/>
      <c r="V283" s="228"/>
      <c r="W283" s="228"/>
      <c r="X283" s="228"/>
      <c r="Y283" s="228"/>
      <c r="Z283" s="228"/>
      <c r="AA283" s="234"/>
      <c r="AT283" s="235" t="s">
        <v>160</v>
      </c>
      <c r="AU283" s="235" t="s">
        <v>102</v>
      </c>
      <c r="AV283" s="10" t="s">
        <v>37</v>
      </c>
      <c r="AW283" s="10" t="s">
        <v>36</v>
      </c>
      <c r="AX283" s="10" t="s">
        <v>79</v>
      </c>
      <c r="AY283" s="235" t="s">
        <v>152</v>
      </c>
    </row>
    <row r="284" spans="2:51" s="11" customFormat="1" ht="16.5" customHeight="1">
      <c r="B284" s="237"/>
      <c r="C284" s="238"/>
      <c r="D284" s="238"/>
      <c r="E284" s="239" t="s">
        <v>22</v>
      </c>
      <c r="F284" s="240" t="s">
        <v>332</v>
      </c>
      <c r="G284" s="238"/>
      <c r="H284" s="238"/>
      <c r="I284" s="238"/>
      <c r="J284" s="238"/>
      <c r="K284" s="241">
        <v>1.1</v>
      </c>
      <c r="L284" s="238"/>
      <c r="M284" s="238"/>
      <c r="N284" s="238"/>
      <c r="O284" s="238"/>
      <c r="P284" s="238"/>
      <c r="Q284" s="238"/>
      <c r="R284" s="242"/>
      <c r="T284" s="243"/>
      <c r="U284" s="238"/>
      <c r="V284" s="238"/>
      <c r="W284" s="238"/>
      <c r="X284" s="238"/>
      <c r="Y284" s="238"/>
      <c r="Z284" s="238"/>
      <c r="AA284" s="244"/>
      <c r="AT284" s="245" t="s">
        <v>160</v>
      </c>
      <c r="AU284" s="245" t="s">
        <v>102</v>
      </c>
      <c r="AV284" s="11" t="s">
        <v>102</v>
      </c>
      <c r="AW284" s="11" t="s">
        <v>36</v>
      </c>
      <c r="AX284" s="11" t="s">
        <v>37</v>
      </c>
      <c r="AY284" s="245" t="s">
        <v>152</v>
      </c>
    </row>
    <row r="285" spans="2:65" s="1" customFormat="1" ht="25.5" customHeight="1">
      <c r="B285" s="47"/>
      <c r="C285" s="216" t="s">
        <v>333</v>
      </c>
      <c r="D285" s="216" t="s">
        <v>153</v>
      </c>
      <c r="E285" s="217" t="s">
        <v>334</v>
      </c>
      <c r="F285" s="218" t="s">
        <v>335</v>
      </c>
      <c r="G285" s="218"/>
      <c r="H285" s="218"/>
      <c r="I285" s="218"/>
      <c r="J285" s="219" t="s">
        <v>156</v>
      </c>
      <c r="K285" s="220">
        <v>2</v>
      </c>
      <c r="L285" s="221">
        <v>0</v>
      </c>
      <c r="M285" s="222"/>
      <c r="N285" s="223">
        <f>ROUND(L285*K285,1)</f>
        <v>0</v>
      </c>
      <c r="O285" s="223"/>
      <c r="P285" s="223"/>
      <c r="Q285" s="223"/>
      <c r="R285" s="49"/>
      <c r="T285" s="224" t="s">
        <v>22</v>
      </c>
      <c r="U285" s="57" t="s">
        <v>44</v>
      </c>
      <c r="V285" s="48"/>
      <c r="W285" s="225">
        <f>V285*K285</f>
        <v>0</v>
      </c>
      <c r="X285" s="225">
        <v>0</v>
      </c>
      <c r="Y285" s="225">
        <f>X285*K285</f>
        <v>0</v>
      </c>
      <c r="Z285" s="225">
        <v>0.008</v>
      </c>
      <c r="AA285" s="226">
        <f>Z285*K285</f>
        <v>0.016</v>
      </c>
      <c r="AR285" s="23" t="s">
        <v>217</v>
      </c>
      <c r="AT285" s="23" t="s">
        <v>153</v>
      </c>
      <c r="AU285" s="23" t="s">
        <v>102</v>
      </c>
      <c r="AY285" s="23" t="s">
        <v>152</v>
      </c>
      <c r="BE285" s="139">
        <f>IF(U285="základní",N285,0)</f>
        <v>0</v>
      </c>
      <c r="BF285" s="139">
        <f>IF(U285="snížená",N285,0)</f>
        <v>0</v>
      </c>
      <c r="BG285" s="139">
        <f>IF(U285="zákl. přenesená",N285,0)</f>
        <v>0</v>
      </c>
      <c r="BH285" s="139">
        <f>IF(U285="sníž. přenesená",N285,0)</f>
        <v>0</v>
      </c>
      <c r="BI285" s="139">
        <f>IF(U285="nulová",N285,0)</f>
        <v>0</v>
      </c>
      <c r="BJ285" s="23" t="s">
        <v>37</v>
      </c>
      <c r="BK285" s="139">
        <f>ROUND(L285*K285,1)</f>
        <v>0</v>
      </c>
      <c r="BL285" s="23" t="s">
        <v>217</v>
      </c>
      <c r="BM285" s="23" t="s">
        <v>336</v>
      </c>
    </row>
    <row r="286" spans="2:65" s="1" customFormat="1" ht="25.5" customHeight="1">
      <c r="B286" s="47"/>
      <c r="C286" s="216" t="s">
        <v>337</v>
      </c>
      <c r="D286" s="216" t="s">
        <v>153</v>
      </c>
      <c r="E286" s="217" t="s">
        <v>338</v>
      </c>
      <c r="F286" s="218" t="s">
        <v>339</v>
      </c>
      <c r="G286" s="218"/>
      <c r="H286" s="218"/>
      <c r="I286" s="218"/>
      <c r="J286" s="219" t="s">
        <v>216</v>
      </c>
      <c r="K286" s="220">
        <v>1</v>
      </c>
      <c r="L286" s="221">
        <v>0</v>
      </c>
      <c r="M286" s="222"/>
      <c r="N286" s="223">
        <f>ROUND(L286*K286,1)</f>
        <v>0</v>
      </c>
      <c r="O286" s="223"/>
      <c r="P286" s="223"/>
      <c r="Q286" s="223"/>
      <c r="R286" s="49"/>
      <c r="T286" s="224" t="s">
        <v>22</v>
      </c>
      <c r="U286" s="57" t="s">
        <v>44</v>
      </c>
      <c r="V286" s="48"/>
      <c r="W286" s="225">
        <f>V286*K286</f>
        <v>0</v>
      </c>
      <c r="X286" s="225">
        <v>0</v>
      </c>
      <c r="Y286" s="225">
        <f>X286*K286</f>
        <v>0</v>
      </c>
      <c r="Z286" s="225">
        <v>0</v>
      </c>
      <c r="AA286" s="226">
        <f>Z286*K286</f>
        <v>0</v>
      </c>
      <c r="AR286" s="23" t="s">
        <v>217</v>
      </c>
      <c r="AT286" s="23" t="s">
        <v>153</v>
      </c>
      <c r="AU286" s="23" t="s">
        <v>102</v>
      </c>
      <c r="AY286" s="23" t="s">
        <v>152</v>
      </c>
      <c r="BE286" s="139">
        <f>IF(U286="základní",N286,0)</f>
        <v>0</v>
      </c>
      <c r="BF286" s="139">
        <f>IF(U286="snížená",N286,0)</f>
        <v>0</v>
      </c>
      <c r="BG286" s="139">
        <f>IF(U286="zákl. přenesená",N286,0)</f>
        <v>0</v>
      </c>
      <c r="BH286" s="139">
        <f>IF(U286="sníž. přenesená",N286,0)</f>
        <v>0</v>
      </c>
      <c r="BI286" s="139">
        <f>IF(U286="nulová",N286,0)</f>
        <v>0</v>
      </c>
      <c r="BJ286" s="23" t="s">
        <v>37</v>
      </c>
      <c r="BK286" s="139">
        <f>ROUND(L286*K286,1)</f>
        <v>0</v>
      </c>
      <c r="BL286" s="23" t="s">
        <v>217</v>
      </c>
      <c r="BM286" s="23" t="s">
        <v>340</v>
      </c>
    </row>
    <row r="287" spans="2:65" s="1" customFormat="1" ht="16.5" customHeight="1">
      <c r="B287" s="47"/>
      <c r="C287" s="259" t="s">
        <v>341</v>
      </c>
      <c r="D287" s="259" t="s">
        <v>236</v>
      </c>
      <c r="E287" s="260" t="s">
        <v>342</v>
      </c>
      <c r="F287" s="261" t="s">
        <v>343</v>
      </c>
      <c r="G287" s="261"/>
      <c r="H287" s="261"/>
      <c r="I287" s="261"/>
      <c r="J287" s="262" t="s">
        <v>156</v>
      </c>
      <c r="K287" s="263">
        <v>1.21</v>
      </c>
      <c r="L287" s="264">
        <v>0</v>
      </c>
      <c r="M287" s="265"/>
      <c r="N287" s="266">
        <f>ROUND(L287*K287,1)</f>
        <v>0</v>
      </c>
      <c r="O287" s="223"/>
      <c r="P287" s="223"/>
      <c r="Q287" s="223"/>
      <c r="R287" s="49"/>
      <c r="T287" s="224" t="s">
        <v>22</v>
      </c>
      <c r="U287" s="57" t="s">
        <v>44</v>
      </c>
      <c r="V287" s="48"/>
      <c r="W287" s="225">
        <f>V287*K287</f>
        <v>0</v>
      </c>
      <c r="X287" s="225">
        <v>0.01652</v>
      </c>
      <c r="Y287" s="225">
        <f>X287*K287</f>
        <v>0.0199892</v>
      </c>
      <c r="Z287" s="225">
        <v>0</v>
      </c>
      <c r="AA287" s="226">
        <f>Z287*K287</f>
        <v>0</v>
      </c>
      <c r="AR287" s="23" t="s">
        <v>239</v>
      </c>
      <c r="AT287" s="23" t="s">
        <v>236</v>
      </c>
      <c r="AU287" s="23" t="s">
        <v>102</v>
      </c>
      <c r="AY287" s="23" t="s">
        <v>152</v>
      </c>
      <c r="BE287" s="139">
        <f>IF(U287="základní",N287,0)</f>
        <v>0</v>
      </c>
      <c r="BF287" s="139">
        <f>IF(U287="snížená",N287,0)</f>
        <v>0</v>
      </c>
      <c r="BG287" s="139">
        <f>IF(U287="zákl. přenesená",N287,0)</f>
        <v>0</v>
      </c>
      <c r="BH287" s="139">
        <f>IF(U287="sníž. přenesená",N287,0)</f>
        <v>0</v>
      </c>
      <c r="BI287" s="139">
        <f>IF(U287="nulová",N287,0)</f>
        <v>0</v>
      </c>
      <c r="BJ287" s="23" t="s">
        <v>37</v>
      </c>
      <c r="BK287" s="139">
        <f>ROUND(L287*K287,1)</f>
        <v>0</v>
      </c>
      <c r="BL287" s="23" t="s">
        <v>217</v>
      </c>
      <c r="BM287" s="23" t="s">
        <v>344</v>
      </c>
    </row>
    <row r="288" spans="2:65" s="1" customFormat="1" ht="16.5" customHeight="1">
      <c r="B288" s="47"/>
      <c r="C288" s="259" t="s">
        <v>345</v>
      </c>
      <c r="D288" s="259" t="s">
        <v>236</v>
      </c>
      <c r="E288" s="260" t="s">
        <v>346</v>
      </c>
      <c r="F288" s="261" t="s">
        <v>347</v>
      </c>
      <c r="G288" s="261"/>
      <c r="H288" s="261"/>
      <c r="I288" s="261"/>
      <c r="J288" s="262" t="s">
        <v>216</v>
      </c>
      <c r="K288" s="263">
        <v>1</v>
      </c>
      <c r="L288" s="264">
        <v>0</v>
      </c>
      <c r="M288" s="265"/>
      <c r="N288" s="266">
        <f>ROUND(L288*K288,1)</f>
        <v>0</v>
      </c>
      <c r="O288" s="223"/>
      <c r="P288" s="223"/>
      <c r="Q288" s="223"/>
      <c r="R288" s="49"/>
      <c r="T288" s="224" t="s">
        <v>22</v>
      </c>
      <c r="U288" s="57" t="s">
        <v>44</v>
      </c>
      <c r="V288" s="48"/>
      <c r="W288" s="225">
        <f>V288*K288</f>
        <v>0</v>
      </c>
      <c r="X288" s="225">
        <v>0.00035</v>
      </c>
      <c r="Y288" s="225">
        <f>X288*K288</f>
        <v>0.00035</v>
      </c>
      <c r="Z288" s="225">
        <v>0</v>
      </c>
      <c r="AA288" s="226">
        <f>Z288*K288</f>
        <v>0</v>
      </c>
      <c r="AR288" s="23" t="s">
        <v>239</v>
      </c>
      <c r="AT288" s="23" t="s">
        <v>236</v>
      </c>
      <c r="AU288" s="23" t="s">
        <v>102</v>
      </c>
      <c r="AY288" s="23" t="s">
        <v>152</v>
      </c>
      <c r="BE288" s="139">
        <f>IF(U288="základní",N288,0)</f>
        <v>0</v>
      </c>
      <c r="BF288" s="139">
        <f>IF(U288="snížená",N288,0)</f>
        <v>0</v>
      </c>
      <c r="BG288" s="139">
        <f>IF(U288="zákl. přenesená",N288,0)</f>
        <v>0</v>
      </c>
      <c r="BH288" s="139">
        <f>IF(U288="sníž. přenesená",N288,0)</f>
        <v>0</v>
      </c>
      <c r="BI288" s="139">
        <f>IF(U288="nulová",N288,0)</f>
        <v>0</v>
      </c>
      <c r="BJ288" s="23" t="s">
        <v>37</v>
      </c>
      <c r="BK288" s="139">
        <f>ROUND(L288*K288,1)</f>
        <v>0</v>
      </c>
      <c r="BL288" s="23" t="s">
        <v>217</v>
      </c>
      <c r="BM288" s="23" t="s">
        <v>348</v>
      </c>
    </row>
    <row r="289" spans="2:65" s="1" customFormat="1" ht="25.5" customHeight="1">
      <c r="B289" s="47"/>
      <c r="C289" s="216" t="s">
        <v>349</v>
      </c>
      <c r="D289" s="216" t="s">
        <v>153</v>
      </c>
      <c r="E289" s="217" t="s">
        <v>350</v>
      </c>
      <c r="F289" s="218" t="s">
        <v>351</v>
      </c>
      <c r="G289" s="218"/>
      <c r="H289" s="218"/>
      <c r="I289" s="218"/>
      <c r="J289" s="219" t="s">
        <v>295</v>
      </c>
      <c r="K289" s="267">
        <v>0</v>
      </c>
      <c r="L289" s="221">
        <v>0</v>
      </c>
      <c r="M289" s="222"/>
      <c r="N289" s="223">
        <f>ROUND(L289*K289,1)</f>
        <v>0</v>
      </c>
      <c r="O289" s="223"/>
      <c r="P289" s="223"/>
      <c r="Q289" s="223"/>
      <c r="R289" s="49"/>
      <c r="T289" s="224" t="s">
        <v>22</v>
      </c>
      <c r="U289" s="57" t="s">
        <v>44</v>
      </c>
      <c r="V289" s="48"/>
      <c r="W289" s="225">
        <f>V289*K289</f>
        <v>0</v>
      </c>
      <c r="X289" s="225">
        <v>0</v>
      </c>
      <c r="Y289" s="225">
        <f>X289*K289</f>
        <v>0</v>
      </c>
      <c r="Z289" s="225">
        <v>0</v>
      </c>
      <c r="AA289" s="226">
        <f>Z289*K289</f>
        <v>0</v>
      </c>
      <c r="AR289" s="23" t="s">
        <v>217</v>
      </c>
      <c r="AT289" s="23" t="s">
        <v>153</v>
      </c>
      <c r="AU289" s="23" t="s">
        <v>102</v>
      </c>
      <c r="AY289" s="23" t="s">
        <v>152</v>
      </c>
      <c r="BE289" s="139">
        <f>IF(U289="základní",N289,0)</f>
        <v>0</v>
      </c>
      <c r="BF289" s="139">
        <f>IF(U289="snížená",N289,0)</f>
        <v>0</v>
      </c>
      <c r="BG289" s="139">
        <f>IF(U289="zákl. přenesená",N289,0)</f>
        <v>0</v>
      </c>
      <c r="BH289" s="139">
        <f>IF(U289="sníž. přenesená",N289,0)</f>
        <v>0</v>
      </c>
      <c r="BI289" s="139">
        <f>IF(U289="nulová",N289,0)</f>
        <v>0</v>
      </c>
      <c r="BJ289" s="23" t="s">
        <v>37</v>
      </c>
      <c r="BK289" s="139">
        <f>ROUND(L289*K289,1)</f>
        <v>0</v>
      </c>
      <c r="BL289" s="23" t="s">
        <v>217</v>
      </c>
      <c r="BM289" s="23" t="s">
        <v>352</v>
      </c>
    </row>
    <row r="290" spans="2:63" s="9" customFormat="1" ht="29.85" customHeight="1">
      <c r="B290" s="202"/>
      <c r="C290" s="203"/>
      <c r="D290" s="213" t="s">
        <v>123</v>
      </c>
      <c r="E290" s="213"/>
      <c r="F290" s="213"/>
      <c r="G290" s="213"/>
      <c r="H290" s="213"/>
      <c r="I290" s="213"/>
      <c r="J290" s="213"/>
      <c r="K290" s="213"/>
      <c r="L290" s="213"/>
      <c r="M290" s="213"/>
      <c r="N290" s="255">
        <f>BK290</f>
        <v>0</v>
      </c>
      <c r="O290" s="256"/>
      <c r="P290" s="256"/>
      <c r="Q290" s="256"/>
      <c r="R290" s="206"/>
      <c r="T290" s="207"/>
      <c r="U290" s="203"/>
      <c r="V290" s="203"/>
      <c r="W290" s="208">
        <f>SUM(W291:W317)</f>
        <v>0</v>
      </c>
      <c r="X290" s="203"/>
      <c r="Y290" s="208">
        <f>SUM(Y291:Y317)</f>
        <v>0.23014882</v>
      </c>
      <c r="Z290" s="203"/>
      <c r="AA290" s="209">
        <f>SUM(AA291:AA317)</f>
        <v>0</v>
      </c>
      <c r="AR290" s="210" t="s">
        <v>102</v>
      </c>
      <c r="AT290" s="211" t="s">
        <v>78</v>
      </c>
      <c r="AU290" s="211" t="s">
        <v>37</v>
      </c>
      <c r="AY290" s="210" t="s">
        <v>152</v>
      </c>
      <c r="BK290" s="212">
        <f>SUM(BK291:BK317)</f>
        <v>0</v>
      </c>
    </row>
    <row r="291" spans="2:65" s="1" customFormat="1" ht="25.5" customHeight="1">
      <c r="B291" s="47"/>
      <c r="C291" s="216" t="s">
        <v>353</v>
      </c>
      <c r="D291" s="216" t="s">
        <v>153</v>
      </c>
      <c r="E291" s="217" t="s">
        <v>354</v>
      </c>
      <c r="F291" s="218" t="s">
        <v>355</v>
      </c>
      <c r="G291" s="218"/>
      <c r="H291" s="218"/>
      <c r="I291" s="218"/>
      <c r="J291" s="219" t="s">
        <v>156</v>
      </c>
      <c r="K291" s="220">
        <v>9.25</v>
      </c>
      <c r="L291" s="221">
        <v>0</v>
      </c>
      <c r="M291" s="222"/>
      <c r="N291" s="223">
        <f>ROUND(L291*K291,1)</f>
        <v>0</v>
      </c>
      <c r="O291" s="223"/>
      <c r="P291" s="223"/>
      <c r="Q291" s="223"/>
      <c r="R291" s="49"/>
      <c r="T291" s="224" t="s">
        <v>22</v>
      </c>
      <c r="U291" s="57" t="s">
        <v>44</v>
      </c>
      <c r="V291" s="48"/>
      <c r="W291" s="225">
        <f>V291*K291</f>
        <v>0</v>
      </c>
      <c r="X291" s="225">
        <v>0.0048</v>
      </c>
      <c r="Y291" s="225">
        <f>X291*K291</f>
        <v>0.044399999999999995</v>
      </c>
      <c r="Z291" s="225">
        <v>0</v>
      </c>
      <c r="AA291" s="226">
        <f>Z291*K291</f>
        <v>0</v>
      </c>
      <c r="AR291" s="23" t="s">
        <v>217</v>
      </c>
      <c r="AT291" s="23" t="s">
        <v>153</v>
      </c>
      <c r="AU291" s="23" t="s">
        <v>102</v>
      </c>
      <c r="AY291" s="23" t="s">
        <v>152</v>
      </c>
      <c r="BE291" s="139">
        <f>IF(U291="základní",N291,0)</f>
        <v>0</v>
      </c>
      <c r="BF291" s="139">
        <f>IF(U291="snížená",N291,0)</f>
        <v>0</v>
      </c>
      <c r="BG291" s="139">
        <f>IF(U291="zákl. přenesená",N291,0)</f>
        <v>0</v>
      </c>
      <c r="BH291" s="139">
        <f>IF(U291="sníž. přenesená",N291,0)</f>
        <v>0</v>
      </c>
      <c r="BI291" s="139">
        <f>IF(U291="nulová",N291,0)</f>
        <v>0</v>
      </c>
      <c r="BJ291" s="23" t="s">
        <v>37</v>
      </c>
      <c r="BK291" s="139">
        <f>ROUND(L291*K291,1)</f>
        <v>0</v>
      </c>
      <c r="BL291" s="23" t="s">
        <v>217</v>
      </c>
      <c r="BM291" s="23" t="s">
        <v>356</v>
      </c>
    </row>
    <row r="292" spans="2:51" s="10" customFormat="1" ht="16.5" customHeight="1">
      <c r="B292" s="227"/>
      <c r="C292" s="228"/>
      <c r="D292" s="228"/>
      <c r="E292" s="229" t="s">
        <v>22</v>
      </c>
      <c r="F292" s="230" t="s">
        <v>159</v>
      </c>
      <c r="G292" s="231"/>
      <c r="H292" s="231"/>
      <c r="I292" s="231"/>
      <c r="J292" s="228"/>
      <c r="K292" s="229" t="s">
        <v>22</v>
      </c>
      <c r="L292" s="228"/>
      <c r="M292" s="228"/>
      <c r="N292" s="228"/>
      <c r="O292" s="228"/>
      <c r="P292" s="228"/>
      <c r="Q292" s="228"/>
      <c r="R292" s="232"/>
      <c r="T292" s="233"/>
      <c r="U292" s="228"/>
      <c r="V292" s="228"/>
      <c r="W292" s="228"/>
      <c r="X292" s="228"/>
      <c r="Y292" s="228"/>
      <c r="Z292" s="228"/>
      <c r="AA292" s="234"/>
      <c r="AT292" s="235" t="s">
        <v>160</v>
      </c>
      <c r="AU292" s="235" t="s">
        <v>102</v>
      </c>
      <c r="AV292" s="10" t="s">
        <v>37</v>
      </c>
      <c r="AW292" s="10" t="s">
        <v>36</v>
      </c>
      <c r="AX292" s="10" t="s">
        <v>79</v>
      </c>
      <c r="AY292" s="235" t="s">
        <v>152</v>
      </c>
    </row>
    <row r="293" spans="2:51" s="11" customFormat="1" ht="16.5" customHeight="1">
      <c r="B293" s="237"/>
      <c r="C293" s="238"/>
      <c r="D293" s="238"/>
      <c r="E293" s="239" t="s">
        <v>22</v>
      </c>
      <c r="F293" s="240" t="s">
        <v>164</v>
      </c>
      <c r="G293" s="238"/>
      <c r="H293" s="238"/>
      <c r="I293" s="238"/>
      <c r="J293" s="238"/>
      <c r="K293" s="241">
        <v>4.7</v>
      </c>
      <c r="L293" s="238"/>
      <c r="M293" s="238"/>
      <c r="N293" s="238"/>
      <c r="O293" s="238"/>
      <c r="P293" s="238"/>
      <c r="Q293" s="238"/>
      <c r="R293" s="242"/>
      <c r="T293" s="243"/>
      <c r="U293" s="238"/>
      <c r="V293" s="238"/>
      <c r="W293" s="238"/>
      <c r="X293" s="238"/>
      <c r="Y293" s="238"/>
      <c r="Z293" s="238"/>
      <c r="AA293" s="244"/>
      <c r="AT293" s="245" t="s">
        <v>160</v>
      </c>
      <c r="AU293" s="245" t="s">
        <v>102</v>
      </c>
      <c r="AV293" s="11" t="s">
        <v>102</v>
      </c>
      <c r="AW293" s="11" t="s">
        <v>36</v>
      </c>
      <c r="AX293" s="11" t="s">
        <v>79</v>
      </c>
      <c r="AY293" s="245" t="s">
        <v>152</v>
      </c>
    </row>
    <row r="294" spans="2:51" s="10" customFormat="1" ht="16.5" customHeight="1">
      <c r="B294" s="227"/>
      <c r="C294" s="228"/>
      <c r="D294" s="228"/>
      <c r="E294" s="229" t="s">
        <v>22</v>
      </c>
      <c r="F294" s="236" t="s">
        <v>165</v>
      </c>
      <c r="G294" s="228"/>
      <c r="H294" s="228"/>
      <c r="I294" s="228"/>
      <c r="J294" s="228"/>
      <c r="K294" s="229" t="s">
        <v>22</v>
      </c>
      <c r="L294" s="228"/>
      <c r="M294" s="228"/>
      <c r="N294" s="228"/>
      <c r="O294" s="228"/>
      <c r="P294" s="228"/>
      <c r="Q294" s="228"/>
      <c r="R294" s="232"/>
      <c r="T294" s="233"/>
      <c r="U294" s="228"/>
      <c r="V294" s="228"/>
      <c r="W294" s="228"/>
      <c r="X294" s="228"/>
      <c r="Y294" s="228"/>
      <c r="Z294" s="228"/>
      <c r="AA294" s="234"/>
      <c r="AT294" s="235" t="s">
        <v>160</v>
      </c>
      <c r="AU294" s="235" t="s">
        <v>102</v>
      </c>
      <c r="AV294" s="10" t="s">
        <v>37</v>
      </c>
      <c r="AW294" s="10" t="s">
        <v>36</v>
      </c>
      <c r="AX294" s="10" t="s">
        <v>79</v>
      </c>
      <c r="AY294" s="235" t="s">
        <v>152</v>
      </c>
    </row>
    <row r="295" spans="2:51" s="11" customFormat="1" ht="16.5" customHeight="1">
      <c r="B295" s="237"/>
      <c r="C295" s="238"/>
      <c r="D295" s="238"/>
      <c r="E295" s="239" t="s">
        <v>22</v>
      </c>
      <c r="F295" s="240" t="s">
        <v>166</v>
      </c>
      <c r="G295" s="238"/>
      <c r="H295" s="238"/>
      <c r="I295" s="238"/>
      <c r="J295" s="238"/>
      <c r="K295" s="241">
        <v>4.55</v>
      </c>
      <c r="L295" s="238"/>
      <c r="M295" s="238"/>
      <c r="N295" s="238"/>
      <c r="O295" s="238"/>
      <c r="P295" s="238"/>
      <c r="Q295" s="238"/>
      <c r="R295" s="242"/>
      <c r="T295" s="243"/>
      <c r="U295" s="238"/>
      <c r="V295" s="238"/>
      <c r="W295" s="238"/>
      <c r="X295" s="238"/>
      <c r="Y295" s="238"/>
      <c r="Z295" s="238"/>
      <c r="AA295" s="244"/>
      <c r="AT295" s="245" t="s">
        <v>160</v>
      </c>
      <c r="AU295" s="245" t="s">
        <v>102</v>
      </c>
      <c r="AV295" s="11" t="s">
        <v>102</v>
      </c>
      <c r="AW295" s="11" t="s">
        <v>36</v>
      </c>
      <c r="AX295" s="11" t="s">
        <v>79</v>
      </c>
      <c r="AY295" s="245" t="s">
        <v>152</v>
      </c>
    </row>
    <row r="296" spans="2:51" s="12" customFormat="1" ht="16.5" customHeight="1">
      <c r="B296" s="246"/>
      <c r="C296" s="247"/>
      <c r="D296" s="247"/>
      <c r="E296" s="248" t="s">
        <v>22</v>
      </c>
      <c r="F296" s="249" t="s">
        <v>167</v>
      </c>
      <c r="G296" s="247"/>
      <c r="H296" s="247"/>
      <c r="I296" s="247"/>
      <c r="J296" s="247"/>
      <c r="K296" s="250">
        <v>9.25</v>
      </c>
      <c r="L296" s="247"/>
      <c r="M296" s="247"/>
      <c r="N296" s="247"/>
      <c r="O296" s="247"/>
      <c r="P296" s="247"/>
      <c r="Q296" s="247"/>
      <c r="R296" s="251"/>
      <c r="T296" s="252"/>
      <c r="U296" s="247"/>
      <c r="V296" s="247"/>
      <c r="W296" s="247"/>
      <c r="X296" s="247"/>
      <c r="Y296" s="247"/>
      <c r="Z296" s="247"/>
      <c r="AA296" s="253"/>
      <c r="AT296" s="254" t="s">
        <v>160</v>
      </c>
      <c r="AU296" s="254" t="s">
        <v>102</v>
      </c>
      <c r="AV296" s="12" t="s">
        <v>157</v>
      </c>
      <c r="AW296" s="12" t="s">
        <v>36</v>
      </c>
      <c r="AX296" s="12" t="s">
        <v>37</v>
      </c>
      <c r="AY296" s="254" t="s">
        <v>152</v>
      </c>
    </row>
    <row r="297" spans="2:65" s="1" customFormat="1" ht="25.5" customHeight="1">
      <c r="B297" s="47"/>
      <c r="C297" s="259" t="s">
        <v>357</v>
      </c>
      <c r="D297" s="259" t="s">
        <v>236</v>
      </c>
      <c r="E297" s="260" t="s">
        <v>358</v>
      </c>
      <c r="F297" s="261" t="s">
        <v>359</v>
      </c>
      <c r="G297" s="261"/>
      <c r="H297" s="261"/>
      <c r="I297" s="261"/>
      <c r="J297" s="262" t="s">
        <v>156</v>
      </c>
      <c r="K297" s="263">
        <v>10.175</v>
      </c>
      <c r="L297" s="264">
        <v>0</v>
      </c>
      <c r="M297" s="265"/>
      <c r="N297" s="266">
        <f>ROUND(L297*K297,1)</f>
        <v>0</v>
      </c>
      <c r="O297" s="223"/>
      <c r="P297" s="223"/>
      <c r="Q297" s="223"/>
      <c r="R297" s="49"/>
      <c r="T297" s="224" t="s">
        <v>22</v>
      </c>
      <c r="U297" s="57" t="s">
        <v>44</v>
      </c>
      <c r="V297" s="48"/>
      <c r="W297" s="225">
        <f>V297*K297</f>
        <v>0</v>
      </c>
      <c r="X297" s="225">
        <v>0.0182</v>
      </c>
      <c r="Y297" s="225">
        <f>X297*K297</f>
        <v>0.18518500000000002</v>
      </c>
      <c r="Z297" s="225">
        <v>0</v>
      </c>
      <c r="AA297" s="226">
        <f>Z297*K297</f>
        <v>0</v>
      </c>
      <c r="AR297" s="23" t="s">
        <v>239</v>
      </c>
      <c r="AT297" s="23" t="s">
        <v>236</v>
      </c>
      <c r="AU297" s="23" t="s">
        <v>102</v>
      </c>
      <c r="AY297" s="23" t="s">
        <v>152</v>
      </c>
      <c r="BE297" s="139">
        <f>IF(U297="základní",N297,0)</f>
        <v>0</v>
      </c>
      <c r="BF297" s="139">
        <f>IF(U297="snížená",N297,0)</f>
        <v>0</v>
      </c>
      <c r="BG297" s="139">
        <f>IF(U297="zákl. přenesená",N297,0)</f>
        <v>0</v>
      </c>
      <c r="BH297" s="139">
        <f>IF(U297="sníž. přenesená",N297,0)</f>
        <v>0</v>
      </c>
      <c r="BI297" s="139">
        <f>IF(U297="nulová",N297,0)</f>
        <v>0</v>
      </c>
      <c r="BJ297" s="23" t="s">
        <v>37</v>
      </c>
      <c r="BK297" s="139">
        <f>ROUND(L297*K297,1)</f>
        <v>0</v>
      </c>
      <c r="BL297" s="23" t="s">
        <v>217</v>
      </c>
      <c r="BM297" s="23" t="s">
        <v>360</v>
      </c>
    </row>
    <row r="298" spans="2:65" s="1" customFormat="1" ht="25.5" customHeight="1">
      <c r="B298" s="47"/>
      <c r="C298" s="216" t="s">
        <v>361</v>
      </c>
      <c r="D298" s="216" t="s">
        <v>153</v>
      </c>
      <c r="E298" s="217" t="s">
        <v>362</v>
      </c>
      <c r="F298" s="218" t="s">
        <v>363</v>
      </c>
      <c r="G298" s="218"/>
      <c r="H298" s="218"/>
      <c r="I298" s="218"/>
      <c r="J298" s="219" t="s">
        <v>156</v>
      </c>
      <c r="K298" s="220">
        <v>9.25</v>
      </c>
      <c r="L298" s="221">
        <v>0</v>
      </c>
      <c r="M298" s="222"/>
      <c r="N298" s="223">
        <f>ROUND(L298*K298,1)</f>
        <v>0</v>
      </c>
      <c r="O298" s="223"/>
      <c r="P298" s="223"/>
      <c r="Q298" s="223"/>
      <c r="R298" s="49"/>
      <c r="T298" s="224" t="s">
        <v>22</v>
      </c>
      <c r="U298" s="57" t="s">
        <v>44</v>
      </c>
      <c r="V298" s="48"/>
      <c r="W298" s="225">
        <f>V298*K298</f>
        <v>0</v>
      </c>
      <c r="X298" s="225">
        <v>0</v>
      </c>
      <c r="Y298" s="225">
        <f>X298*K298</f>
        <v>0</v>
      </c>
      <c r="Z298" s="225">
        <v>0</v>
      </c>
      <c r="AA298" s="226">
        <f>Z298*K298</f>
        <v>0</v>
      </c>
      <c r="AR298" s="23" t="s">
        <v>217</v>
      </c>
      <c r="AT298" s="23" t="s">
        <v>153</v>
      </c>
      <c r="AU298" s="23" t="s">
        <v>102</v>
      </c>
      <c r="AY298" s="23" t="s">
        <v>152</v>
      </c>
      <c r="BE298" s="139">
        <f>IF(U298="základní",N298,0)</f>
        <v>0</v>
      </c>
      <c r="BF298" s="139">
        <f>IF(U298="snížená",N298,0)</f>
        <v>0</v>
      </c>
      <c r="BG298" s="139">
        <f>IF(U298="zákl. přenesená",N298,0)</f>
        <v>0</v>
      </c>
      <c r="BH298" s="139">
        <f>IF(U298="sníž. přenesená",N298,0)</f>
        <v>0</v>
      </c>
      <c r="BI298" s="139">
        <f>IF(U298="nulová",N298,0)</f>
        <v>0</v>
      </c>
      <c r="BJ298" s="23" t="s">
        <v>37</v>
      </c>
      <c r="BK298" s="139">
        <f>ROUND(L298*K298,1)</f>
        <v>0</v>
      </c>
      <c r="BL298" s="23" t="s">
        <v>217</v>
      </c>
      <c r="BM298" s="23" t="s">
        <v>364</v>
      </c>
    </row>
    <row r="299" spans="2:51" s="10" customFormat="1" ht="16.5" customHeight="1">
      <c r="B299" s="227"/>
      <c r="C299" s="228"/>
      <c r="D299" s="228"/>
      <c r="E299" s="229" t="s">
        <v>22</v>
      </c>
      <c r="F299" s="230" t="s">
        <v>159</v>
      </c>
      <c r="G299" s="231"/>
      <c r="H299" s="231"/>
      <c r="I299" s="231"/>
      <c r="J299" s="228"/>
      <c r="K299" s="229" t="s">
        <v>22</v>
      </c>
      <c r="L299" s="228"/>
      <c r="M299" s="228"/>
      <c r="N299" s="228"/>
      <c r="O299" s="228"/>
      <c r="P299" s="228"/>
      <c r="Q299" s="228"/>
      <c r="R299" s="232"/>
      <c r="T299" s="233"/>
      <c r="U299" s="228"/>
      <c r="V299" s="228"/>
      <c r="W299" s="228"/>
      <c r="X299" s="228"/>
      <c r="Y299" s="228"/>
      <c r="Z299" s="228"/>
      <c r="AA299" s="234"/>
      <c r="AT299" s="235" t="s">
        <v>160</v>
      </c>
      <c r="AU299" s="235" t="s">
        <v>102</v>
      </c>
      <c r="AV299" s="10" t="s">
        <v>37</v>
      </c>
      <c r="AW299" s="10" t="s">
        <v>36</v>
      </c>
      <c r="AX299" s="10" t="s">
        <v>79</v>
      </c>
      <c r="AY299" s="235" t="s">
        <v>152</v>
      </c>
    </row>
    <row r="300" spans="2:51" s="11" customFormat="1" ht="16.5" customHeight="1">
      <c r="B300" s="237"/>
      <c r="C300" s="238"/>
      <c r="D300" s="238"/>
      <c r="E300" s="239" t="s">
        <v>22</v>
      </c>
      <c r="F300" s="240" t="s">
        <v>164</v>
      </c>
      <c r="G300" s="238"/>
      <c r="H300" s="238"/>
      <c r="I300" s="238"/>
      <c r="J300" s="238"/>
      <c r="K300" s="241">
        <v>4.7</v>
      </c>
      <c r="L300" s="238"/>
      <c r="M300" s="238"/>
      <c r="N300" s="238"/>
      <c r="O300" s="238"/>
      <c r="P300" s="238"/>
      <c r="Q300" s="238"/>
      <c r="R300" s="242"/>
      <c r="T300" s="243"/>
      <c r="U300" s="238"/>
      <c r="V300" s="238"/>
      <c r="W300" s="238"/>
      <c r="X300" s="238"/>
      <c r="Y300" s="238"/>
      <c r="Z300" s="238"/>
      <c r="AA300" s="244"/>
      <c r="AT300" s="245" t="s">
        <v>160</v>
      </c>
      <c r="AU300" s="245" t="s">
        <v>102</v>
      </c>
      <c r="AV300" s="11" t="s">
        <v>102</v>
      </c>
      <c r="AW300" s="11" t="s">
        <v>36</v>
      </c>
      <c r="AX300" s="11" t="s">
        <v>79</v>
      </c>
      <c r="AY300" s="245" t="s">
        <v>152</v>
      </c>
    </row>
    <row r="301" spans="2:51" s="10" customFormat="1" ht="16.5" customHeight="1">
      <c r="B301" s="227"/>
      <c r="C301" s="228"/>
      <c r="D301" s="228"/>
      <c r="E301" s="229" t="s">
        <v>22</v>
      </c>
      <c r="F301" s="236" t="s">
        <v>165</v>
      </c>
      <c r="G301" s="228"/>
      <c r="H301" s="228"/>
      <c r="I301" s="228"/>
      <c r="J301" s="228"/>
      <c r="K301" s="229" t="s">
        <v>22</v>
      </c>
      <c r="L301" s="228"/>
      <c r="M301" s="228"/>
      <c r="N301" s="228"/>
      <c r="O301" s="228"/>
      <c r="P301" s="228"/>
      <c r="Q301" s="228"/>
      <c r="R301" s="232"/>
      <c r="T301" s="233"/>
      <c r="U301" s="228"/>
      <c r="V301" s="228"/>
      <c r="W301" s="228"/>
      <c r="X301" s="228"/>
      <c r="Y301" s="228"/>
      <c r="Z301" s="228"/>
      <c r="AA301" s="234"/>
      <c r="AT301" s="235" t="s">
        <v>160</v>
      </c>
      <c r="AU301" s="235" t="s">
        <v>102</v>
      </c>
      <c r="AV301" s="10" t="s">
        <v>37</v>
      </c>
      <c r="AW301" s="10" t="s">
        <v>36</v>
      </c>
      <c r="AX301" s="10" t="s">
        <v>79</v>
      </c>
      <c r="AY301" s="235" t="s">
        <v>152</v>
      </c>
    </row>
    <row r="302" spans="2:51" s="11" customFormat="1" ht="16.5" customHeight="1">
      <c r="B302" s="237"/>
      <c r="C302" s="238"/>
      <c r="D302" s="238"/>
      <c r="E302" s="239" t="s">
        <v>22</v>
      </c>
      <c r="F302" s="240" t="s">
        <v>166</v>
      </c>
      <c r="G302" s="238"/>
      <c r="H302" s="238"/>
      <c r="I302" s="238"/>
      <c r="J302" s="238"/>
      <c r="K302" s="241">
        <v>4.55</v>
      </c>
      <c r="L302" s="238"/>
      <c r="M302" s="238"/>
      <c r="N302" s="238"/>
      <c r="O302" s="238"/>
      <c r="P302" s="238"/>
      <c r="Q302" s="238"/>
      <c r="R302" s="242"/>
      <c r="T302" s="243"/>
      <c r="U302" s="238"/>
      <c r="V302" s="238"/>
      <c r="W302" s="238"/>
      <c r="X302" s="238"/>
      <c r="Y302" s="238"/>
      <c r="Z302" s="238"/>
      <c r="AA302" s="244"/>
      <c r="AT302" s="245" t="s">
        <v>160</v>
      </c>
      <c r="AU302" s="245" t="s">
        <v>102</v>
      </c>
      <c r="AV302" s="11" t="s">
        <v>102</v>
      </c>
      <c r="AW302" s="11" t="s">
        <v>36</v>
      </c>
      <c r="AX302" s="11" t="s">
        <v>79</v>
      </c>
      <c r="AY302" s="245" t="s">
        <v>152</v>
      </c>
    </row>
    <row r="303" spans="2:51" s="12" customFormat="1" ht="16.5" customHeight="1">
      <c r="B303" s="246"/>
      <c r="C303" s="247"/>
      <c r="D303" s="247"/>
      <c r="E303" s="248" t="s">
        <v>22</v>
      </c>
      <c r="F303" s="249" t="s">
        <v>167</v>
      </c>
      <c r="G303" s="247"/>
      <c r="H303" s="247"/>
      <c r="I303" s="247"/>
      <c r="J303" s="247"/>
      <c r="K303" s="250">
        <v>9.25</v>
      </c>
      <c r="L303" s="247"/>
      <c r="M303" s="247"/>
      <c r="N303" s="247"/>
      <c r="O303" s="247"/>
      <c r="P303" s="247"/>
      <c r="Q303" s="247"/>
      <c r="R303" s="251"/>
      <c r="T303" s="252"/>
      <c r="U303" s="247"/>
      <c r="V303" s="247"/>
      <c r="W303" s="247"/>
      <c r="X303" s="247"/>
      <c r="Y303" s="247"/>
      <c r="Z303" s="247"/>
      <c r="AA303" s="253"/>
      <c r="AT303" s="254" t="s">
        <v>160</v>
      </c>
      <c r="AU303" s="254" t="s">
        <v>102</v>
      </c>
      <c r="AV303" s="12" t="s">
        <v>157</v>
      </c>
      <c r="AW303" s="12" t="s">
        <v>36</v>
      </c>
      <c r="AX303" s="12" t="s">
        <v>37</v>
      </c>
      <c r="AY303" s="254" t="s">
        <v>152</v>
      </c>
    </row>
    <row r="304" spans="2:65" s="1" customFormat="1" ht="25.5" customHeight="1">
      <c r="B304" s="47"/>
      <c r="C304" s="216" t="s">
        <v>365</v>
      </c>
      <c r="D304" s="216" t="s">
        <v>153</v>
      </c>
      <c r="E304" s="217" t="s">
        <v>366</v>
      </c>
      <c r="F304" s="218" t="s">
        <v>367</v>
      </c>
      <c r="G304" s="218"/>
      <c r="H304" s="218"/>
      <c r="I304" s="218"/>
      <c r="J304" s="219" t="s">
        <v>156</v>
      </c>
      <c r="K304" s="220">
        <v>9.25</v>
      </c>
      <c r="L304" s="221">
        <v>0</v>
      </c>
      <c r="M304" s="222"/>
      <c r="N304" s="223">
        <f>ROUND(L304*K304,1)</f>
        <v>0</v>
      </c>
      <c r="O304" s="223"/>
      <c r="P304" s="223"/>
      <c r="Q304" s="223"/>
      <c r="R304" s="49"/>
      <c r="T304" s="224" t="s">
        <v>22</v>
      </c>
      <c r="U304" s="57" t="s">
        <v>44</v>
      </c>
      <c r="V304" s="48"/>
      <c r="W304" s="225">
        <f>V304*K304</f>
        <v>0</v>
      </c>
      <c r="X304" s="225">
        <v>0</v>
      </c>
      <c r="Y304" s="225">
        <f>X304*K304</f>
        <v>0</v>
      </c>
      <c r="Z304" s="225">
        <v>0</v>
      </c>
      <c r="AA304" s="226">
        <f>Z304*K304</f>
        <v>0</v>
      </c>
      <c r="AR304" s="23" t="s">
        <v>217</v>
      </c>
      <c r="AT304" s="23" t="s">
        <v>153</v>
      </c>
      <c r="AU304" s="23" t="s">
        <v>102</v>
      </c>
      <c r="AY304" s="23" t="s">
        <v>152</v>
      </c>
      <c r="BE304" s="139">
        <f>IF(U304="základní",N304,0)</f>
        <v>0</v>
      </c>
      <c r="BF304" s="139">
        <f>IF(U304="snížená",N304,0)</f>
        <v>0</v>
      </c>
      <c r="BG304" s="139">
        <f>IF(U304="zákl. přenesená",N304,0)</f>
        <v>0</v>
      </c>
      <c r="BH304" s="139">
        <f>IF(U304="sníž. přenesená",N304,0)</f>
        <v>0</v>
      </c>
      <c r="BI304" s="139">
        <f>IF(U304="nulová",N304,0)</f>
        <v>0</v>
      </c>
      <c r="BJ304" s="23" t="s">
        <v>37</v>
      </c>
      <c r="BK304" s="139">
        <f>ROUND(L304*K304,1)</f>
        <v>0</v>
      </c>
      <c r="BL304" s="23" t="s">
        <v>217</v>
      </c>
      <c r="BM304" s="23" t="s">
        <v>368</v>
      </c>
    </row>
    <row r="305" spans="2:65" s="1" customFormat="1" ht="16.5" customHeight="1">
      <c r="B305" s="47"/>
      <c r="C305" s="216" t="s">
        <v>369</v>
      </c>
      <c r="D305" s="216" t="s">
        <v>153</v>
      </c>
      <c r="E305" s="217" t="s">
        <v>370</v>
      </c>
      <c r="F305" s="218" t="s">
        <v>371</v>
      </c>
      <c r="G305" s="218"/>
      <c r="H305" s="218"/>
      <c r="I305" s="218"/>
      <c r="J305" s="219" t="s">
        <v>316</v>
      </c>
      <c r="K305" s="220">
        <v>18.794</v>
      </c>
      <c r="L305" s="221">
        <v>0</v>
      </c>
      <c r="M305" s="222"/>
      <c r="N305" s="223">
        <f>ROUND(L305*K305,1)</f>
        <v>0</v>
      </c>
      <c r="O305" s="223"/>
      <c r="P305" s="223"/>
      <c r="Q305" s="223"/>
      <c r="R305" s="49"/>
      <c r="T305" s="224" t="s">
        <v>22</v>
      </c>
      <c r="U305" s="57" t="s">
        <v>44</v>
      </c>
      <c r="V305" s="48"/>
      <c r="W305" s="225">
        <f>V305*K305</f>
        <v>0</v>
      </c>
      <c r="X305" s="225">
        <v>3E-05</v>
      </c>
      <c r="Y305" s="225">
        <f>X305*K305</f>
        <v>0.00056382</v>
      </c>
      <c r="Z305" s="225">
        <v>0</v>
      </c>
      <c r="AA305" s="226">
        <f>Z305*K305</f>
        <v>0</v>
      </c>
      <c r="AR305" s="23" t="s">
        <v>217</v>
      </c>
      <c r="AT305" s="23" t="s">
        <v>153</v>
      </c>
      <c r="AU305" s="23" t="s">
        <v>102</v>
      </c>
      <c r="AY305" s="23" t="s">
        <v>152</v>
      </c>
      <c r="BE305" s="139">
        <f>IF(U305="základní",N305,0)</f>
        <v>0</v>
      </c>
      <c r="BF305" s="139">
        <f>IF(U305="snížená",N305,0)</f>
        <v>0</v>
      </c>
      <c r="BG305" s="139">
        <f>IF(U305="zákl. přenesená",N305,0)</f>
        <v>0</v>
      </c>
      <c r="BH305" s="139">
        <f>IF(U305="sníž. přenesená",N305,0)</f>
        <v>0</v>
      </c>
      <c r="BI305" s="139">
        <f>IF(U305="nulová",N305,0)</f>
        <v>0</v>
      </c>
      <c r="BJ305" s="23" t="s">
        <v>37</v>
      </c>
      <c r="BK305" s="139">
        <f>ROUND(L305*K305,1)</f>
        <v>0</v>
      </c>
      <c r="BL305" s="23" t="s">
        <v>217</v>
      </c>
      <c r="BM305" s="23" t="s">
        <v>372</v>
      </c>
    </row>
    <row r="306" spans="2:51" s="10" customFormat="1" ht="16.5" customHeight="1">
      <c r="B306" s="227"/>
      <c r="C306" s="228"/>
      <c r="D306" s="228"/>
      <c r="E306" s="229" t="s">
        <v>22</v>
      </c>
      <c r="F306" s="230" t="s">
        <v>159</v>
      </c>
      <c r="G306" s="231"/>
      <c r="H306" s="231"/>
      <c r="I306" s="231"/>
      <c r="J306" s="228"/>
      <c r="K306" s="229" t="s">
        <v>22</v>
      </c>
      <c r="L306" s="228"/>
      <c r="M306" s="228"/>
      <c r="N306" s="228"/>
      <c r="O306" s="228"/>
      <c r="P306" s="228"/>
      <c r="Q306" s="228"/>
      <c r="R306" s="232"/>
      <c r="T306" s="233"/>
      <c r="U306" s="228"/>
      <c r="V306" s="228"/>
      <c r="W306" s="228"/>
      <c r="X306" s="228"/>
      <c r="Y306" s="228"/>
      <c r="Z306" s="228"/>
      <c r="AA306" s="234"/>
      <c r="AT306" s="235" t="s">
        <v>160</v>
      </c>
      <c r="AU306" s="235" t="s">
        <v>102</v>
      </c>
      <c r="AV306" s="10" t="s">
        <v>37</v>
      </c>
      <c r="AW306" s="10" t="s">
        <v>36</v>
      </c>
      <c r="AX306" s="10" t="s">
        <v>79</v>
      </c>
      <c r="AY306" s="235" t="s">
        <v>152</v>
      </c>
    </row>
    <row r="307" spans="2:51" s="11" customFormat="1" ht="16.5" customHeight="1">
      <c r="B307" s="237"/>
      <c r="C307" s="238"/>
      <c r="D307" s="238"/>
      <c r="E307" s="239" t="s">
        <v>22</v>
      </c>
      <c r="F307" s="240" t="s">
        <v>373</v>
      </c>
      <c r="G307" s="238"/>
      <c r="H307" s="238"/>
      <c r="I307" s="238"/>
      <c r="J307" s="238"/>
      <c r="K307" s="241">
        <v>9.48</v>
      </c>
      <c r="L307" s="238"/>
      <c r="M307" s="238"/>
      <c r="N307" s="238"/>
      <c r="O307" s="238"/>
      <c r="P307" s="238"/>
      <c r="Q307" s="238"/>
      <c r="R307" s="242"/>
      <c r="T307" s="243"/>
      <c r="U307" s="238"/>
      <c r="V307" s="238"/>
      <c r="W307" s="238"/>
      <c r="X307" s="238"/>
      <c r="Y307" s="238"/>
      <c r="Z307" s="238"/>
      <c r="AA307" s="244"/>
      <c r="AT307" s="245" t="s">
        <v>160</v>
      </c>
      <c r="AU307" s="245" t="s">
        <v>102</v>
      </c>
      <c r="AV307" s="11" t="s">
        <v>102</v>
      </c>
      <c r="AW307" s="11" t="s">
        <v>36</v>
      </c>
      <c r="AX307" s="11" t="s">
        <v>79</v>
      </c>
      <c r="AY307" s="245" t="s">
        <v>152</v>
      </c>
    </row>
    <row r="308" spans="2:51" s="10" customFormat="1" ht="16.5" customHeight="1">
      <c r="B308" s="227"/>
      <c r="C308" s="228"/>
      <c r="D308" s="228"/>
      <c r="E308" s="229" t="s">
        <v>22</v>
      </c>
      <c r="F308" s="236" t="s">
        <v>165</v>
      </c>
      <c r="G308" s="228"/>
      <c r="H308" s="228"/>
      <c r="I308" s="228"/>
      <c r="J308" s="228"/>
      <c r="K308" s="229" t="s">
        <v>22</v>
      </c>
      <c r="L308" s="228"/>
      <c r="M308" s="228"/>
      <c r="N308" s="228"/>
      <c r="O308" s="228"/>
      <c r="P308" s="228"/>
      <c r="Q308" s="228"/>
      <c r="R308" s="232"/>
      <c r="T308" s="233"/>
      <c r="U308" s="228"/>
      <c r="V308" s="228"/>
      <c r="W308" s="228"/>
      <c r="X308" s="228"/>
      <c r="Y308" s="228"/>
      <c r="Z308" s="228"/>
      <c r="AA308" s="234"/>
      <c r="AT308" s="235" t="s">
        <v>160</v>
      </c>
      <c r="AU308" s="235" t="s">
        <v>102</v>
      </c>
      <c r="AV308" s="10" t="s">
        <v>37</v>
      </c>
      <c r="AW308" s="10" t="s">
        <v>36</v>
      </c>
      <c r="AX308" s="10" t="s">
        <v>79</v>
      </c>
      <c r="AY308" s="235" t="s">
        <v>152</v>
      </c>
    </row>
    <row r="309" spans="2:51" s="11" customFormat="1" ht="16.5" customHeight="1">
      <c r="B309" s="237"/>
      <c r="C309" s="238"/>
      <c r="D309" s="238"/>
      <c r="E309" s="239" t="s">
        <v>22</v>
      </c>
      <c r="F309" s="240" t="s">
        <v>374</v>
      </c>
      <c r="G309" s="238"/>
      <c r="H309" s="238"/>
      <c r="I309" s="238"/>
      <c r="J309" s="238"/>
      <c r="K309" s="241">
        <v>9.314</v>
      </c>
      <c r="L309" s="238"/>
      <c r="M309" s="238"/>
      <c r="N309" s="238"/>
      <c r="O309" s="238"/>
      <c r="P309" s="238"/>
      <c r="Q309" s="238"/>
      <c r="R309" s="242"/>
      <c r="T309" s="243"/>
      <c r="U309" s="238"/>
      <c r="V309" s="238"/>
      <c r="W309" s="238"/>
      <c r="X309" s="238"/>
      <c r="Y309" s="238"/>
      <c r="Z309" s="238"/>
      <c r="AA309" s="244"/>
      <c r="AT309" s="245" t="s">
        <v>160</v>
      </c>
      <c r="AU309" s="245" t="s">
        <v>102</v>
      </c>
      <c r="AV309" s="11" t="s">
        <v>102</v>
      </c>
      <c r="AW309" s="11" t="s">
        <v>36</v>
      </c>
      <c r="AX309" s="11" t="s">
        <v>79</v>
      </c>
      <c r="AY309" s="245" t="s">
        <v>152</v>
      </c>
    </row>
    <row r="310" spans="2:51" s="12" customFormat="1" ht="16.5" customHeight="1">
      <c r="B310" s="246"/>
      <c r="C310" s="247"/>
      <c r="D310" s="247"/>
      <c r="E310" s="248" t="s">
        <v>22</v>
      </c>
      <c r="F310" s="249" t="s">
        <v>167</v>
      </c>
      <c r="G310" s="247"/>
      <c r="H310" s="247"/>
      <c r="I310" s="247"/>
      <c r="J310" s="247"/>
      <c r="K310" s="250">
        <v>18.794</v>
      </c>
      <c r="L310" s="247"/>
      <c r="M310" s="247"/>
      <c r="N310" s="247"/>
      <c r="O310" s="247"/>
      <c r="P310" s="247"/>
      <c r="Q310" s="247"/>
      <c r="R310" s="251"/>
      <c r="T310" s="252"/>
      <c r="U310" s="247"/>
      <c r="V310" s="247"/>
      <c r="W310" s="247"/>
      <c r="X310" s="247"/>
      <c r="Y310" s="247"/>
      <c r="Z310" s="247"/>
      <c r="AA310" s="253"/>
      <c r="AT310" s="254" t="s">
        <v>160</v>
      </c>
      <c r="AU310" s="254" t="s">
        <v>102</v>
      </c>
      <c r="AV310" s="12" t="s">
        <v>157</v>
      </c>
      <c r="AW310" s="12" t="s">
        <v>36</v>
      </c>
      <c r="AX310" s="12" t="s">
        <v>37</v>
      </c>
      <c r="AY310" s="254" t="s">
        <v>152</v>
      </c>
    </row>
    <row r="311" spans="2:65" s="1" customFormat="1" ht="16.5" customHeight="1">
      <c r="B311" s="47"/>
      <c r="C311" s="216" t="s">
        <v>375</v>
      </c>
      <c r="D311" s="216" t="s">
        <v>153</v>
      </c>
      <c r="E311" s="217" t="s">
        <v>376</v>
      </c>
      <c r="F311" s="218" t="s">
        <v>377</v>
      </c>
      <c r="G311" s="218"/>
      <c r="H311" s="218"/>
      <c r="I311" s="218"/>
      <c r="J311" s="219" t="s">
        <v>316</v>
      </c>
      <c r="K311" s="220">
        <v>18.794</v>
      </c>
      <c r="L311" s="221">
        <v>0</v>
      </c>
      <c r="M311" s="222"/>
      <c r="N311" s="223">
        <f>ROUND(L311*K311,1)</f>
        <v>0</v>
      </c>
      <c r="O311" s="223"/>
      <c r="P311" s="223"/>
      <c r="Q311" s="223"/>
      <c r="R311" s="49"/>
      <c r="T311" s="224" t="s">
        <v>22</v>
      </c>
      <c r="U311" s="57" t="s">
        <v>44</v>
      </c>
      <c r="V311" s="48"/>
      <c r="W311" s="225">
        <f>V311*K311</f>
        <v>0</v>
      </c>
      <c r="X311" s="225">
        <v>0</v>
      </c>
      <c r="Y311" s="225">
        <f>X311*K311</f>
        <v>0</v>
      </c>
      <c r="Z311" s="225">
        <v>0</v>
      </c>
      <c r="AA311" s="226">
        <f>Z311*K311</f>
        <v>0</v>
      </c>
      <c r="AR311" s="23" t="s">
        <v>217</v>
      </c>
      <c r="AT311" s="23" t="s">
        <v>153</v>
      </c>
      <c r="AU311" s="23" t="s">
        <v>102</v>
      </c>
      <c r="AY311" s="23" t="s">
        <v>152</v>
      </c>
      <c r="BE311" s="139">
        <f>IF(U311="základní",N311,0)</f>
        <v>0</v>
      </c>
      <c r="BF311" s="139">
        <f>IF(U311="snížená",N311,0)</f>
        <v>0</v>
      </c>
      <c r="BG311" s="139">
        <f>IF(U311="zákl. přenesená",N311,0)</f>
        <v>0</v>
      </c>
      <c r="BH311" s="139">
        <f>IF(U311="sníž. přenesená",N311,0)</f>
        <v>0</v>
      </c>
      <c r="BI311" s="139">
        <f>IF(U311="nulová",N311,0)</f>
        <v>0</v>
      </c>
      <c r="BJ311" s="23" t="s">
        <v>37</v>
      </c>
      <c r="BK311" s="139">
        <f>ROUND(L311*K311,1)</f>
        <v>0</v>
      </c>
      <c r="BL311" s="23" t="s">
        <v>217</v>
      </c>
      <c r="BM311" s="23" t="s">
        <v>378</v>
      </c>
    </row>
    <row r="312" spans="2:51" s="10" customFormat="1" ht="16.5" customHeight="1">
      <c r="B312" s="227"/>
      <c r="C312" s="228"/>
      <c r="D312" s="228"/>
      <c r="E312" s="229" t="s">
        <v>22</v>
      </c>
      <c r="F312" s="230" t="s">
        <v>159</v>
      </c>
      <c r="G312" s="231"/>
      <c r="H312" s="231"/>
      <c r="I312" s="231"/>
      <c r="J312" s="228"/>
      <c r="K312" s="229" t="s">
        <v>22</v>
      </c>
      <c r="L312" s="228"/>
      <c r="M312" s="228"/>
      <c r="N312" s="228"/>
      <c r="O312" s="228"/>
      <c r="P312" s="228"/>
      <c r="Q312" s="228"/>
      <c r="R312" s="232"/>
      <c r="T312" s="233"/>
      <c r="U312" s="228"/>
      <c r="V312" s="228"/>
      <c r="W312" s="228"/>
      <c r="X312" s="228"/>
      <c r="Y312" s="228"/>
      <c r="Z312" s="228"/>
      <c r="AA312" s="234"/>
      <c r="AT312" s="235" t="s">
        <v>160</v>
      </c>
      <c r="AU312" s="235" t="s">
        <v>102</v>
      </c>
      <c r="AV312" s="10" t="s">
        <v>37</v>
      </c>
      <c r="AW312" s="10" t="s">
        <v>36</v>
      </c>
      <c r="AX312" s="10" t="s">
        <v>79</v>
      </c>
      <c r="AY312" s="235" t="s">
        <v>152</v>
      </c>
    </row>
    <row r="313" spans="2:51" s="11" customFormat="1" ht="16.5" customHeight="1">
      <c r="B313" s="237"/>
      <c r="C313" s="238"/>
      <c r="D313" s="238"/>
      <c r="E313" s="239" t="s">
        <v>22</v>
      </c>
      <c r="F313" s="240" t="s">
        <v>373</v>
      </c>
      <c r="G313" s="238"/>
      <c r="H313" s="238"/>
      <c r="I313" s="238"/>
      <c r="J313" s="238"/>
      <c r="K313" s="241">
        <v>9.48</v>
      </c>
      <c r="L313" s="238"/>
      <c r="M313" s="238"/>
      <c r="N313" s="238"/>
      <c r="O313" s="238"/>
      <c r="P313" s="238"/>
      <c r="Q313" s="238"/>
      <c r="R313" s="242"/>
      <c r="T313" s="243"/>
      <c r="U313" s="238"/>
      <c r="V313" s="238"/>
      <c r="W313" s="238"/>
      <c r="X313" s="238"/>
      <c r="Y313" s="238"/>
      <c r="Z313" s="238"/>
      <c r="AA313" s="244"/>
      <c r="AT313" s="245" t="s">
        <v>160</v>
      </c>
      <c r="AU313" s="245" t="s">
        <v>102</v>
      </c>
      <c r="AV313" s="11" t="s">
        <v>102</v>
      </c>
      <c r="AW313" s="11" t="s">
        <v>36</v>
      </c>
      <c r="AX313" s="11" t="s">
        <v>79</v>
      </c>
      <c r="AY313" s="245" t="s">
        <v>152</v>
      </c>
    </row>
    <row r="314" spans="2:51" s="10" customFormat="1" ht="16.5" customHeight="1">
      <c r="B314" s="227"/>
      <c r="C314" s="228"/>
      <c r="D314" s="228"/>
      <c r="E314" s="229" t="s">
        <v>22</v>
      </c>
      <c r="F314" s="236" t="s">
        <v>165</v>
      </c>
      <c r="G314" s="228"/>
      <c r="H314" s="228"/>
      <c r="I314" s="228"/>
      <c r="J314" s="228"/>
      <c r="K314" s="229" t="s">
        <v>22</v>
      </c>
      <c r="L314" s="228"/>
      <c r="M314" s="228"/>
      <c r="N314" s="228"/>
      <c r="O314" s="228"/>
      <c r="P314" s="228"/>
      <c r="Q314" s="228"/>
      <c r="R314" s="232"/>
      <c r="T314" s="233"/>
      <c r="U314" s="228"/>
      <c r="V314" s="228"/>
      <c r="W314" s="228"/>
      <c r="X314" s="228"/>
      <c r="Y314" s="228"/>
      <c r="Z314" s="228"/>
      <c r="AA314" s="234"/>
      <c r="AT314" s="235" t="s">
        <v>160</v>
      </c>
      <c r="AU314" s="235" t="s">
        <v>102</v>
      </c>
      <c r="AV314" s="10" t="s">
        <v>37</v>
      </c>
      <c r="AW314" s="10" t="s">
        <v>36</v>
      </c>
      <c r="AX314" s="10" t="s">
        <v>79</v>
      </c>
      <c r="AY314" s="235" t="s">
        <v>152</v>
      </c>
    </row>
    <row r="315" spans="2:51" s="11" customFormat="1" ht="16.5" customHeight="1">
      <c r="B315" s="237"/>
      <c r="C315" s="238"/>
      <c r="D315" s="238"/>
      <c r="E315" s="239" t="s">
        <v>22</v>
      </c>
      <c r="F315" s="240" t="s">
        <v>374</v>
      </c>
      <c r="G315" s="238"/>
      <c r="H315" s="238"/>
      <c r="I315" s="238"/>
      <c r="J315" s="238"/>
      <c r="K315" s="241">
        <v>9.314</v>
      </c>
      <c r="L315" s="238"/>
      <c r="M315" s="238"/>
      <c r="N315" s="238"/>
      <c r="O315" s="238"/>
      <c r="P315" s="238"/>
      <c r="Q315" s="238"/>
      <c r="R315" s="242"/>
      <c r="T315" s="243"/>
      <c r="U315" s="238"/>
      <c r="V315" s="238"/>
      <c r="W315" s="238"/>
      <c r="X315" s="238"/>
      <c r="Y315" s="238"/>
      <c r="Z315" s="238"/>
      <c r="AA315" s="244"/>
      <c r="AT315" s="245" t="s">
        <v>160</v>
      </c>
      <c r="AU315" s="245" t="s">
        <v>102</v>
      </c>
      <c r="AV315" s="11" t="s">
        <v>102</v>
      </c>
      <c r="AW315" s="11" t="s">
        <v>36</v>
      </c>
      <c r="AX315" s="11" t="s">
        <v>79</v>
      </c>
      <c r="AY315" s="245" t="s">
        <v>152</v>
      </c>
    </row>
    <row r="316" spans="2:51" s="12" customFormat="1" ht="16.5" customHeight="1">
      <c r="B316" s="246"/>
      <c r="C316" s="247"/>
      <c r="D316" s="247"/>
      <c r="E316" s="248" t="s">
        <v>22</v>
      </c>
      <c r="F316" s="249" t="s">
        <v>167</v>
      </c>
      <c r="G316" s="247"/>
      <c r="H316" s="247"/>
      <c r="I316" s="247"/>
      <c r="J316" s="247"/>
      <c r="K316" s="250">
        <v>18.794</v>
      </c>
      <c r="L316" s="247"/>
      <c r="M316" s="247"/>
      <c r="N316" s="247"/>
      <c r="O316" s="247"/>
      <c r="P316" s="247"/>
      <c r="Q316" s="247"/>
      <c r="R316" s="251"/>
      <c r="T316" s="252"/>
      <c r="U316" s="247"/>
      <c r="V316" s="247"/>
      <c r="W316" s="247"/>
      <c r="X316" s="247"/>
      <c r="Y316" s="247"/>
      <c r="Z316" s="247"/>
      <c r="AA316" s="253"/>
      <c r="AT316" s="254" t="s">
        <v>160</v>
      </c>
      <c r="AU316" s="254" t="s">
        <v>102</v>
      </c>
      <c r="AV316" s="12" t="s">
        <v>157</v>
      </c>
      <c r="AW316" s="12" t="s">
        <v>36</v>
      </c>
      <c r="AX316" s="12" t="s">
        <v>37</v>
      </c>
      <c r="AY316" s="254" t="s">
        <v>152</v>
      </c>
    </row>
    <row r="317" spans="2:65" s="1" customFormat="1" ht="25.5" customHeight="1">
      <c r="B317" s="47"/>
      <c r="C317" s="216" t="s">
        <v>379</v>
      </c>
      <c r="D317" s="216" t="s">
        <v>153</v>
      </c>
      <c r="E317" s="217" t="s">
        <v>380</v>
      </c>
      <c r="F317" s="218" t="s">
        <v>381</v>
      </c>
      <c r="G317" s="218"/>
      <c r="H317" s="218"/>
      <c r="I317" s="218"/>
      <c r="J317" s="219" t="s">
        <v>295</v>
      </c>
      <c r="K317" s="267">
        <v>0</v>
      </c>
      <c r="L317" s="221">
        <v>0</v>
      </c>
      <c r="M317" s="222"/>
      <c r="N317" s="223">
        <f>ROUND(L317*K317,1)</f>
        <v>0</v>
      </c>
      <c r="O317" s="223"/>
      <c r="P317" s="223"/>
      <c r="Q317" s="223"/>
      <c r="R317" s="49"/>
      <c r="T317" s="224" t="s">
        <v>22</v>
      </c>
      <c r="U317" s="57" t="s">
        <v>44</v>
      </c>
      <c r="V317" s="48"/>
      <c r="W317" s="225">
        <f>V317*K317</f>
        <v>0</v>
      </c>
      <c r="X317" s="225">
        <v>0</v>
      </c>
      <c r="Y317" s="225">
        <f>X317*K317</f>
        <v>0</v>
      </c>
      <c r="Z317" s="225">
        <v>0</v>
      </c>
      <c r="AA317" s="226">
        <f>Z317*K317</f>
        <v>0</v>
      </c>
      <c r="AR317" s="23" t="s">
        <v>217</v>
      </c>
      <c r="AT317" s="23" t="s">
        <v>153</v>
      </c>
      <c r="AU317" s="23" t="s">
        <v>102</v>
      </c>
      <c r="AY317" s="23" t="s">
        <v>152</v>
      </c>
      <c r="BE317" s="139">
        <f>IF(U317="základní",N317,0)</f>
        <v>0</v>
      </c>
      <c r="BF317" s="139">
        <f>IF(U317="snížená",N317,0)</f>
        <v>0</v>
      </c>
      <c r="BG317" s="139">
        <f>IF(U317="zákl. přenesená",N317,0)</f>
        <v>0</v>
      </c>
      <c r="BH317" s="139">
        <f>IF(U317="sníž. přenesená",N317,0)</f>
        <v>0</v>
      </c>
      <c r="BI317" s="139">
        <f>IF(U317="nulová",N317,0)</f>
        <v>0</v>
      </c>
      <c r="BJ317" s="23" t="s">
        <v>37</v>
      </c>
      <c r="BK317" s="139">
        <f>ROUND(L317*K317,1)</f>
        <v>0</v>
      </c>
      <c r="BL317" s="23" t="s">
        <v>217</v>
      </c>
      <c r="BM317" s="23" t="s">
        <v>382</v>
      </c>
    </row>
    <row r="318" spans="2:63" s="9" customFormat="1" ht="29.85" customHeight="1">
      <c r="B318" s="202"/>
      <c r="C318" s="203"/>
      <c r="D318" s="213" t="s">
        <v>124</v>
      </c>
      <c r="E318" s="213"/>
      <c r="F318" s="213"/>
      <c r="G318" s="213"/>
      <c r="H318" s="213"/>
      <c r="I318" s="213"/>
      <c r="J318" s="213"/>
      <c r="K318" s="213"/>
      <c r="L318" s="213"/>
      <c r="M318" s="213"/>
      <c r="N318" s="255">
        <f>BK318</f>
        <v>0</v>
      </c>
      <c r="O318" s="256"/>
      <c r="P318" s="256"/>
      <c r="Q318" s="256"/>
      <c r="R318" s="206"/>
      <c r="T318" s="207"/>
      <c r="U318" s="203"/>
      <c r="V318" s="203"/>
      <c r="W318" s="208">
        <f>SUM(W319:W333)</f>
        <v>0</v>
      </c>
      <c r="X318" s="203"/>
      <c r="Y318" s="208">
        <f>SUM(Y319:Y333)</f>
        <v>0.05540541000000001</v>
      </c>
      <c r="Z318" s="203"/>
      <c r="AA318" s="209">
        <f>SUM(AA319:AA333)</f>
        <v>0.04509</v>
      </c>
      <c r="AR318" s="210" t="s">
        <v>102</v>
      </c>
      <c r="AT318" s="211" t="s">
        <v>78</v>
      </c>
      <c r="AU318" s="211" t="s">
        <v>37</v>
      </c>
      <c r="AY318" s="210" t="s">
        <v>152</v>
      </c>
      <c r="BK318" s="212">
        <f>SUM(BK319:BK333)</f>
        <v>0</v>
      </c>
    </row>
    <row r="319" spans="2:65" s="1" customFormat="1" ht="25.5" customHeight="1">
      <c r="B319" s="47"/>
      <c r="C319" s="216" t="s">
        <v>383</v>
      </c>
      <c r="D319" s="216" t="s">
        <v>153</v>
      </c>
      <c r="E319" s="217" t="s">
        <v>384</v>
      </c>
      <c r="F319" s="218" t="s">
        <v>385</v>
      </c>
      <c r="G319" s="218"/>
      <c r="H319" s="218"/>
      <c r="I319" s="218"/>
      <c r="J319" s="219" t="s">
        <v>156</v>
      </c>
      <c r="K319" s="220">
        <v>15.03</v>
      </c>
      <c r="L319" s="221">
        <v>0</v>
      </c>
      <c r="M319" s="222"/>
      <c r="N319" s="223">
        <f>ROUND(L319*K319,1)</f>
        <v>0</v>
      </c>
      <c r="O319" s="223"/>
      <c r="P319" s="223"/>
      <c r="Q319" s="223"/>
      <c r="R319" s="49"/>
      <c r="T319" s="224" t="s">
        <v>22</v>
      </c>
      <c r="U319" s="57" t="s">
        <v>44</v>
      </c>
      <c r="V319" s="48"/>
      <c r="W319" s="225">
        <f>V319*K319</f>
        <v>0</v>
      </c>
      <c r="X319" s="225">
        <v>0</v>
      </c>
      <c r="Y319" s="225">
        <f>X319*K319</f>
        <v>0</v>
      </c>
      <c r="Z319" s="225">
        <v>0</v>
      </c>
      <c r="AA319" s="226">
        <f>Z319*K319</f>
        <v>0</v>
      </c>
      <c r="AR319" s="23" t="s">
        <v>217</v>
      </c>
      <c r="AT319" s="23" t="s">
        <v>153</v>
      </c>
      <c r="AU319" s="23" t="s">
        <v>102</v>
      </c>
      <c r="AY319" s="23" t="s">
        <v>152</v>
      </c>
      <c r="BE319" s="139">
        <f>IF(U319="základní",N319,0)</f>
        <v>0</v>
      </c>
      <c r="BF319" s="139">
        <f>IF(U319="snížená",N319,0)</f>
        <v>0</v>
      </c>
      <c r="BG319" s="139">
        <f>IF(U319="zákl. přenesená",N319,0)</f>
        <v>0</v>
      </c>
      <c r="BH319" s="139">
        <f>IF(U319="sníž. přenesená",N319,0)</f>
        <v>0</v>
      </c>
      <c r="BI319" s="139">
        <f>IF(U319="nulová",N319,0)</f>
        <v>0</v>
      </c>
      <c r="BJ319" s="23" t="s">
        <v>37</v>
      </c>
      <c r="BK319" s="139">
        <f>ROUND(L319*K319,1)</f>
        <v>0</v>
      </c>
      <c r="BL319" s="23" t="s">
        <v>217</v>
      </c>
      <c r="BM319" s="23" t="s">
        <v>386</v>
      </c>
    </row>
    <row r="320" spans="2:51" s="10" customFormat="1" ht="16.5" customHeight="1">
      <c r="B320" s="227"/>
      <c r="C320" s="228"/>
      <c r="D320" s="228"/>
      <c r="E320" s="229" t="s">
        <v>22</v>
      </c>
      <c r="F320" s="230" t="s">
        <v>159</v>
      </c>
      <c r="G320" s="231"/>
      <c r="H320" s="231"/>
      <c r="I320" s="231"/>
      <c r="J320" s="228"/>
      <c r="K320" s="229" t="s">
        <v>22</v>
      </c>
      <c r="L320" s="228"/>
      <c r="M320" s="228"/>
      <c r="N320" s="228"/>
      <c r="O320" s="228"/>
      <c r="P320" s="228"/>
      <c r="Q320" s="228"/>
      <c r="R320" s="232"/>
      <c r="T320" s="233"/>
      <c r="U320" s="228"/>
      <c r="V320" s="228"/>
      <c r="W320" s="228"/>
      <c r="X320" s="228"/>
      <c r="Y320" s="228"/>
      <c r="Z320" s="228"/>
      <c r="AA320" s="234"/>
      <c r="AT320" s="235" t="s">
        <v>160</v>
      </c>
      <c r="AU320" s="235" t="s">
        <v>102</v>
      </c>
      <c r="AV320" s="10" t="s">
        <v>37</v>
      </c>
      <c r="AW320" s="10" t="s">
        <v>36</v>
      </c>
      <c r="AX320" s="10" t="s">
        <v>79</v>
      </c>
      <c r="AY320" s="235" t="s">
        <v>152</v>
      </c>
    </row>
    <row r="321" spans="2:51" s="11" customFormat="1" ht="16.5" customHeight="1">
      <c r="B321" s="237"/>
      <c r="C321" s="238"/>
      <c r="D321" s="238"/>
      <c r="E321" s="239" t="s">
        <v>22</v>
      </c>
      <c r="F321" s="240" t="s">
        <v>387</v>
      </c>
      <c r="G321" s="238"/>
      <c r="H321" s="238"/>
      <c r="I321" s="238"/>
      <c r="J321" s="238"/>
      <c r="K321" s="241">
        <v>15.03</v>
      </c>
      <c r="L321" s="238"/>
      <c r="M321" s="238"/>
      <c r="N321" s="238"/>
      <c r="O321" s="238"/>
      <c r="P321" s="238"/>
      <c r="Q321" s="238"/>
      <c r="R321" s="242"/>
      <c r="T321" s="243"/>
      <c r="U321" s="238"/>
      <c r="V321" s="238"/>
      <c r="W321" s="238"/>
      <c r="X321" s="238"/>
      <c r="Y321" s="238"/>
      <c r="Z321" s="238"/>
      <c r="AA321" s="244"/>
      <c r="AT321" s="245" t="s">
        <v>160</v>
      </c>
      <c r="AU321" s="245" t="s">
        <v>102</v>
      </c>
      <c r="AV321" s="11" t="s">
        <v>102</v>
      </c>
      <c r="AW321" s="11" t="s">
        <v>36</v>
      </c>
      <c r="AX321" s="11" t="s">
        <v>37</v>
      </c>
      <c r="AY321" s="245" t="s">
        <v>152</v>
      </c>
    </row>
    <row r="322" spans="2:65" s="1" customFormat="1" ht="25.5" customHeight="1">
      <c r="B322" s="47"/>
      <c r="C322" s="216" t="s">
        <v>388</v>
      </c>
      <c r="D322" s="216" t="s">
        <v>153</v>
      </c>
      <c r="E322" s="217" t="s">
        <v>389</v>
      </c>
      <c r="F322" s="218" t="s">
        <v>390</v>
      </c>
      <c r="G322" s="218"/>
      <c r="H322" s="218"/>
      <c r="I322" s="218"/>
      <c r="J322" s="219" t="s">
        <v>156</v>
      </c>
      <c r="K322" s="220">
        <v>15.03</v>
      </c>
      <c r="L322" s="221">
        <v>0</v>
      </c>
      <c r="M322" s="222"/>
      <c r="N322" s="223">
        <f>ROUND(L322*K322,1)</f>
        <v>0</v>
      </c>
      <c r="O322" s="223"/>
      <c r="P322" s="223"/>
      <c r="Q322" s="223"/>
      <c r="R322" s="49"/>
      <c r="T322" s="224" t="s">
        <v>22</v>
      </c>
      <c r="U322" s="57" t="s">
        <v>44</v>
      </c>
      <c r="V322" s="48"/>
      <c r="W322" s="225">
        <f>V322*K322</f>
        <v>0</v>
      </c>
      <c r="X322" s="225">
        <v>0</v>
      </c>
      <c r="Y322" s="225">
        <f>X322*K322</f>
        <v>0</v>
      </c>
      <c r="Z322" s="225">
        <v>0.003</v>
      </c>
      <c r="AA322" s="226">
        <f>Z322*K322</f>
        <v>0.04509</v>
      </c>
      <c r="AR322" s="23" t="s">
        <v>217</v>
      </c>
      <c r="AT322" s="23" t="s">
        <v>153</v>
      </c>
      <c r="AU322" s="23" t="s">
        <v>102</v>
      </c>
      <c r="AY322" s="23" t="s">
        <v>152</v>
      </c>
      <c r="BE322" s="139">
        <f>IF(U322="základní",N322,0)</f>
        <v>0</v>
      </c>
      <c r="BF322" s="139">
        <f>IF(U322="snížená",N322,0)</f>
        <v>0</v>
      </c>
      <c r="BG322" s="139">
        <f>IF(U322="zákl. přenesená",N322,0)</f>
        <v>0</v>
      </c>
      <c r="BH322" s="139">
        <f>IF(U322="sníž. přenesená",N322,0)</f>
        <v>0</v>
      </c>
      <c r="BI322" s="139">
        <f>IF(U322="nulová",N322,0)</f>
        <v>0</v>
      </c>
      <c r="BJ322" s="23" t="s">
        <v>37</v>
      </c>
      <c r="BK322" s="139">
        <f>ROUND(L322*K322,1)</f>
        <v>0</v>
      </c>
      <c r="BL322" s="23" t="s">
        <v>217</v>
      </c>
      <c r="BM322" s="23" t="s">
        <v>391</v>
      </c>
    </row>
    <row r="323" spans="2:51" s="10" customFormat="1" ht="16.5" customHeight="1">
      <c r="B323" s="227"/>
      <c r="C323" s="228"/>
      <c r="D323" s="228"/>
      <c r="E323" s="229" t="s">
        <v>22</v>
      </c>
      <c r="F323" s="230" t="s">
        <v>159</v>
      </c>
      <c r="G323" s="231"/>
      <c r="H323" s="231"/>
      <c r="I323" s="231"/>
      <c r="J323" s="228"/>
      <c r="K323" s="229" t="s">
        <v>22</v>
      </c>
      <c r="L323" s="228"/>
      <c r="M323" s="228"/>
      <c r="N323" s="228"/>
      <c r="O323" s="228"/>
      <c r="P323" s="228"/>
      <c r="Q323" s="228"/>
      <c r="R323" s="232"/>
      <c r="T323" s="233"/>
      <c r="U323" s="228"/>
      <c r="V323" s="228"/>
      <c r="W323" s="228"/>
      <c r="X323" s="228"/>
      <c r="Y323" s="228"/>
      <c r="Z323" s="228"/>
      <c r="AA323" s="234"/>
      <c r="AT323" s="235" t="s">
        <v>160</v>
      </c>
      <c r="AU323" s="235" t="s">
        <v>102</v>
      </c>
      <c r="AV323" s="10" t="s">
        <v>37</v>
      </c>
      <c r="AW323" s="10" t="s">
        <v>36</v>
      </c>
      <c r="AX323" s="10" t="s">
        <v>79</v>
      </c>
      <c r="AY323" s="235" t="s">
        <v>152</v>
      </c>
    </row>
    <row r="324" spans="2:51" s="11" customFormat="1" ht="16.5" customHeight="1">
      <c r="B324" s="237"/>
      <c r="C324" s="238"/>
      <c r="D324" s="238"/>
      <c r="E324" s="239" t="s">
        <v>22</v>
      </c>
      <c r="F324" s="240" t="s">
        <v>387</v>
      </c>
      <c r="G324" s="238"/>
      <c r="H324" s="238"/>
      <c r="I324" s="238"/>
      <c r="J324" s="238"/>
      <c r="K324" s="241">
        <v>15.03</v>
      </c>
      <c r="L324" s="238"/>
      <c r="M324" s="238"/>
      <c r="N324" s="238"/>
      <c r="O324" s="238"/>
      <c r="P324" s="238"/>
      <c r="Q324" s="238"/>
      <c r="R324" s="242"/>
      <c r="T324" s="243"/>
      <c r="U324" s="238"/>
      <c r="V324" s="238"/>
      <c r="W324" s="238"/>
      <c r="X324" s="238"/>
      <c r="Y324" s="238"/>
      <c r="Z324" s="238"/>
      <c r="AA324" s="244"/>
      <c r="AT324" s="245" t="s">
        <v>160</v>
      </c>
      <c r="AU324" s="245" t="s">
        <v>102</v>
      </c>
      <c r="AV324" s="11" t="s">
        <v>102</v>
      </c>
      <c r="AW324" s="11" t="s">
        <v>36</v>
      </c>
      <c r="AX324" s="11" t="s">
        <v>37</v>
      </c>
      <c r="AY324" s="245" t="s">
        <v>152</v>
      </c>
    </row>
    <row r="325" spans="2:65" s="1" customFormat="1" ht="16.5" customHeight="1">
      <c r="B325" s="47"/>
      <c r="C325" s="216" t="s">
        <v>392</v>
      </c>
      <c r="D325" s="216" t="s">
        <v>153</v>
      </c>
      <c r="E325" s="217" t="s">
        <v>393</v>
      </c>
      <c r="F325" s="218" t="s">
        <v>394</v>
      </c>
      <c r="G325" s="218"/>
      <c r="H325" s="218"/>
      <c r="I325" s="218"/>
      <c r="J325" s="219" t="s">
        <v>156</v>
      </c>
      <c r="K325" s="220">
        <v>15.03</v>
      </c>
      <c r="L325" s="221">
        <v>0</v>
      </c>
      <c r="M325" s="222"/>
      <c r="N325" s="223">
        <f>ROUND(L325*K325,1)</f>
        <v>0</v>
      </c>
      <c r="O325" s="223"/>
      <c r="P325" s="223"/>
      <c r="Q325" s="223"/>
      <c r="R325" s="49"/>
      <c r="T325" s="224" t="s">
        <v>22</v>
      </c>
      <c r="U325" s="57" t="s">
        <v>44</v>
      </c>
      <c r="V325" s="48"/>
      <c r="W325" s="225">
        <f>V325*K325</f>
        <v>0</v>
      </c>
      <c r="X325" s="225">
        <v>0.0003</v>
      </c>
      <c r="Y325" s="225">
        <f>X325*K325</f>
        <v>0.004508999999999999</v>
      </c>
      <c r="Z325" s="225">
        <v>0</v>
      </c>
      <c r="AA325" s="226">
        <f>Z325*K325</f>
        <v>0</v>
      </c>
      <c r="AR325" s="23" t="s">
        <v>217</v>
      </c>
      <c r="AT325" s="23" t="s">
        <v>153</v>
      </c>
      <c r="AU325" s="23" t="s">
        <v>102</v>
      </c>
      <c r="AY325" s="23" t="s">
        <v>152</v>
      </c>
      <c r="BE325" s="139">
        <f>IF(U325="základní",N325,0)</f>
        <v>0</v>
      </c>
      <c r="BF325" s="139">
        <f>IF(U325="snížená",N325,0)</f>
        <v>0</v>
      </c>
      <c r="BG325" s="139">
        <f>IF(U325="zákl. přenesená",N325,0)</f>
        <v>0</v>
      </c>
      <c r="BH325" s="139">
        <f>IF(U325="sníž. přenesená",N325,0)</f>
        <v>0</v>
      </c>
      <c r="BI325" s="139">
        <f>IF(U325="nulová",N325,0)</f>
        <v>0</v>
      </c>
      <c r="BJ325" s="23" t="s">
        <v>37</v>
      </c>
      <c r="BK325" s="139">
        <f>ROUND(L325*K325,1)</f>
        <v>0</v>
      </c>
      <c r="BL325" s="23" t="s">
        <v>217</v>
      </c>
      <c r="BM325" s="23" t="s">
        <v>395</v>
      </c>
    </row>
    <row r="326" spans="2:51" s="10" customFormat="1" ht="16.5" customHeight="1">
      <c r="B326" s="227"/>
      <c r="C326" s="228"/>
      <c r="D326" s="228"/>
      <c r="E326" s="229" t="s">
        <v>22</v>
      </c>
      <c r="F326" s="230" t="s">
        <v>159</v>
      </c>
      <c r="G326" s="231"/>
      <c r="H326" s="231"/>
      <c r="I326" s="231"/>
      <c r="J326" s="228"/>
      <c r="K326" s="229" t="s">
        <v>22</v>
      </c>
      <c r="L326" s="228"/>
      <c r="M326" s="228"/>
      <c r="N326" s="228"/>
      <c r="O326" s="228"/>
      <c r="P326" s="228"/>
      <c r="Q326" s="228"/>
      <c r="R326" s="232"/>
      <c r="T326" s="233"/>
      <c r="U326" s="228"/>
      <c r="V326" s="228"/>
      <c r="W326" s="228"/>
      <c r="X326" s="228"/>
      <c r="Y326" s="228"/>
      <c r="Z326" s="228"/>
      <c r="AA326" s="234"/>
      <c r="AT326" s="235" t="s">
        <v>160</v>
      </c>
      <c r="AU326" s="235" t="s">
        <v>102</v>
      </c>
      <c r="AV326" s="10" t="s">
        <v>37</v>
      </c>
      <c r="AW326" s="10" t="s">
        <v>36</v>
      </c>
      <c r="AX326" s="10" t="s">
        <v>79</v>
      </c>
      <c r="AY326" s="235" t="s">
        <v>152</v>
      </c>
    </row>
    <row r="327" spans="2:51" s="11" customFormat="1" ht="16.5" customHeight="1">
      <c r="B327" s="237"/>
      <c r="C327" s="238"/>
      <c r="D327" s="238"/>
      <c r="E327" s="239" t="s">
        <v>22</v>
      </c>
      <c r="F327" s="240" t="s">
        <v>387</v>
      </c>
      <c r="G327" s="238"/>
      <c r="H327" s="238"/>
      <c r="I327" s="238"/>
      <c r="J327" s="238"/>
      <c r="K327" s="241">
        <v>15.03</v>
      </c>
      <c r="L327" s="238"/>
      <c r="M327" s="238"/>
      <c r="N327" s="238"/>
      <c r="O327" s="238"/>
      <c r="P327" s="238"/>
      <c r="Q327" s="238"/>
      <c r="R327" s="242"/>
      <c r="T327" s="243"/>
      <c r="U327" s="238"/>
      <c r="V327" s="238"/>
      <c r="W327" s="238"/>
      <c r="X327" s="238"/>
      <c r="Y327" s="238"/>
      <c r="Z327" s="238"/>
      <c r="AA327" s="244"/>
      <c r="AT327" s="245" t="s">
        <v>160</v>
      </c>
      <c r="AU327" s="245" t="s">
        <v>102</v>
      </c>
      <c r="AV327" s="11" t="s">
        <v>102</v>
      </c>
      <c r="AW327" s="11" t="s">
        <v>36</v>
      </c>
      <c r="AX327" s="11" t="s">
        <v>37</v>
      </c>
      <c r="AY327" s="245" t="s">
        <v>152</v>
      </c>
    </row>
    <row r="328" spans="2:65" s="1" customFormat="1" ht="16.5" customHeight="1">
      <c r="B328" s="47"/>
      <c r="C328" s="259" t="s">
        <v>396</v>
      </c>
      <c r="D328" s="259" t="s">
        <v>236</v>
      </c>
      <c r="E328" s="260" t="s">
        <v>397</v>
      </c>
      <c r="F328" s="261" t="s">
        <v>398</v>
      </c>
      <c r="G328" s="261"/>
      <c r="H328" s="261"/>
      <c r="I328" s="261"/>
      <c r="J328" s="262" t="s">
        <v>156</v>
      </c>
      <c r="K328" s="263">
        <v>16.533</v>
      </c>
      <c r="L328" s="264">
        <v>0</v>
      </c>
      <c r="M328" s="265"/>
      <c r="N328" s="266">
        <f>ROUND(L328*K328,1)</f>
        <v>0</v>
      </c>
      <c r="O328" s="223"/>
      <c r="P328" s="223"/>
      <c r="Q328" s="223"/>
      <c r="R328" s="49"/>
      <c r="T328" s="224" t="s">
        <v>22</v>
      </c>
      <c r="U328" s="57" t="s">
        <v>44</v>
      </c>
      <c r="V328" s="48"/>
      <c r="W328" s="225">
        <f>V328*K328</f>
        <v>0</v>
      </c>
      <c r="X328" s="225">
        <v>0.00287</v>
      </c>
      <c r="Y328" s="225">
        <f>X328*K328</f>
        <v>0.047449710000000006</v>
      </c>
      <c r="Z328" s="225">
        <v>0</v>
      </c>
      <c r="AA328" s="226">
        <f>Z328*K328</f>
        <v>0</v>
      </c>
      <c r="AR328" s="23" t="s">
        <v>239</v>
      </c>
      <c r="AT328" s="23" t="s">
        <v>236</v>
      </c>
      <c r="AU328" s="23" t="s">
        <v>102</v>
      </c>
      <c r="AY328" s="23" t="s">
        <v>152</v>
      </c>
      <c r="BE328" s="139">
        <f>IF(U328="základní",N328,0)</f>
        <v>0</v>
      </c>
      <c r="BF328" s="139">
        <f>IF(U328="snížená",N328,0)</f>
        <v>0</v>
      </c>
      <c r="BG328" s="139">
        <f>IF(U328="zákl. přenesená",N328,0)</f>
        <v>0</v>
      </c>
      <c r="BH328" s="139">
        <f>IF(U328="sníž. přenesená",N328,0)</f>
        <v>0</v>
      </c>
      <c r="BI328" s="139">
        <f>IF(U328="nulová",N328,0)</f>
        <v>0</v>
      </c>
      <c r="BJ328" s="23" t="s">
        <v>37</v>
      </c>
      <c r="BK328" s="139">
        <f>ROUND(L328*K328,1)</f>
        <v>0</v>
      </c>
      <c r="BL328" s="23" t="s">
        <v>217</v>
      </c>
      <c r="BM328" s="23" t="s">
        <v>399</v>
      </c>
    </row>
    <row r="329" spans="2:65" s="1" customFormat="1" ht="25.5" customHeight="1">
      <c r="B329" s="47"/>
      <c r="C329" s="216" t="s">
        <v>400</v>
      </c>
      <c r="D329" s="216" t="s">
        <v>153</v>
      </c>
      <c r="E329" s="217" t="s">
        <v>401</v>
      </c>
      <c r="F329" s="218" t="s">
        <v>402</v>
      </c>
      <c r="G329" s="218"/>
      <c r="H329" s="218"/>
      <c r="I329" s="218"/>
      <c r="J329" s="219" t="s">
        <v>316</v>
      </c>
      <c r="K329" s="220">
        <v>8.034</v>
      </c>
      <c r="L329" s="221">
        <v>0</v>
      </c>
      <c r="M329" s="222"/>
      <c r="N329" s="223">
        <f>ROUND(L329*K329,1)</f>
        <v>0</v>
      </c>
      <c r="O329" s="223"/>
      <c r="P329" s="223"/>
      <c r="Q329" s="223"/>
      <c r="R329" s="49"/>
      <c r="T329" s="224" t="s">
        <v>22</v>
      </c>
      <c r="U329" s="57" t="s">
        <v>44</v>
      </c>
      <c r="V329" s="48"/>
      <c r="W329" s="225">
        <f>V329*K329</f>
        <v>0</v>
      </c>
      <c r="X329" s="225">
        <v>3E-05</v>
      </c>
      <c r="Y329" s="225">
        <f>X329*K329</f>
        <v>0.00024102000000000002</v>
      </c>
      <c r="Z329" s="225">
        <v>0</v>
      </c>
      <c r="AA329" s="226">
        <f>Z329*K329</f>
        <v>0</v>
      </c>
      <c r="AR329" s="23" t="s">
        <v>217</v>
      </c>
      <c r="AT329" s="23" t="s">
        <v>153</v>
      </c>
      <c r="AU329" s="23" t="s">
        <v>102</v>
      </c>
      <c r="AY329" s="23" t="s">
        <v>152</v>
      </c>
      <c r="BE329" s="139">
        <f>IF(U329="základní",N329,0)</f>
        <v>0</v>
      </c>
      <c r="BF329" s="139">
        <f>IF(U329="snížená",N329,0)</f>
        <v>0</v>
      </c>
      <c r="BG329" s="139">
        <f>IF(U329="zákl. přenesená",N329,0)</f>
        <v>0</v>
      </c>
      <c r="BH329" s="139">
        <f>IF(U329="sníž. přenesená",N329,0)</f>
        <v>0</v>
      </c>
      <c r="BI329" s="139">
        <f>IF(U329="nulová",N329,0)</f>
        <v>0</v>
      </c>
      <c r="BJ329" s="23" t="s">
        <v>37</v>
      </c>
      <c r="BK329" s="139">
        <f>ROUND(L329*K329,1)</f>
        <v>0</v>
      </c>
      <c r="BL329" s="23" t="s">
        <v>217</v>
      </c>
      <c r="BM329" s="23" t="s">
        <v>403</v>
      </c>
    </row>
    <row r="330" spans="2:51" s="10" customFormat="1" ht="16.5" customHeight="1">
      <c r="B330" s="227"/>
      <c r="C330" s="228"/>
      <c r="D330" s="228"/>
      <c r="E330" s="229" t="s">
        <v>22</v>
      </c>
      <c r="F330" s="230" t="s">
        <v>404</v>
      </c>
      <c r="G330" s="231"/>
      <c r="H330" s="231"/>
      <c r="I330" s="231"/>
      <c r="J330" s="228"/>
      <c r="K330" s="229" t="s">
        <v>22</v>
      </c>
      <c r="L330" s="228"/>
      <c r="M330" s="228"/>
      <c r="N330" s="228"/>
      <c r="O330" s="228"/>
      <c r="P330" s="228"/>
      <c r="Q330" s="228"/>
      <c r="R330" s="232"/>
      <c r="T330" s="233"/>
      <c r="U330" s="228"/>
      <c r="V330" s="228"/>
      <c r="W330" s="228"/>
      <c r="X330" s="228"/>
      <c r="Y330" s="228"/>
      <c r="Z330" s="228"/>
      <c r="AA330" s="234"/>
      <c r="AT330" s="235" t="s">
        <v>160</v>
      </c>
      <c r="AU330" s="235" t="s">
        <v>102</v>
      </c>
      <c r="AV330" s="10" t="s">
        <v>37</v>
      </c>
      <c r="AW330" s="10" t="s">
        <v>36</v>
      </c>
      <c r="AX330" s="10" t="s">
        <v>79</v>
      </c>
      <c r="AY330" s="235" t="s">
        <v>152</v>
      </c>
    </row>
    <row r="331" spans="2:51" s="11" customFormat="1" ht="16.5" customHeight="1">
      <c r="B331" s="237"/>
      <c r="C331" s="238"/>
      <c r="D331" s="238"/>
      <c r="E331" s="239" t="s">
        <v>22</v>
      </c>
      <c r="F331" s="240" t="s">
        <v>405</v>
      </c>
      <c r="G331" s="238"/>
      <c r="H331" s="238"/>
      <c r="I331" s="238"/>
      <c r="J331" s="238"/>
      <c r="K331" s="241">
        <v>8.034</v>
      </c>
      <c r="L331" s="238"/>
      <c r="M331" s="238"/>
      <c r="N331" s="238"/>
      <c r="O331" s="238"/>
      <c r="P331" s="238"/>
      <c r="Q331" s="238"/>
      <c r="R331" s="242"/>
      <c r="T331" s="243"/>
      <c r="U331" s="238"/>
      <c r="V331" s="238"/>
      <c r="W331" s="238"/>
      <c r="X331" s="238"/>
      <c r="Y331" s="238"/>
      <c r="Z331" s="238"/>
      <c r="AA331" s="244"/>
      <c r="AT331" s="245" t="s">
        <v>160</v>
      </c>
      <c r="AU331" s="245" t="s">
        <v>102</v>
      </c>
      <c r="AV331" s="11" t="s">
        <v>102</v>
      </c>
      <c r="AW331" s="11" t="s">
        <v>36</v>
      </c>
      <c r="AX331" s="11" t="s">
        <v>37</v>
      </c>
      <c r="AY331" s="245" t="s">
        <v>152</v>
      </c>
    </row>
    <row r="332" spans="2:65" s="1" customFormat="1" ht="16.5" customHeight="1">
      <c r="B332" s="47"/>
      <c r="C332" s="259" t="s">
        <v>406</v>
      </c>
      <c r="D332" s="259" t="s">
        <v>236</v>
      </c>
      <c r="E332" s="260" t="s">
        <v>407</v>
      </c>
      <c r="F332" s="261" t="s">
        <v>408</v>
      </c>
      <c r="G332" s="261"/>
      <c r="H332" s="261"/>
      <c r="I332" s="261"/>
      <c r="J332" s="262" t="s">
        <v>316</v>
      </c>
      <c r="K332" s="263">
        <v>8.436</v>
      </c>
      <c r="L332" s="264">
        <v>0</v>
      </c>
      <c r="M332" s="265"/>
      <c r="N332" s="266">
        <f>ROUND(L332*K332,1)</f>
        <v>0</v>
      </c>
      <c r="O332" s="223"/>
      <c r="P332" s="223"/>
      <c r="Q332" s="223"/>
      <c r="R332" s="49"/>
      <c r="T332" s="224" t="s">
        <v>22</v>
      </c>
      <c r="U332" s="57" t="s">
        <v>44</v>
      </c>
      <c r="V332" s="48"/>
      <c r="W332" s="225">
        <f>V332*K332</f>
        <v>0</v>
      </c>
      <c r="X332" s="225">
        <v>0.00038</v>
      </c>
      <c r="Y332" s="225">
        <f>X332*K332</f>
        <v>0.0032056800000000002</v>
      </c>
      <c r="Z332" s="225">
        <v>0</v>
      </c>
      <c r="AA332" s="226">
        <f>Z332*K332</f>
        <v>0</v>
      </c>
      <c r="AR332" s="23" t="s">
        <v>239</v>
      </c>
      <c r="AT332" s="23" t="s">
        <v>236</v>
      </c>
      <c r="AU332" s="23" t="s">
        <v>102</v>
      </c>
      <c r="AY332" s="23" t="s">
        <v>152</v>
      </c>
      <c r="BE332" s="139">
        <f>IF(U332="základní",N332,0)</f>
        <v>0</v>
      </c>
      <c r="BF332" s="139">
        <f>IF(U332="snížená",N332,0)</f>
        <v>0</v>
      </c>
      <c r="BG332" s="139">
        <f>IF(U332="zákl. přenesená",N332,0)</f>
        <v>0</v>
      </c>
      <c r="BH332" s="139">
        <f>IF(U332="sníž. přenesená",N332,0)</f>
        <v>0</v>
      </c>
      <c r="BI332" s="139">
        <f>IF(U332="nulová",N332,0)</f>
        <v>0</v>
      </c>
      <c r="BJ332" s="23" t="s">
        <v>37</v>
      </c>
      <c r="BK332" s="139">
        <f>ROUND(L332*K332,1)</f>
        <v>0</v>
      </c>
      <c r="BL332" s="23" t="s">
        <v>217</v>
      </c>
      <c r="BM332" s="23" t="s">
        <v>409</v>
      </c>
    </row>
    <row r="333" spans="2:65" s="1" customFormat="1" ht="25.5" customHeight="1">
      <c r="B333" s="47"/>
      <c r="C333" s="216" t="s">
        <v>410</v>
      </c>
      <c r="D333" s="216" t="s">
        <v>153</v>
      </c>
      <c r="E333" s="217" t="s">
        <v>411</v>
      </c>
      <c r="F333" s="218" t="s">
        <v>412</v>
      </c>
      <c r="G333" s="218"/>
      <c r="H333" s="218"/>
      <c r="I333" s="218"/>
      <c r="J333" s="219" t="s">
        <v>295</v>
      </c>
      <c r="K333" s="267">
        <v>0</v>
      </c>
      <c r="L333" s="221">
        <v>0</v>
      </c>
      <c r="M333" s="222"/>
      <c r="N333" s="223">
        <f>ROUND(L333*K333,1)</f>
        <v>0</v>
      </c>
      <c r="O333" s="223"/>
      <c r="P333" s="223"/>
      <c r="Q333" s="223"/>
      <c r="R333" s="49"/>
      <c r="T333" s="224" t="s">
        <v>22</v>
      </c>
      <c r="U333" s="57" t="s">
        <v>44</v>
      </c>
      <c r="V333" s="48"/>
      <c r="W333" s="225">
        <f>V333*K333</f>
        <v>0</v>
      </c>
      <c r="X333" s="225">
        <v>0</v>
      </c>
      <c r="Y333" s="225">
        <f>X333*K333</f>
        <v>0</v>
      </c>
      <c r="Z333" s="225">
        <v>0</v>
      </c>
      <c r="AA333" s="226">
        <f>Z333*K333</f>
        <v>0</v>
      </c>
      <c r="AR333" s="23" t="s">
        <v>217</v>
      </c>
      <c r="AT333" s="23" t="s">
        <v>153</v>
      </c>
      <c r="AU333" s="23" t="s">
        <v>102</v>
      </c>
      <c r="AY333" s="23" t="s">
        <v>152</v>
      </c>
      <c r="BE333" s="139">
        <f>IF(U333="základní",N333,0)</f>
        <v>0</v>
      </c>
      <c r="BF333" s="139">
        <f>IF(U333="snížená",N333,0)</f>
        <v>0</v>
      </c>
      <c r="BG333" s="139">
        <f>IF(U333="zákl. přenesená",N333,0)</f>
        <v>0</v>
      </c>
      <c r="BH333" s="139">
        <f>IF(U333="sníž. přenesená",N333,0)</f>
        <v>0</v>
      </c>
      <c r="BI333" s="139">
        <f>IF(U333="nulová",N333,0)</f>
        <v>0</v>
      </c>
      <c r="BJ333" s="23" t="s">
        <v>37</v>
      </c>
      <c r="BK333" s="139">
        <f>ROUND(L333*K333,1)</f>
        <v>0</v>
      </c>
      <c r="BL333" s="23" t="s">
        <v>217</v>
      </c>
      <c r="BM333" s="23" t="s">
        <v>413</v>
      </c>
    </row>
    <row r="334" spans="2:63" s="9" customFormat="1" ht="29.85" customHeight="1">
      <c r="B334" s="202"/>
      <c r="C334" s="203"/>
      <c r="D334" s="213" t="s">
        <v>125</v>
      </c>
      <c r="E334" s="213"/>
      <c r="F334" s="213"/>
      <c r="G334" s="213"/>
      <c r="H334" s="213"/>
      <c r="I334" s="213"/>
      <c r="J334" s="213"/>
      <c r="K334" s="213"/>
      <c r="L334" s="213"/>
      <c r="M334" s="213"/>
      <c r="N334" s="255">
        <f>BK334</f>
        <v>0</v>
      </c>
      <c r="O334" s="256"/>
      <c r="P334" s="256"/>
      <c r="Q334" s="256"/>
      <c r="R334" s="206"/>
      <c r="T334" s="207"/>
      <c r="U334" s="203"/>
      <c r="V334" s="203"/>
      <c r="W334" s="208">
        <f>SUM(W335:W368)</f>
        <v>0</v>
      </c>
      <c r="X334" s="203"/>
      <c r="Y334" s="208">
        <f>SUM(Y335:Y368)</f>
        <v>0.9312743000000001</v>
      </c>
      <c r="Z334" s="203"/>
      <c r="AA334" s="209">
        <f>SUM(AA335:AA368)</f>
        <v>0</v>
      </c>
      <c r="AR334" s="210" t="s">
        <v>102</v>
      </c>
      <c r="AT334" s="211" t="s">
        <v>78</v>
      </c>
      <c r="AU334" s="211" t="s">
        <v>37</v>
      </c>
      <c r="AY334" s="210" t="s">
        <v>152</v>
      </c>
      <c r="BK334" s="212">
        <f>SUM(BK335:BK368)</f>
        <v>0</v>
      </c>
    </row>
    <row r="335" spans="2:65" s="1" customFormat="1" ht="25.5" customHeight="1">
      <c r="B335" s="47"/>
      <c r="C335" s="216" t="s">
        <v>414</v>
      </c>
      <c r="D335" s="216" t="s">
        <v>153</v>
      </c>
      <c r="E335" s="217" t="s">
        <v>415</v>
      </c>
      <c r="F335" s="218" t="s">
        <v>416</v>
      </c>
      <c r="G335" s="218"/>
      <c r="H335" s="218"/>
      <c r="I335" s="218"/>
      <c r="J335" s="219" t="s">
        <v>156</v>
      </c>
      <c r="K335" s="220">
        <v>36.97</v>
      </c>
      <c r="L335" s="221">
        <v>0</v>
      </c>
      <c r="M335" s="222"/>
      <c r="N335" s="223">
        <f>ROUND(L335*K335,1)</f>
        <v>0</v>
      </c>
      <c r="O335" s="223"/>
      <c r="P335" s="223"/>
      <c r="Q335" s="223"/>
      <c r="R335" s="49"/>
      <c r="T335" s="224" t="s">
        <v>22</v>
      </c>
      <c r="U335" s="57" t="s">
        <v>44</v>
      </c>
      <c r="V335" s="48"/>
      <c r="W335" s="225">
        <f>V335*K335</f>
        <v>0</v>
      </c>
      <c r="X335" s="225">
        <v>0.008</v>
      </c>
      <c r="Y335" s="225">
        <f>X335*K335</f>
        <v>0.29576</v>
      </c>
      <c r="Z335" s="225">
        <v>0</v>
      </c>
      <c r="AA335" s="226">
        <f>Z335*K335</f>
        <v>0</v>
      </c>
      <c r="AR335" s="23" t="s">
        <v>217</v>
      </c>
      <c r="AT335" s="23" t="s">
        <v>153</v>
      </c>
      <c r="AU335" s="23" t="s">
        <v>102</v>
      </c>
      <c r="AY335" s="23" t="s">
        <v>152</v>
      </c>
      <c r="BE335" s="139">
        <f>IF(U335="základní",N335,0)</f>
        <v>0</v>
      </c>
      <c r="BF335" s="139">
        <f>IF(U335="snížená",N335,0)</f>
        <v>0</v>
      </c>
      <c r="BG335" s="139">
        <f>IF(U335="zákl. přenesená",N335,0)</f>
        <v>0</v>
      </c>
      <c r="BH335" s="139">
        <f>IF(U335="sníž. přenesená",N335,0)</f>
        <v>0</v>
      </c>
      <c r="BI335" s="139">
        <f>IF(U335="nulová",N335,0)</f>
        <v>0</v>
      </c>
      <c r="BJ335" s="23" t="s">
        <v>37</v>
      </c>
      <c r="BK335" s="139">
        <f>ROUND(L335*K335,1)</f>
        <v>0</v>
      </c>
      <c r="BL335" s="23" t="s">
        <v>217</v>
      </c>
      <c r="BM335" s="23" t="s">
        <v>417</v>
      </c>
    </row>
    <row r="336" spans="2:51" s="10" customFormat="1" ht="16.5" customHeight="1">
      <c r="B336" s="227"/>
      <c r="C336" s="228"/>
      <c r="D336" s="228"/>
      <c r="E336" s="229" t="s">
        <v>22</v>
      </c>
      <c r="F336" s="230" t="s">
        <v>159</v>
      </c>
      <c r="G336" s="231"/>
      <c r="H336" s="231"/>
      <c r="I336" s="231"/>
      <c r="J336" s="228"/>
      <c r="K336" s="229" t="s">
        <v>22</v>
      </c>
      <c r="L336" s="228"/>
      <c r="M336" s="228"/>
      <c r="N336" s="228"/>
      <c r="O336" s="228"/>
      <c r="P336" s="228"/>
      <c r="Q336" s="228"/>
      <c r="R336" s="232"/>
      <c r="T336" s="233"/>
      <c r="U336" s="228"/>
      <c r="V336" s="228"/>
      <c r="W336" s="228"/>
      <c r="X336" s="228"/>
      <c r="Y336" s="228"/>
      <c r="Z336" s="228"/>
      <c r="AA336" s="234"/>
      <c r="AT336" s="235" t="s">
        <v>160</v>
      </c>
      <c r="AU336" s="235" t="s">
        <v>102</v>
      </c>
      <c r="AV336" s="10" t="s">
        <v>37</v>
      </c>
      <c r="AW336" s="10" t="s">
        <v>36</v>
      </c>
      <c r="AX336" s="10" t="s">
        <v>79</v>
      </c>
      <c r="AY336" s="235" t="s">
        <v>152</v>
      </c>
    </row>
    <row r="337" spans="2:51" s="10" customFormat="1" ht="16.5" customHeight="1">
      <c r="B337" s="227"/>
      <c r="C337" s="228"/>
      <c r="D337" s="228"/>
      <c r="E337" s="229" t="s">
        <v>22</v>
      </c>
      <c r="F337" s="236" t="s">
        <v>161</v>
      </c>
      <c r="G337" s="228"/>
      <c r="H337" s="228"/>
      <c r="I337" s="228"/>
      <c r="J337" s="228"/>
      <c r="K337" s="229" t="s">
        <v>22</v>
      </c>
      <c r="L337" s="228"/>
      <c r="M337" s="228"/>
      <c r="N337" s="228"/>
      <c r="O337" s="228"/>
      <c r="P337" s="228"/>
      <c r="Q337" s="228"/>
      <c r="R337" s="232"/>
      <c r="T337" s="233"/>
      <c r="U337" s="228"/>
      <c r="V337" s="228"/>
      <c r="W337" s="228"/>
      <c r="X337" s="228"/>
      <c r="Y337" s="228"/>
      <c r="Z337" s="228"/>
      <c r="AA337" s="234"/>
      <c r="AT337" s="235" t="s">
        <v>160</v>
      </c>
      <c r="AU337" s="235" t="s">
        <v>102</v>
      </c>
      <c r="AV337" s="10" t="s">
        <v>37</v>
      </c>
      <c r="AW337" s="10" t="s">
        <v>36</v>
      </c>
      <c r="AX337" s="10" t="s">
        <v>79</v>
      </c>
      <c r="AY337" s="235" t="s">
        <v>152</v>
      </c>
    </row>
    <row r="338" spans="2:51" s="11" customFormat="1" ht="16.5" customHeight="1">
      <c r="B338" s="237"/>
      <c r="C338" s="238"/>
      <c r="D338" s="238"/>
      <c r="E338" s="239" t="s">
        <v>22</v>
      </c>
      <c r="F338" s="240" t="s">
        <v>189</v>
      </c>
      <c r="G338" s="238"/>
      <c r="H338" s="238"/>
      <c r="I338" s="238"/>
      <c r="J338" s="238"/>
      <c r="K338" s="241">
        <v>9.35</v>
      </c>
      <c r="L338" s="238"/>
      <c r="M338" s="238"/>
      <c r="N338" s="238"/>
      <c r="O338" s="238"/>
      <c r="P338" s="238"/>
      <c r="Q338" s="238"/>
      <c r="R338" s="242"/>
      <c r="T338" s="243"/>
      <c r="U338" s="238"/>
      <c r="V338" s="238"/>
      <c r="W338" s="238"/>
      <c r="X338" s="238"/>
      <c r="Y338" s="238"/>
      <c r="Z338" s="238"/>
      <c r="AA338" s="244"/>
      <c r="AT338" s="245" t="s">
        <v>160</v>
      </c>
      <c r="AU338" s="245" t="s">
        <v>102</v>
      </c>
      <c r="AV338" s="11" t="s">
        <v>102</v>
      </c>
      <c r="AW338" s="11" t="s">
        <v>36</v>
      </c>
      <c r="AX338" s="11" t="s">
        <v>79</v>
      </c>
      <c r="AY338" s="245" t="s">
        <v>152</v>
      </c>
    </row>
    <row r="339" spans="2:51" s="10" customFormat="1" ht="16.5" customHeight="1">
      <c r="B339" s="227"/>
      <c r="C339" s="228"/>
      <c r="D339" s="228"/>
      <c r="E339" s="229" t="s">
        <v>22</v>
      </c>
      <c r="F339" s="236" t="s">
        <v>163</v>
      </c>
      <c r="G339" s="228"/>
      <c r="H339" s="228"/>
      <c r="I339" s="228"/>
      <c r="J339" s="228"/>
      <c r="K339" s="229" t="s">
        <v>22</v>
      </c>
      <c r="L339" s="228"/>
      <c r="M339" s="228"/>
      <c r="N339" s="228"/>
      <c r="O339" s="228"/>
      <c r="P339" s="228"/>
      <c r="Q339" s="228"/>
      <c r="R339" s="232"/>
      <c r="T339" s="233"/>
      <c r="U339" s="228"/>
      <c r="V339" s="228"/>
      <c r="W339" s="228"/>
      <c r="X339" s="228"/>
      <c r="Y339" s="228"/>
      <c r="Z339" s="228"/>
      <c r="AA339" s="234"/>
      <c r="AT339" s="235" t="s">
        <v>160</v>
      </c>
      <c r="AU339" s="235" t="s">
        <v>102</v>
      </c>
      <c r="AV339" s="10" t="s">
        <v>37</v>
      </c>
      <c r="AW339" s="10" t="s">
        <v>36</v>
      </c>
      <c r="AX339" s="10" t="s">
        <v>79</v>
      </c>
      <c r="AY339" s="235" t="s">
        <v>152</v>
      </c>
    </row>
    <row r="340" spans="2:51" s="11" customFormat="1" ht="16.5" customHeight="1">
      <c r="B340" s="237"/>
      <c r="C340" s="238"/>
      <c r="D340" s="238"/>
      <c r="E340" s="239" t="s">
        <v>22</v>
      </c>
      <c r="F340" s="240" t="s">
        <v>418</v>
      </c>
      <c r="G340" s="238"/>
      <c r="H340" s="238"/>
      <c r="I340" s="238"/>
      <c r="J340" s="238"/>
      <c r="K340" s="241">
        <v>19.06</v>
      </c>
      <c r="L340" s="238"/>
      <c r="M340" s="238"/>
      <c r="N340" s="238"/>
      <c r="O340" s="238"/>
      <c r="P340" s="238"/>
      <c r="Q340" s="238"/>
      <c r="R340" s="242"/>
      <c r="T340" s="243"/>
      <c r="U340" s="238"/>
      <c r="V340" s="238"/>
      <c r="W340" s="238"/>
      <c r="X340" s="238"/>
      <c r="Y340" s="238"/>
      <c r="Z340" s="238"/>
      <c r="AA340" s="244"/>
      <c r="AT340" s="245" t="s">
        <v>160</v>
      </c>
      <c r="AU340" s="245" t="s">
        <v>102</v>
      </c>
      <c r="AV340" s="11" t="s">
        <v>102</v>
      </c>
      <c r="AW340" s="11" t="s">
        <v>36</v>
      </c>
      <c r="AX340" s="11" t="s">
        <v>79</v>
      </c>
      <c r="AY340" s="245" t="s">
        <v>152</v>
      </c>
    </row>
    <row r="341" spans="2:51" s="10" customFormat="1" ht="16.5" customHeight="1">
      <c r="B341" s="227"/>
      <c r="C341" s="228"/>
      <c r="D341" s="228"/>
      <c r="E341" s="229" t="s">
        <v>22</v>
      </c>
      <c r="F341" s="236" t="s">
        <v>165</v>
      </c>
      <c r="G341" s="228"/>
      <c r="H341" s="228"/>
      <c r="I341" s="228"/>
      <c r="J341" s="228"/>
      <c r="K341" s="229" t="s">
        <v>22</v>
      </c>
      <c r="L341" s="228"/>
      <c r="M341" s="228"/>
      <c r="N341" s="228"/>
      <c r="O341" s="228"/>
      <c r="P341" s="228"/>
      <c r="Q341" s="228"/>
      <c r="R341" s="232"/>
      <c r="T341" s="233"/>
      <c r="U341" s="228"/>
      <c r="V341" s="228"/>
      <c r="W341" s="228"/>
      <c r="X341" s="228"/>
      <c r="Y341" s="228"/>
      <c r="Z341" s="228"/>
      <c r="AA341" s="234"/>
      <c r="AT341" s="235" t="s">
        <v>160</v>
      </c>
      <c r="AU341" s="235" t="s">
        <v>102</v>
      </c>
      <c r="AV341" s="10" t="s">
        <v>37</v>
      </c>
      <c r="AW341" s="10" t="s">
        <v>36</v>
      </c>
      <c r="AX341" s="10" t="s">
        <v>79</v>
      </c>
      <c r="AY341" s="235" t="s">
        <v>152</v>
      </c>
    </row>
    <row r="342" spans="2:51" s="11" customFormat="1" ht="16.5" customHeight="1">
      <c r="B342" s="237"/>
      <c r="C342" s="238"/>
      <c r="D342" s="238"/>
      <c r="E342" s="239" t="s">
        <v>22</v>
      </c>
      <c r="F342" s="240" t="s">
        <v>191</v>
      </c>
      <c r="G342" s="238"/>
      <c r="H342" s="238"/>
      <c r="I342" s="238"/>
      <c r="J342" s="238"/>
      <c r="K342" s="241">
        <v>8.56</v>
      </c>
      <c r="L342" s="238"/>
      <c r="M342" s="238"/>
      <c r="N342" s="238"/>
      <c r="O342" s="238"/>
      <c r="P342" s="238"/>
      <c r="Q342" s="238"/>
      <c r="R342" s="242"/>
      <c r="T342" s="243"/>
      <c r="U342" s="238"/>
      <c r="V342" s="238"/>
      <c r="W342" s="238"/>
      <c r="X342" s="238"/>
      <c r="Y342" s="238"/>
      <c r="Z342" s="238"/>
      <c r="AA342" s="244"/>
      <c r="AT342" s="245" t="s">
        <v>160</v>
      </c>
      <c r="AU342" s="245" t="s">
        <v>102</v>
      </c>
      <c r="AV342" s="11" t="s">
        <v>102</v>
      </c>
      <c r="AW342" s="11" t="s">
        <v>36</v>
      </c>
      <c r="AX342" s="11" t="s">
        <v>79</v>
      </c>
      <c r="AY342" s="245" t="s">
        <v>152</v>
      </c>
    </row>
    <row r="343" spans="2:51" s="12" customFormat="1" ht="16.5" customHeight="1">
      <c r="B343" s="246"/>
      <c r="C343" s="247"/>
      <c r="D343" s="247"/>
      <c r="E343" s="248" t="s">
        <v>22</v>
      </c>
      <c r="F343" s="249" t="s">
        <v>167</v>
      </c>
      <c r="G343" s="247"/>
      <c r="H343" s="247"/>
      <c r="I343" s="247"/>
      <c r="J343" s="247"/>
      <c r="K343" s="250">
        <v>36.97</v>
      </c>
      <c r="L343" s="247"/>
      <c r="M343" s="247"/>
      <c r="N343" s="247"/>
      <c r="O343" s="247"/>
      <c r="P343" s="247"/>
      <c r="Q343" s="247"/>
      <c r="R343" s="251"/>
      <c r="T343" s="252"/>
      <c r="U343" s="247"/>
      <c r="V343" s="247"/>
      <c r="W343" s="247"/>
      <c r="X343" s="247"/>
      <c r="Y343" s="247"/>
      <c r="Z343" s="247"/>
      <c r="AA343" s="253"/>
      <c r="AT343" s="254" t="s">
        <v>160</v>
      </c>
      <c r="AU343" s="254" t="s">
        <v>102</v>
      </c>
      <c r="AV343" s="12" t="s">
        <v>157</v>
      </c>
      <c r="AW343" s="12" t="s">
        <v>36</v>
      </c>
      <c r="AX343" s="12" t="s">
        <v>37</v>
      </c>
      <c r="AY343" s="254" t="s">
        <v>152</v>
      </c>
    </row>
    <row r="344" spans="2:65" s="1" customFormat="1" ht="38.25" customHeight="1">
      <c r="B344" s="47"/>
      <c r="C344" s="216" t="s">
        <v>419</v>
      </c>
      <c r="D344" s="216" t="s">
        <v>153</v>
      </c>
      <c r="E344" s="217" t="s">
        <v>420</v>
      </c>
      <c r="F344" s="218" t="s">
        <v>421</v>
      </c>
      <c r="G344" s="218"/>
      <c r="H344" s="218"/>
      <c r="I344" s="218"/>
      <c r="J344" s="219" t="s">
        <v>156</v>
      </c>
      <c r="K344" s="220">
        <v>36.97</v>
      </c>
      <c r="L344" s="221">
        <v>0</v>
      </c>
      <c r="M344" s="222"/>
      <c r="N344" s="223">
        <f>ROUND(L344*K344,1)</f>
        <v>0</v>
      </c>
      <c r="O344" s="223"/>
      <c r="P344" s="223"/>
      <c r="Q344" s="223"/>
      <c r="R344" s="49"/>
      <c r="T344" s="224" t="s">
        <v>22</v>
      </c>
      <c r="U344" s="57" t="s">
        <v>44</v>
      </c>
      <c r="V344" s="48"/>
      <c r="W344" s="225">
        <f>V344*K344</f>
        <v>0</v>
      </c>
      <c r="X344" s="225">
        <v>0.003</v>
      </c>
      <c r="Y344" s="225">
        <f>X344*K344</f>
        <v>0.11091</v>
      </c>
      <c r="Z344" s="225">
        <v>0</v>
      </c>
      <c r="AA344" s="226">
        <f>Z344*K344</f>
        <v>0</v>
      </c>
      <c r="AR344" s="23" t="s">
        <v>217</v>
      </c>
      <c r="AT344" s="23" t="s">
        <v>153</v>
      </c>
      <c r="AU344" s="23" t="s">
        <v>102</v>
      </c>
      <c r="AY344" s="23" t="s">
        <v>152</v>
      </c>
      <c r="BE344" s="139">
        <f>IF(U344="základní",N344,0)</f>
        <v>0</v>
      </c>
      <c r="BF344" s="139">
        <f>IF(U344="snížená",N344,0)</f>
        <v>0</v>
      </c>
      <c r="BG344" s="139">
        <f>IF(U344="zákl. přenesená",N344,0)</f>
        <v>0</v>
      </c>
      <c r="BH344" s="139">
        <f>IF(U344="sníž. přenesená",N344,0)</f>
        <v>0</v>
      </c>
      <c r="BI344" s="139">
        <f>IF(U344="nulová",N344,0)</f>
        <v>0</v>
      </c>
      <c r="BJ344" s="23" t="s">
        <v>37</v>
      </c>
      <c r="BK344" s="139">
        <f>ROUND(L344*K344,1)</f>
        <v>0</v>
      </c>
      <c r="BL344" s="23" t="s">
        <v>217</v>
      </c>
      <c r="BM344" s="23" t="s">
        <v>422</v>
      </c>
    </row>
    <row r="345" spans="2:51" s="10" customFormat="1" ht="16.5" customHeight="1">
      <c r="B345" s="227"/>
      <c r="C345" s="228"/>
      <c r="D345" s="228"/>
      <c r="E345" s="229" t="s">
        <v>22</v>
      </c>
      <c r="F345" s="230" t="s">
        <v>159</v>
      </c>
      <c r="G345" s="231"/>
      <c r="H345" s="231"/>
      <c r="I345" s="231"/>
      <c r="J345" s="228"/>
      <c r="K345" s="229" t="s">
        <v>22</v>
      </c>
      <c r="L345" s="228"/>
      <c r="M345" s="228"/>
      <c r="N345" s="228"/>
      <c r="O345" s="228"/>
      <c r="P345" s="228"/>
      <c r="Q345" s="228"/>
      <c r="R345" s="232"/>
      <c r="T345" s="233"/>
      <c r="U345" s="228"/>
      <c r="V345" s="228"/>
      <c r="W345" s="228"/>
      <c r="X345" s="228"/>
      <c r="Y345" s="228"/>
      <c r="Z345" s="228"/>
      <c r="AA345" s="234"/>
      <c r="AT345" s="235" t="s">
        <v>160</v>
      </c>
      <c r="AU345" s="235" t="s">
        <v>102</v>
      </c>
      <c r="AV345" s="10" t="s">
        <v>37</v>
      </c>
      <c r="AW345" s="10" t="s">
        <v>36</v>
      </c>
      <c r="AX345" s="10" t="s">
        <v>79</v>
      </c>
      <c r="AY345" s="235" t="s">
        <v>152</v>
      </c>
    </row>
    <row r="346" spans="2:51" s="10" customFormat="1" ht="16.5" customHeight="1">
      <c r="B346" s="227"/>
      <c r="C346" s="228"/>
      <c r="D346" s="228"/>
      <c r="E346" s="229" t="s">
        <v>22</v>
      </c>
      <c r="F346" s="236" t="s">
        <v>161</v>
      </c>
      <c r="G346" s="228"/>
      <c r="H346" s="228"/>
      <c r="I346" s="228"/>
      <c r="J346" s="228"/>
      <c r="K346" s="229" t="s">
        <v>22</v>
      </c>
      <c r="L346" s="228"/>
      <c r="M346" s="228"/>
      <c r="N346" s="228"/>
      <c r="O346" s="228"/>
      <c r="P346" s="228"/>
      <c r="Q346" s="228"/>
      <c r="R346" s="232"/>
      <c r="T346" s="233"/>
      <c r="U346" s="228"/>
      <c r="V346" s="228"/>
      <c r="W346" s="228"/>
      <c r="X346" s="228"/>
      <c r="Y346" s="228"/>
      <c r="Z346" s="228"/>
      <c r="AA346" s="234"/>
      <c r="AT346" s="235" t="s">
        <v>160</v>
      </c>
      <c r="AU346" s="235" t="s">
        <v>102</v>
      </c>
      <c r="AV346" s="10" t="s">
        <v>37</v>
      </c>
      <c r="AW346" s="10" t="s">
        <v>36</v>
      </c>
      <c r="AX346" s="10" t="s">
        <v>79</v>
      </c>
      <c r="AY346" s="235" t="s">
        <v>152</v>
      </c>
    </row>
    <row r="347" spans="2:51" s="11" customFormat="1" ht="16.5" customHeight="1">
      <c r="B347" s="237"/>
      <c r="C347" s="238"/>
      <c r="D347" s="238"/>
      <c r="E347" s="239" t="s">
        <v>22</v>
      </c>
      <c r="F347" s="240" t="s">
        <v>189</v>
      </c>
      <c r="G347" s="238"/>
      <c r="H347" s="238"/>
      <c r="I347" s="238"/>
      <c r="J347" s="238"/>
      <c r="K347" s="241">
        <v>9.35</v>
      </c>
      <c r="L347" s="238"/>
      <c r="M347" s="238"/>
      <c r="N347" s="238"/>
      <c r="O347" s="238"/>
      <c r="P347" s="238"/>
      <c r="Q347" s="238"/>
      <c r="R347" s="242"/>
      <c r="T347" s="243"/>
      <c r="U347" s="238"/>
      <c r="V347" s="238"/>
      <c r="W347" s="238"/>
      <c r="X347" s="238"/>
      <c r="Y347" s="238"/>
      <c r="Z347" s="238"/>
      <c r="AA347" s="244"/>
      <c r="AT347" s="245" t="s">
        <v>160</v>
      </c>
      <c r="AU347" s="245" t="s">
        <v>102</v>
      </c>
      <c r="AV347" s="11" t="s">
        <v>102</v>
      </c>
      <c r="AW347" s="11" t="s">
        <v>36</v>
      </c>
      <c r="AX347" s="11" t="s">
        <v>79</v>
      </c>
      <c r="AY347" s="245" t="s">
        <v>152</v>
      </c>
    </row>
    <row r="348" spans="2:51" s="10" customFormat="1" ht="16.5" customHeight="1">
      <c r="B348" s="227"/>
      <c r="C348" s="228"/>
      <c r="D348" s="228"/>
      <c r="E348" s="229" t="s">
        <v>22</v>
      </c>
      <c r="F348" s="236" t="s">
        <v>163</v>
      </c>
      <c r="G348" s="228"/>
      <c r="H348" s="228"/>
      <c r="I348" s="228"/>
      <c r="J348" s="228"/>
      <c r="K348" s="229" t="s">
        <v>22</v>
      </c>
      <c r="L348" s="228"/>
      <c r="M348" s="228"/>
      <c r="N348" s="228"/>
      <c r="O348" s="228"/>
      <c r="P348" s="228"/>
      <c r="Q348" s="228"/>
      <c r="R348" s="232"/>
      <c r="T348" s="233"/>
      <c r="U348" s="228"/>
      <c r="V348" s="228"/>
      <c r="W348" s="228"/>
      <c r="X348" s="228"/>
      <c r="Y348" s="228"/>
      <c r="Z348" s="228"/>
      <c r="AA348" s="234"/>
      <c r="AT348" s="235" t="s">
        <v>160</v>
      </c>
      <c r="AU348" s="235" t="s">
        <v>102</v>
      </c>
      <c r="AV348" s="10" t="s">
        <v>37</v>
      </c>
      <c r="AW348" s="10" t="s">
        <v>36</v>
      </c>
      <c r="AX348" s="10" t="s">
        <v>79</v>
      </c>
      <c r="AY348" s="235" t="s">
        <v>152</v>
      </c>
    </row>
    <row r="349" spans="2:51" s="11" customFormat="1" ht="16.5" customHeight="1">
      <c r="B349" s="237"/>
      <c r="C349" s="238"/>
      <c r="D349" s="238"/>
      <c r="E349" s="239" t="s">
        <v>22</v>
      </c>
      <c r="F349" s="240" t="s">
        <v>418</v>
      </c>
      <c r="G349" s="238"/>
      <c r="H349" s="238"/>
      <c r="I349" s="238"/>
      <c r="J349" s="238"/>
      <c r="K349" s="241">
        <v>19.06</v>
      </c>
      <c r="L349" s="238"/>
      <c r="M349" s="238"/>
      <c r="N349" s="238"/>
      <c r="O349" s="238"/>
      <c r="P349" s="238"/>
      <c r="Q349" s="238"/>
      <c r="R349" s="242"/>
      <c r="T349" s="243"/>
      <c r="U349" s="238"/>
      <c r="V349" s="238"/>
      <c r="W349" s="238"/>
      <c r="X349" s="238"/>
      <c r="Y349" s="238"/>
      <c r="Z349" s="238"/>
      <c r="AA349" s="244"/>
      <c r="AT349" s="245" t="s">
        <v>160</v>
      </c>
      <c r="AU349" s="245" t="s">
        <v>102</v>
      </c>
      <c r="AV349" s="11" t="s">
        <v>102</v>
      </c>
      <c r="AW349" s="11" t="s">
        <v>36</v>
      </c>
      <c r="AX349" s="11" t="s">
        <v>79</v>
      </c>
      <c r="AY349" s="245" t="s">
        <v>152</v>
      </c>
    </row>
    <row r="350" spans="2:51" s="10" customFormat="1" ht="16.5" customHeight="1">
      <c r="B350" s="227"/>
      <c r="C350" s="228"/>
      <c r="D350" s="228"/>
      <c r="E350" s="229" t="s">
        <v>22</v>
      </c>
      <c r="F350" s="236" t="s">
        <v>165</v>
      </c>
      <c r="G350" s="228"/>
      <c r="H350" s="228"/>
      <c r="I350" s="228"/>
      <c r="J350" s="228"/>
      <c r="K350" s="229" t="s">
        <v>22</v>
      </c>
      <c r="L350" s="228"/>
      <c r="M350" s="228"/>
      <c r="N350" s="228"/>
      <c r="O350" s="228"/>
      <c r="P350" s="228"/>
      <c r="Q350" s="228"/>
      <c r="R350" s="232"/>
      <c r="T350" s="233"/>
      <c r="U350" s="228"/>
      <c r="V350" s="228"/>
      <c r="W350" s="228"/>
      <c r="X350" s="228"/>
      <c r="Y350" s="228"/>
      <c r="Z350" s="228"/>
      <c r="AA350" s="234"/>
      <c r="AT350" s="235" t="s">
        <v>160</v>
      </c>
      <c r="AU350" s="235" t="s">
        <v>102</v>
      </c>
      <c r="AV350" s="10" t="s">
        <v>37</v>
      </c>
      <c r="AW350" s="10" t="s">
        <v>36</v>
      </c>
      <c r="AX350" s="10" t="s">
        <v>79</v>
      </c>
      <c r="AY350" s="235" t="s">
        <v>152</v>
      </c>
    </row>
    <row r="351" spans="2:51" s="11" customFormat="1" ht="16.5" customHeight="1">
      <c r="B351" s="237"/>
      <c r="C351" s="238"/>
      <c r="D351" s="238"/>
      <c r="E351" s="239" t="s">
        <v>22</v>
      </c>
      <c r="F351" s="240" t="s">
        <v>191</v>
      </c>
      <c r="G351" s="238"/>
      <c r="H351" s="238"/>
      <c r="I351" s="238"/>
      <c r="J351" s="238"/>
      <c r="K351" s="241">
        <v>8.56</v>
      </c>
      <c r="L351" s="238"/>
      <c r="M351" s="238"/>
      <c r="N351" s="238"/>
      <c r="O351" s="238"/>
      <c r="P351" s="238"/>
      <c r="Q351" s="238"/>
      <c r="R351" s="242"/>
      <c r="T351" s="243"/>
      <c r="U351" s="238"/>
      <c r="V351" s="238"/>
      <c r="W351" s="238"/>
      <c r="X351" s="238"/>
      <c r="Y351" s="238"/>
      <c r="Z351" s="238"/>
      <c r="AA351" s="244"/>
      <c r="AT351" s="245" t="s">
        <v>160</v>
      </c>
      <c r="AU351" s="245" t="s">
        <v>102</v>
      </c>
      <c r="AV351" s="11" t="s">
        <v>102</v>
      </c>
      <c r="AW351" s="11" t="s">
        <v>36</v>
      </c>
      <c r="AX351" s="11" t="s">
        <v>79</v>
      </c>
      <c r="AY351" s="245" t="s">
        <v>152</v>
      </c>
    </row>
    <row r="352" spans="2:51" s="12" customFormat="1" ht="16.5" customHeight="1">
      <c r="B352" s="246"/>
      <c r="C352" s="247"/>
      <c r="D352" s="247"/>
      <c r="E352" s="248" t="s">
        <v>22</v>
      </c>
      <c r="F352" s="249" t="s">
        <v>167</v>
      </c>
      <c r="G352" s="247"/>
      <c r="H352" s="247"/>
      <c r="I352" s="247"/>
      <c r="J352" s="247"/>
      <c r="K352" s="250">
        <v>36.97</v>
      </c>
      <c r="L352" s="247"/>
      <c r="M352" s="247"/>
      <c r="N352" s="247"/>
      <c r="O352" s="247"/>
      <c r="P352" s="247"/>
      <c r="Q352" s="247"/>
      <c r="R352" s="251"/>
      <c r="T352" s="252"/>
      <c r="U352" s="247"/>
      <c r="V352" s="247"/>
      <c r="W352" s="247"/>
      <c r="X352" s="247"/>
      <c r="Y352" s="247"/>
      <c r="Z352" s="247"/>
      <c r="AA352" s="253"/>
      <c r="AT352" s="254" t="s">
        <v>160</v>
      </c>
      <c r="AU352" s="254" t="s">
        <v>102</v>
      </c>
      <c r="AV352" s="12" t="s">
        <v>157</v>
      </c>
      <c r="AW352" s="12" t="s">
        <v>36</v>
      </c>
      <c r="AX352" s="12" t="s">
        <v>37</v>
      </c>
      <c r="AY352" s="254" t="s">
        <v>152</v>
      </c>
    </row>
    <row r="353" spans="2:65" s="1" customFormat="1" ht="25.5" customHeight="1">
      <c r="B353" s="47"/>
      <c r="C353" s="259" t="s">
        <v>423</v>
      </c>
      <c r="D353" s="259" t="s">
        <v>236</v>
      </c>
      <c r="E353" s="260" t="s">
        <v>424</v>
      </c>
      <c r="F353" s="261" t="s">
        <v>425</v>
      </c>
      <c r="G353" s="261"/>
      <c r="H353" s="261"/>
      <c r="I353" s="261"/>
      <c r="J353" s="262" t="s">
        <v>156</v>
      </c>
      <c r="K353" s="263">
        <v>40.667</v>
      </c>
      <c r="L353" s="264">
        <v>0</v>
      </c>
      <c r="M353" s="265"/>
      <c r="N353" s="266">
        <f>ROUND(L353*K353,1)</f>
        <v>0</v>
      </c>
      <c r="O353" s="223"/>
      <c r="P353" s="223"/>
      <c r="Q353" s="223"/>
      <c r="R353" s="49"/>
      <c r="T353" s="224" t="s">
        <v>22</v>
      </c>
      <c r="U353" s="57" t="s">
        <v>44</v>
      </c>
      <c r="V353" s="48"/>
      <c r="W353" s="225">
        <f>V353*K353</f>
        <v>0</v>
      </c>
      <c r="X353" s="225">
        <v>0.0129</v>
      </c>
      <c r="Y353" s="225">
        <f>X353*K353</f>
        <v>0.5246043</v>
      </c>
      <c r="Z353" s="225">
        <v>0</v>
      </c>
      <c r="AA353" s="226">
        <f>Z353*K353</f>
        <v>0</v>
      </c>
      <c r="AR353" s="23" t="s">
        <v>239</v>
      </c>
      <c r="AT353" s="23" t="s">
        <v>236</v>
      </c>
      <c r="AU353" s="23" t="s">
        <v>102</v>
      </c>
      <c r="AY353" s="23" t="s">
        <v>152</v>
      </c>
      <c r="BE353" s="139">
        <f>IF(U353="základní",N353,0)</f>
        <v>0</v>
      </c>
      <c r="BF353" s="139">
        <f>IF(U353="snížená",N353,0)</f>
        <v>0</v>
      </c>
      <c r="BG353" s="139">
        <f>IF(U353="zákl. přenesená",N353,0)</f>
        <v>0</v>
      </c>
      <c r="BH353" s="139">
        <f>IF(U353="sníž. přenesená",N353,0)</f>
        <v>0</v>
      </c>
      <c r="BI353" s="139">
        <f>IF(U353="nulová",N353,0)</f>
        <v>0</v>
      </c>
      <c r="BJ353" s="23" t="s">
        <v>37</v>
      </c>
      <c r="BK353" s="139">
        <f>ROUND(L353*K353,1)</f>
        <v>0</v>
      </c>
      <c r="BL353" s="23" t="s">
        <v>217</v>
      </c>
      <c r="BM353" s="23" t="s">
        <v>426</v>
      </c>
    </row>
    <row r="354" spans="2:65" s="1" customFormat="1" ht="25.5" customHeight="1">
      <c r="B354" s="47"/>
      <c r="C354" s="216" t="s">
        <v>427</v>
      </c>
      <c r="D354" s="216" t="s">
        <v>153</v>
      </c>
      <c r="E354" s="217" t="s">
        <v>428</v>
      </c>
      <c r="F354" s="218" t="s">
        <v>429</v>
      </c>
      <c r="G354" s="218"/>
      <c r="H354" s="218"/>
      <c r="I354" s="218"/>
      <c r="J354" s="219" t="s">
        <v>156</v>
      </c>
      <c r="K354" s="220">
        <v>17.91</v>
      </c>
      <c r="L354" s="221">
        <v>0</v>
      </c>
      <c r="M354" s="222"/>
      <c r="N354" s="223">
        <f>ROUND(L354*K354,1)</f>
        <v>0</v>
      </c>
      <c r="O354" s="223"/>
      <c r="P354" s="223"/>
      <c r="Q354" s="223"/>
      <c r="R354" s="49"/>
      <c r="T354" s="224" t="s">
        <v>22</v>
      </c>
      <c r="U354" s="57" t="s">
        <v>44</v>
      </c>
      <c r="V354" s="48"/>
      <c r="W354" s="225">
        <f>V354*K354</f>
        <v>0</v>
      </c>
      <c r="X354" s="225">
        <v>0</v>
      </c>
      <c r="Y354" s="225">
        <f>X354*K354</f>
        <v>0</v>
      </c>
      <c r="Z354" s="225">
        <v>0</v>
      </c>
      <c r="AA354" s="226">
        <f>Z354*K354</f>
        <v>0</v>
      </c>
      <c r="AR354" s="23" t="s">
        <v>217</v>
      </c>
      <c r="AT354" s="23" t="s">
        <v>153</v>
      </c>
      <c r="AU354" s="23" t="s">
        <v>102</v>
      </c>
      <c r="AY354" s="23" t="s">
        <v>152</v>
      </c>
      <c r="BE354" s="139">
        <f>IF(U354="základní",N354,0)</f>
        <v>0</v>
      </c>
      <c r="BF354" s="139">
        <f>IF(U354="snížená",N354,0)</f>
        <v>0</v>
      </c>
      <c r="BG354" s="139">
        <f>IF(U354="zákl. přenesená",N354,0)</f>
        <v>0</v>
      </c>
      <c r="BH354" s="139">
        <f>IF(U354="sníž. přenesená",N354,0)</f>
        <v>0</v>
      </c>
      <c r="BI354" s="139">
        <f>IF(U354="nulová",N354,0)</f>
        <v>0</v>
      </c>
      <c r="BJ354" s="23" t="s">
        <v>37</v>
      </c>
      <c r="BK354" s="139">
        <f>ROUND(L354*K354,1)</f>
        <v>0</v>
      </c>
      <c r="BL354" s="23" t="s">
        <v>217</v>
      </c>
      <c r="BM354" s="23" t="s">
        <v>430</v>
      </c>
    </row>
    <row r="355" spans="2:51" s="10" customFormat="1" ht="16.5" customHeight="1">
      <c r="B355" s="227"/>
      <c r="C355" s="228"/>
      <c r="D355" s="228"/>
      <c r="E355" s="229" t="s">
        <v>22</v>
      </c>
      <c r="F355" s="230" t="s">
        <v>159</v>
      </c>
      <c r="G355" s="231"/>
      <c r="H355" s="231"/>
      <c r="I355" s="231"/>
      <c r="J355" s="228"/>
      <c r="K355" s="229" t="s">
        <v>22</v>
      </c>
      <c r="L355" s="228"/>
      <c r="M355" s="228"/>
      <c r="N355" s="228"/>
      <c r="O355" s="228"/>
      <c r="P355" s="228"/>
      <c r="Q355" s="228"/>
      <c r="R355" s="232"/>
      <c r="T355" s="233"/>
      <c r="U355" s="228"/>
      <c r="V355" s="228"/>
      <c r="W355" s="228"/>
      <c r="X355" s="228"/>
      <c r="Y355" s="228"/>
      <c r="Z355" s="228"/>
      <c r="AA355" s="234"/>
      <c r="AT355" s="235" t="s">
        <v>160</v>
      </c>
      <c r="AU355" s="235" t="s">
        <v>102</v>
      </c>
      <c r="AV355" s="10" t="s">
        <v>37</v>
      </c>
      <c r="AW355" s="10" t="s">
        <v>36</v>
      </c>
      <c r="AX355" s="10" t="s">
        <v>79</v>
      </c>
      <c r="AY355" s="235" t="s">
        <v>152</v>
      </c>
    </row>
    <row r="356" spans="2:51" s="10" customFormat="1" ht="16.5" customHeight="1">
      <c r="B356" s="227"/>
      <c r="C356" s="228"/>
      <c r="D356" s="228"/>
      <c r="E356" s="229" t="s">
        <v>22</v>
      </c>
      <c r="F356" s="236" t="s">
        <v>161</v>
      </c>
      <c r="G356" s="228"/>
      <c r="H356" s="228"/>
      <c r="I356" s="228"/>
      <c r="J356" s="228"/>
      <c r="K356" s="229" t="s">
        <v>22</v>
      </c>
      <c r="L356" s="228"/>
      <c r="M356" s="228"/>
      <c r="N356" s="228"/>
      <c r="O356" s="228"/>
      <c r="P356" s="228"/>
      <c r="Q356" s="228"/>
      <c r="R356" s="232"/>
      <c r="T356" s="233"/>
      <c r="U356" s="228"/>
      <c r="V356" s="228"/>
      <c r="W356" s="228"/>
      <c r="X356" s="228"/>
      <c r="Y356" s="228"/>
      <c r="Z356" s="228"/>
      <c r="AA356" s="234"/>
      <c r="AT356" s="235" t="s">
        <v>160</v>
      </c>
      <c r="AU356" s="235" t="s">
        <v>102</v>
      </c>
      <c r="AV356" s="10" t="s">
        <v>37</v>
      </c>
      <c r="AW356" s="10" t="s">
        <v>36</v>
      </c>
      <c r="AX356" s="10" t="s">
        <v>79</v>
      </c>
      <c r="AY356" s="235" t="s">
        <v>152</v>
      </c>
    </row>
    <row r="357" spans="2:51" s="11" customFormat="1" ht="16.5" customHeight="1">
      <c r="B357" s="237"/>
      <c r="C357" s="238"/>
      <c r="D357" s="238"/>
      <c r="E357" s="239" t="s">
        <v>22</v>
      </c>
      <c r="F357" s="240" t="s">
        <v>189</v>
      </c>
      <c r="G357" s="238"/>
      <c r="H357" s="238"/>
      <c r="I357" s="238"/>
      <c r="J357" s="238"/>
      <c r="K357" s="241">
        <v>9.35</v>
      </c>
      <c r="L357" s="238"/>
      <c r="M357" s="238"/>
      <c r="N357" s="238"/>
      <c r="O357" s="238"/>
      <c r="P357" s="238"/>
      <c r="Q357" s="238"/>
      <c r="R357" s="242"/>
      <c r="T357" s="243"/>
      <c r="U357" s="238"/>
      <c r="V357" s="238"/>
      <c r="W357" s="238"/>
      <c r="X357" s="238"/>
      <c r="Y357" s="238"/>
      <c r="Z357" s="238"/>
      <c r="AA357" s="244"/>
      <c r="AT357" s="245" t="s">
        <v>160</v>
      </c>
      <c r="AU357" s="245" t="s">
        <v>102</v>
      </c>
      <c r="AV357" s="11" t="s">
        <v>102</v>
      </c>
      <c r="AW357" s="11" t="s">
        <v>36</v>
      </c>
      <c r="AX357" s="11" t="s">
        <v>79</v>
      </c>
      <c r="AY357" s="245" t="s">
        <v>152</v>
      </c>
    </row>
    <row r="358" spans="2:51" s="10" customFormat="1" ht="16.5" customHeight="1">
      <c r="B358" s="227"/>
      <c r="C358" s="228"/>
      <c r="D358" s="228"/>
      <c r="E358" s="229" t="s">
        <v>22</v>
      </c>
      <c r="F358" s="236" t="s">
        <v>165</v>
      </c>
      <c r="G358" s="228"/>
      <c r="H358" s="228"/>
      <c r="I358" s="228"/>
      <c r="J358" s="228"/>
      <c r="K358" s="229" t="s">
        <v>22</v>
      </c>
      <c r="L358" s="228"/>
      <c r="M358" s="228"/>
      <c r="N358" s="228"/>
      <c r="O358" s="228"/>
      <c r="P358" s="228"/>
      <c r="Q358" s="228"/>
      <c r="R358" s="232"/>
      <c r="T358" s="233"/>
      <c r="U358" s="228"/>
      <c r="V358" s="228"/>
      <c r="W358" s="228"/>
      <c r="X358" s="228"/>
      <c r="Y358" s="228"/>
      <c r="Z358" s="228"/>
      <c r="AA358" s="234"/>
      <c r="AT358" s="235" t="s">
        <v>160</v>
      </c>
      <c r="AU358" s="235" t="s">
        <v>102</v>
      </c>
      <c r="AV358" s="10" t="s">
        <v>37</v>
      </c>
      <c r="AW358" s="10" t="s">
        <v>36</v>
      </c>
      <c r="AX358" s="10" t="s">
        <v>79</v>
      </c>
      <c r="AY358" s="235" t="s">
        <v>152</v>
      </c>
    </row>
    <row r="359" spans="2:51" s="11" customFormat="1" ht="16.5" customHeight="1">
      <c r="B359" s="237"/>
      <c r="C359" s="238"/>
      <c r="D359" s="238"/>
      <c r="E359" s="239" t="s">
        <v>22</v>
      </c>
      <c r="F359" s="240" t="s">
        <v>191</v>
      </c>
      <c r="G359" s="238"/>
      <c r="H359" s="238"/>
      <c r="I359" s="238"/>
      <c r="J359" s="238"/>
      <c r="K359" s="241">
        <v>8.56</v>
      </c>
      <c r="L359" s="238"/>
      <c r="M359" s="238"/>
      <c r="N359" s="238"/>
      <c r="O359" s="238"/>
      <c r="P359" s="238"/>
      <c r="Q359" s="238"/>
      <c r="R359" s="242"/>
      <c r="T359" s="243"/>
      <c r="U359" s="238"/>
      <c r="V359" s="238"/>
      <c r="W359" s="238"/>
      <c r="X359" s="238"/>
      <c r="Y359" s="238"/>
      <c r="Z359" s="238"/>
      <c r="AA359" s="244"/>
      <c r="AT359" s="245" t="s">
        <v>160</v>
      </c>
      <c r="AU359" s="245" t="s">
        <v>102</v>
      </c>
      <c r="AV359" s="11" t="s">
        <v>102</v>
      </c>
      <c r="AW359" s="11" t="s">
        <v>36</v>
      </c>
      <c r="AX359" s="11" t="s">
        <v>79</v>
      </c>
      <c r="AY359" s="245" t="s">
        <v>152</v>
      </c>
    </row>
    <row r="360" spans="2:51" s="12" customFormat="1" ht="16.5" customHeight="1">
      <c r="B360" s="246"/>
      <c r="C360" s="247"/>
      <c r="D360" s="247"/>
      <c r="E360" s="248" t="s">
        <v>22</v>
      </c>
      <c r="F360" s="249" t="s">
        <v>167</v>
      </c>
      <c r="G360" s="247"/>
      <c r="H360" s="247"/>
      <c r="I360" s="247"/>
      <c r="J360" s="247"/>
      <c r="K360" s="250">
        <v>17.91</v>
      </c>
      <c r="L360" s="247"/>
      <c r="M360" s="247"/>
      <c r="N360" s="247"/>
      <c r="O360" s="247"/>
      <c r="P360" s="247"/>
      <c r="Q360" s="247"/>
      <c r="R360" s="251"/>
      <c r="T360" s="252"/>
      <c r="U360" s="247"/>
      <c r="V360" s="247"/>
      <c r="W360" s="247"/>
      <c r="X360" s="247"/>
      <c r="Y360" s="247"/>
      <c r="Z360" s="247"/>
      <c r="AA360" s="253"/>
      <c r="AT360" s="254" t="s">
        <v>160</v>
      </c>
      <c r="AU360" s="254" t="s">
        <v>102</v>
      </c>
      <c r="AV360" s="12" t="s">
        <v>157</v>
      </c>
      <c r="AW360" s="12" t="s">
        <v>36</v>
      </c>
      <c r="AX360" s="12" t="s">
        <v>37</v>
      </c>
      <c r="AY360" s="254" t="s">
        <v>152</v>
      </c>
    </row>
    <row r="361" spans="2:65" s="1" customFormat="1" ht="25.5" customHeight="1">
      <c r="B361" s="47"/>
      <c r="C361" s="216" t="s">
        <v>431</v>
      </c>
      <c r="D361" s="216" t="s">
        <v>153</v>
      </c>
      <c r="E361" s="217" t="s">
        <v>432</v>
      </c>
      <c r="F361" s="218" t="s">
        <v>433</v>
      </c>
      <c r="G361" s="218"/>
      <c r="H361" s="218"/>
      <c r="I361" s="218"/>
      <c r="J361" s="219" t="s">
        <v>156</v>
      </c>
      <c r="K361" s="220">
        <v>27.62</v>
      </c>
      <c r="L361" s="221">
        <v>0</v>
      </c>
      <c r="M361" s="222"/>
      <c r="N361" s="223">
        <f>ROUND(L361*K361,1)</f>
        <v>0</v>
      </c>
      <c r="O361" s="223"/>
      <c r="P361" s="223"/>
      <c r="Q361" s="223"/>
      <c r="R361" s="49"/>
      <c r="T361" s="224" t="s">
        <v>22</v>
      </c>
      <c r="U361" s="57" t="s">
        <v>44</v>
      </c>
      <c r="V361" s="48"/>
      <c r="W361" s="225">
        <f>V361*K361</f>
        <v>0</v>
      </c>
      <c r="X361" s="225">
        <v>0</v>
      </c>
      <c r="Y361" s="225">
        <f>X361*K361</f>
        <v>0</v>
      </c>
      <c r="Z361" s="225">
        <v>0</v>
      </c>
      <c r="AA361" s="226">
        <f>Z361*K361</f>
        <v>0</v>
      </c>
      <c r="AR361" s="23" t="s">
        <v>217</v>
      </c>
      <c r="AT361" s="23" t="s">
        <v>153</v>
      </c>
      <c r="AU361" s="23" t="s">
        <v>102</v>
      </c>
      <c r="AY361" s="23" t="s">
        <v>152</v>
      </c>
      <c r="BE361" s="139">
        <f>IF(U361="základní",N361,0)</f>
        <v>0</v>
      </c>
      <c r="BF361" s="139">
        <f>IF(U361="snížená",N361,0)</f>
        <v>0</v>
      </c>
      <c r="BG361" s="139">
        <f>IF(U361="zákl. přenesená",N361,0)</f>
        <v>0</v>
      </c>
      <c r="BH361" s="139">
        <f>IF(U361="sníž. přenesená",N361,0)</f>
        <v>0</v>
      </c>
      <c r="BI361" s="139">
        <f>IF(U361="nulová",N361,0)</f>
        <v>0</v>
      </c>
      <c r="BJ361" s="23" t="s">
        <v>37</v>
      </c>
      <c r="BK361" s="139">
        <f>ROUND(L361*K361,1)</f>
        <v>0</v>
      </c>
      <c r="BL361" s="23" t="s">
        <v>217</v>
      </c>
      <c r="BM361" s="23" t="s">
        <v>434</v>
      </c>
    </row>
    <row r="362" spans="2:51" s="10" customFormat="1" ht="16.5" customHeight="1">
      <c r="B362" s="227"/>
      <c r="C362" s="228"/>
      <c r="D362" s="228"/>
      <c r="E362" s="229" t="s">
        <v>22</v>
      </c>
      <c r="F362" s="230" t="s">
        <v>159</v>
      </c>
      <c r="G362" s="231"/>
      <c r="H362" s="231"/>
      <c r="I362" s="231"/>
      <c r="J362" s="228"/>
      <c r="K362" s="229" t="s">
        <v>22</v>
      </c>
      <c r="L362" s="228"/>
      <c r="M362" s="228"/>
      <c r="N362" s="228"/>
      <c r="O362" s="228"/>
      <c r="P362" s="228"/>
      <c r="Q362" s="228"/>
      <c r="R362" s="232"/>
      <c r="T362" s="233"/>
      <c r="U362" s="228"/>
      <c r="V362" s="228"/>
      <c r="W362" s="228"/>
      <c r="X362" s="228"/>
      <c r="Y362" s="228"/>
      <c r="Z362" s="228"/>
      <c r="AA362" s="234"/>
      <c r="AT362" s="235" t="s">
        <v>160</v>
      </c>
      <c r="AU362" s="235" t="s">
        <v>102</v>
      </c>
      <c r="AV362" s="10" t="s">
        <v>37</v>
      </c>
      <c r="AW362" s="10" t="s">
        <v>36</v>
      </c>
      <c r="AX362" s="10" t="s">
        <v>79</v>
      </c>
      <c r="AY362" s="235" t="s">
        <v>152</v>
      </c>
    </row>
    <row r="363" spans="2:51" s="10" customFormat="1" ht="16.5" customHeight="1">
      <c r="B363" s="227"/>
      <c r="C363" s="228"/>
      <c r="D363" s="228"/>
      <c r="E363" s="229" t="s">
        <v>22</v>
      </c>
      <c r="F363" s="236" t="s">
        <v>163</v>
      </c>
      <c r="G363" s="228"/>
      <c r="H363" s="228"/>
      <c r="I363" s="228"/>
      <c r="J363" s="228"/>
      <c r="K363" s="229" t="s">
        <v>22</v>
      </c>
      <c r="L363" s="228"/>
      <c r="M363" s="228"/>
      <c r="N363" s="228"/>
      <c r="O363" s="228"/>
      <c r="P363" s="228"/>
      <c r="Q363" s="228"/>
      <c r="R363" s="232"/>
      <c r="T363" s="233"/>
      <c r="U363" s="228"/>
      <c r="V363" s="228"/>
      <c r="W363" s="228"/>
      <c r="X363" s="228"/>
      <c r="Y363" s="228"/>
      <c r="Z363" s="228"/>
      <c r="AA363" s="234"/>
      <c r="AT363" s="235" t="s">
        <v>160</v>
      </c>
      <c r="AU363" s="235" t="s">
        <v>102</v>
      </c>
      <c r="AV363" s="10" t="s">
        <v>37</v>
      </c>
      <c r="AW363" s="10" t="s">
        <v>36</v>
      </c>
      <c r="AX363" s="10" t="s">
        <v>79</v>
      </c>
      <c r="AY363" s="235" t="s">
        <v>152</v>
      </c>
    </row>
    <row r="364" spans="2:51" s="11" customFormat="1" ht="16.5" customHeight="1">
      <c r="B364" s="237"/>
      <c r="C364" s="238"/>
      <c r="D364" s="238"/>
      <c r="E364" s="239" t="s">
        <v>22</v>
      </c>
      <c r="F364" s="240" t="s">
        <v>418</v>
      </c>
      <c r="G364" s="238"/>
      <c r="H364" s="238"/>
      <c r="I364" s="238"/>
      <c r="J364" s="238"/>
      <c r="K364" s="241">
        <v>19.06</v>
      </c>
      <c r="L364" s="238"/>
      <c r="M364" s="238"/>
      <c r="N364" s="238"/>
      <c r="O364" s="238"/>
      <c r="P364" s="238"/>
      <c r="Q364" s="238"/>
      <c r="R364" s="242"/>
      <c r="T364" s="243"/>
      <c r="U364" s="238"/>
      <c r="V364" s="238"/>
      <c r="W364" s="238"/>
      <c r="X364" s="238"/>
      <c r="Y364" s="238"/>
      <c r="Z364" s="238"/>
      <c r="AA364" s="244"/>
      <c r="AT364" s="245" t="s">
        <v>160</v>
      </c>
      <c r="AU364" s="245" t="s">
        <v>102</v>
      </c>
      <c r="AV364" s="11" t="s">
        <v>102</v>
      </c>
      <c r="AW364" s="11" t="s">
        <v>36</v>
      </c>
      <c r="AX364" s="11" t="s">
        <v>79</v>
      </c>
      <c r="AY364" s="245" t="s">
        <v>152</v>
      </c>
    </row>
    <row r="365" spans="2:51" s="10" customFormat="1" ht="16.5" customHeight="1">
      <c r="B365" s="227"/>
      <c r="C365" s="228"/>
      <c r="D365" s="228"/>
      <c r="E365" s="229" t="s">
        <v>22</v>
      </c>
      <c r="F365" s="236" t="s">
        <v>165</v>
      </c>
      <c r="G365" s="228"/>
      <c r="H365" s="228"/>
      <c r="I365" s="228"/>
      <c r="J365" s="228"/>
      <c r="K365" s="229" t="s">
        <v>22</v>
      </c>
      <c r="L365" s="228"/>
      <c r="M365" s="228"/>
      <c r="N365" s="228"/>
      <c r="O365" s="228"/>
      <c r="P365" s="228"/>
      <c r="Q365" s="228"/>
      <c r="R365" s="232"/>
      <c r="T365" s="233"/>
      <c r="U365" s="228"/>
      <c r="V365" s="228"/>
      <c r="W365" s="228"/>
      <c r="X365" s="228"/>
      <c r="Y365" s="228"/>
      <c r="Z365" s="228"/>
      <c r="AA365" s="234"/>
      <c r="AT365" s="235" t="s">
        <v>160</v>
      </c>
      <c r="AU365" s="235" t="s">
        <v>102</v>
      </c>
      <c r="AV365" s="10" t="s">
        <v>37</v>
      </c>
      <c r="AW365" s="10" t="s">
        <v>36</v>
      </c>
      <c r="AX365" s="10" t="s">
        <v>79</v>
      </c>
      <c r="AY365" s="235" t="s">
        <v>152</v>
      </c>
    </row>
    <row r="366" spans="2:51" s="11" customFormat="1" ht="16.5" customHeight="1">
      <c r="B366" s="237"/>
      <c r="C366" s="238"/>
      <c r="D366" s="238"/>
      <c r="E366" s="239" t="s">
        <v>22</v>
      </c>
      <c r="F366" s="240" t="s">
        <v>191</v>
      </c>
      <c r="G366" s="238"/>
      <c r="H366" s="238"/>
      <c r="I366" s="238"/>
      <c r="J366" s="238"/>
      <c r="K366" s="241">
        <v>8.56</v>
      </c>
      <c r="L366" s="238"/>
      <c r="M366" s="238"/>
      <c r="N366" s="238"/>
      <c r="O366" s="238"/>
      <c r="P366" s="238"/>
      <c r="Q366" s="238"/>
      <c r="R366" s="242"/>
      <c r="T366" s="243"/>
      <c r="U366" s="238"/>
      <c r="V366" s="238"/>
      <c r="W366" s="238"/>
      <c r="X366" s="238"/>
      <c r="Y366" s="238"/>
      <c r="Z366" s="238"/>
      <c r="AA366" s="244"/>
      <c r="AT366" s="245" t="s">
        <v>160</v>
      </c>
      <c r="AU366" s="245" t="s">
        <v>102</v>
      </c>
      <c r="AV366" s="11" t="s">
        <v>102</v>
      </c>
      <c r="AW366" s="11" t="s">
        <v>36</v>
      </c>
      <c r="AX366" s="11" t="s">
        <v>79</v>
      </c>
      <c r="AY366" s="245" t="s">
        <v>152</v>
      </c>
    </row>
    <row r="367" spans="2:51" s="12" customFormat="1" ht="16.5" customHeight="1">
      <c r="B367" s="246"/>
      <c r="C367" s="247"/>
      <c r="D367" s="247"/>
      <c r="E367" s="248" t="s">
        <v>22</v>
      </c>
      <c r="F367" s="249" t="s">
        <v>167</v>
      </c>
      <c r="G367" s="247"/>
      <c r="H367" s="247"/>
      <c r="I367" s="247"/>
      <c r="J367" s="247"/>
      <c r="K367" s="250">
        <v>27.62</v>
      </c>
      <c r="L367" s="247"/>
      <c r="M367" s="247"/>
      <c r="N367" s="247"/>
      <c r="O367" s="247"/>
      <c r="P367" s="247"/>
      <c r="Q367" s="247"/>
      <c r="R367" s="251"/>
      <c r="T367" s="252"/>
      <c r="U367" s="247"/>
      <c r="V367" s="247"/>
      <c r="W367" s="247"/>
      <c r="X367" s="247"/>
      <c r="Y367" s="247"/>
      <c r="Z367" s="247"/>
      <c r="AA367" s="253"/>
      <c r="AT367" s="254" t="s">
        <v>160</v>
      </c>
      <c r="AU367" s="254" t="s">
        <v>102</v>
      </c>
      <c r="AV367" s="12" t="s">
        <v>157</v>
      </c>
      <c r="AW367" s="12" t="s">
        <v>36</v>
      </c>
      <c r="AX367" s="12" t="s">
        <v>37</v>
      </c>
      <c r="AY367" s="254" t="s">
        <v>152</v>
      </c>
    </row>
    <row r="368" spans="2:65" s="1" customFormat="1" ht="25.5" customHeight="1">
      <c r="B368" s="47"/>
      <c r="C368" s="216" t="s">
        <v>435</v>
      </c>
      <c r="D368" s="216" t="s">
        <v>153</v>
      </c>
      <c r="E368" s="217" t="s">
        <v>436</v>
      </c>
      <c r="F368" s="218" t="s">
        <v>437</v>
      </c>
      <c r="G368" s="218"/>
      <c r="H368" s="218"/>
      <c r="I368" s="218"/>
      <c r="J368" s="219" t="s">
        <v>295</v>
      </c>
      <c r="K368" s="267">
        <v>0</v>
      </c>
      <c r="L368" s="221">
        <v>0</v>
      </c>
      <c r="M368" s="222"/>
      <c r="N368" s="223">
        <f>ROUND(L368*K368,1)</f>
        <v>0</v>
      </c>
      <c r="O368" s="223"/>
      <c r="P368" s="223"/>
      <c r="Q368" s="223"/>
      <c r="R368" s="49"/>
      <c r="T368" s="224" t="s">
        <v>22</v>
      </c>
      <c r="U368" s="57" t="s">
        <v>44</v>
      </c>
      <c r="V368" s="48"/>
      <c r="W368" s="225">
        <f>V368*K368</f>
        <v>0</v>
      </c>
      <c r="X368" s="225">
        <v>0</v>
      </c>
      <c r="Y368" s="225">
        <f>X368*K368</f>
        <v>0</v>
      </c>
      <c r="Z368" s="225">
        <v>0</v>
      </c>
      <c r="AA368" s="226">
        <f>Z368*K368</f>
        <v>0</v>
      </c>
      <c r="AR368" s="23" t="s">
        <v>217</v>
      </c>
      <c r="AT368" s="23" t="s">
        <v>153</v>
      </c>
      <c r="AU368" s="23" t="s">
        <v>102</v>
      </c>
      <c r="AY368" s="23" t="s">
        <v>152</v>
      </c>
      <c r="BE368" s="139">
        <f>IF(U368="základní",N368,0)</f>
        <v>0</v>
      </c>
      <c r="BF368" s="139">
        <f>IF(U368="snížená",N368,0)</f>
        <v>0</v>
      </c>
      <c r="BG368" s="139">
        <f>IF(U368="zákl. přenesená",N368,0)</f>
        <v>0</v>
      </c>
      <c r="BH368" s="139">
        <f>IF(U368="sníž. přenesená",N368,0)</f>
        <v>0</v>
      </c>
      <c r="BI368" s="139">
        <f>IF(U368="nulová",N368,0)</f>
        <v>0</v>
      </c>
      <c r="BJ368" s="23" t="s">
        <v>37</v>
      </c>
      <c r="BK368" s="139">
        <f>ROUND(L368*K368,1)</f>
        <v>0</v>
      </c>
      <c r="BL368" s="23" t="s">
        <v>217</v>
      </c>
      <c r="BM368" s="23" t="s">
        <v>438</v>
      </c>
    </row>
    <row r="369" spans="2:63" s="9" customFormat="1" ht="29.85" customHeight="1">
      <c r="B369" s="202"/>
      <c r="C369" s="203"/>
      <c r="D369" s="213" t="s">
        <v>126</v>
      </c>
      <c r="E369" s="213"/>
      <c r="F369" s="213"/>
      <c r="G369" s="213"/>
      <c r="H369" s="213"/>
      <c r="I369" s="213"/>
      <c r="J369" s="213"/>
      <c r="K369" s="213"/>
      <c r="L369" s="213"/>
      <c r="M369" s="213"/>
      <c r="N369" s="255">
        <f>BK369</f>
        <v>0</v>
      </c>
      <c r="O369" s="256"/>
      <c r="P369" s="256"/>
      <c r="Q369" s="256"/>
      <c r="R369" s="206"/>
      <c r="T369" s="207"/>
      <c r="U369" s="203"/>
      <c r="V369" s="203"/>
      <c r="W369" s="208">
        <f>SUM(W370:W388)</f>
        <v>0</v>
      </c>
      <c r="X369" s="203"/>
      <c r="Y369" s="208">
        <f>SUM(Y370:Y388)</f>
        <v>0.000828</v>
      </c>
      <c r="Z369" s="203"/>
      <c r="AA369" s="209">
        <f>SUM(AA370:AA388)</f>
        <v>0</v>
      </c>
      <c r="AR369" s="210" t="s">
        <v>102</v>
      </c>
      <c r="AT369" s="211" t="s">
        <v>78</v>
      </c>
      <c r="AU369" s="211" t="s">
        <v>37</v>
      </c>
      <c r="AY369" s="210" t="s">
        <v>152</v>
      </c>
      <c r="BK369" s="212">
        <f>SUM(BK370:BK388)</f>
        <v>0</v>
      </c>
    </row>
    <row r="370" spans="2:65" s="1" customFormat="1" ht="25.5" customHeight="1">
      <c r="B370" s="47"/>
      <c r="C370" s="216" t="s">
        <v>439</v>
      </c>
      <c r="D370" s="216" t="s">
        <v>153</v>
      </c>
      <c r="E370" s="217" t="s">
        <v>440</v>
      </c>
      <c r="F370" s="218" t="s">
        <v>441</v>
      </c>
      <c r="G370" s="218"/>
      <c r="H370" s="218"/>
      <c r="I370" s="218"/>
      <c r="J370" s="219" t="s">
        <v>156</v>
      </c>
      <c r="K370" s="220">
        <v>1.84</v>
      </c>
      <c r="L370" s="221">
        <v>0</v>
      </c>
      <c r="M370" s="222"/>
      <c r="N370" s="223">
        <f>ROUND(L370*K370,1)</f>
        <v>0</v>
      </c>
      <c r="O370" s="223"/>
      <c r="P370" s="223"/>
      <c r="Q370" s="223"/>
      <c r="R370" s="49"/>
      <c r="T370" s="224" t="s">
        <v>22</v>
      </c>
      <c r="U370" s="57" t="s">
        <v>44</v>
      </c>
      <c r="V370" s="48"/>
      <c r="W370" s="225">
        <f>V370*K370</f>
        <v>0</v>
      </c>
      <c r="X370" s="225">
        <v>7E-05</v>
      </c>
      <c r="Y370" s="225">
        <f>X370*K370</f>
        <v>0.0001288</v>
      </c>
      <c r="Z370" s="225">
        <v>0</v>
      </c>
      <c r="AA370" s="226">
        <f>Z370*K370</f>
        <v>0</v>
      </c>
      <c r="AR370" s="23" t="s">
        <v>217</v>
      </c>
      <c r="AT370" s="23" t="s">
        <v>153</v>
      </c>
      <c r="AU370" s="23" t="s">
        <v>102</v>
      </c>
      <c r="AY370" s="23" t="s">
        <v>152</v>
      </c>
      <c r="BE370" s="139">
        <f>IF(U370="základní",N370,0)</f>
        <v>0</v>
      </c>
      <c r="BF370" s="139">
        <f>IF(U370="snížená",N370,0)</f>
        <v>0</v>
      </c>
      <c r="BG370" s="139">
        <f>IF(U370="zákl. přenesená",N370,0)</f>
        <v>0</v>
      </c>
      <c r="BH370" s="139">
        <f>IF(U370="sníž. přenesená",N370,0)</f>
        <v>0</v>
      </c>
      <c r="BI370" s="139">
        <f>IF(U370="nulová",N370,0)</f>
        <v>0</v>
      </c>
      <c r="BJ370" s="23" t="s">
        <v>37</v>
      </c>
      <c r="BK370" s="139">
        <f>ROUND(L370*K370,1)</f>
        <v>0</v>
      </c>
      <c r="BL370" s="23" t="s">
        <v>217</v>
      </c>
      <c r="BM370" s="23" t="s">
        <v>442</v>
      </c>
    </row>
    <row r="371" spans="2:51" s="10" customFormat="1" ht="16.5" customHeight="1">
      <c r="B371" s="227"/>
      <c r="C371" s="228"/>
      <c r="D371" s="228"/>
      <c r="E371" s="229" t="s">
        <v>22</v>
      </c>
      <c r="F371" s="230" t="s">
        <v>443</v>
      </c>
      <c r="G371" s="231"/>
      <c r="H371" s="231"/>
      <c r="I371" s="231"/>
      <c r="J371" s="228"/>
      <c r="K371" s="229" t="s">
        <v>22</v>
      </c>
      <c r="L371" s="228"/>
      <c r="M371" s="228"/>
      <c r="N371" s="228"/>
      <c r="O371" s="228"/>
      <c r="P371" s="228"/>
      <c r="Q371" s="228"/>
      <c r="R371" s="232"/>
      <c r="T371" s="233"/>
      <c r="U371" s="228"/>
      <c r="V371" s="228"/>
      <c r="W371" s="228"/>
      <c r="X371" s="228"/>
      <c r="Y371" s="228"/>
      <c r="Z371" s="228"/>
      <c r="AA371" s="234"/>
      <c r="AT371" s="235" t="s">
        <v>160</v>
      </c>
      <c r="AU371" s="235" t="s">
        <v>102</v>
      </c>
      <c r="AV371" s="10" t="s">
        <v>37</v>
      </c>
      <c r="AW371" s="10" t="s">
        <v>36</v>
      </c>
      <c r="AX371" s="10" t="s">
        <v>79</v>
      </c>
      <c r="AY371" s="235" t="s">
        <v>152</v>
      </c>
    </row>
    <row r="372" spans="2:51" s="10" customFormat="1" ht="16.5" customHeight="1">
      <c r="B372" s="227"/>
      <c r="C372" s="228"/>
      <c r="D372" s="228"/>
      <c r="E372" s="229" t="s">
        <v>22</v>
      </c>
      <c r="F372" s="236" t="s">
        <v>159</v>
      </c>
      <c r="G372" s="228"/>
      <c r="H372" s="228"/>
      <c r="I372" s="228"/>
      <c r="J372" s="228"/>
      <c r="K372" s="229" t="s">
        <v>22</v>
      </c>
      <c r="L372" s="228"/>
      <c r="M372" s="228"/>
      <c r="N372" s="228"/>
      <c r="O372" s="228"/>
      <c r="P372" s="228"/>
      <c r="Q372" s="228"/>
      <c r="R372" s="232"/>
      <c r="T372" s="233"/>
      <c r="U372" s="228"/>
      <c r="V372" s="228"/>
      <c r="W372" s="228"/>
      <c r="X372" s="228"/>
      <c r="Y372" s="228"/>
      <c r="Z372" s="228"/>
      <c r="AA372" s="234"/>
      <c r="AT372" s="235" t="s">
        <v>160</v>
      </c>
      <c r="AU372" s="235" t="s">
        <v>102</v>
      </c>
      <c r="AV372" s="10" t="s">
        <v>37</v>
      </c>
      <c r="AW372" s="10" t="s">
        <v>36</v>
      </c>
      <c r="AX372" s="10" t="s">
        <v>79</v>
      </c>
      <c r="AY372" s="235" t="s">
        <v>152</v>
      </c>
    </row>
    <row r="373" spans="2:51" s="11" customFormat="1" ht="16.5" customHeight="1">
      <c r="B373" s="237"/>
      <c r="C373" s="238"/>
      <c r="D373" s="238"/>
      <c r="E373" s="239" t="s">
        <v>22</v>
      </c>
      <c r="F373" s="240" t="s">
        <v>444</v>
      </c>
      <c r="G373" s="238"/>
      <c r="H373" s="238"/>
      <c r="I373" s="238"/>
      <c r="J373" s="238"/>
      <c r="K373" s="241">
        <v>0.92</v>
      </c>
      <c r="L373" s="238"/>
      <c r="M373" s="238"/>
      <c r="N373" s="238"/>
      <c r="O373" s="238"/>
      <c r="P373" s="238"/>
      <c r="Q373" s="238"/>
      <c r="R373" s="242"/>
      <c r="T373" s="243"/>
      <c r="U373" s="238"/>
      <c r="V373" s="238"/>
      <c r="W373" s="238"/>
      <c r="X373" s="238"/>
      <c r="Y373" s="238"/>
      <c r="Z373" s="238"/>
      <c r="AA373" s="244"/>
      <c r="AT373" s="245" t="s">
        <v>160</v>
      </c>
      <c r="AU373" s="245" t="s">
        <v>102</v>
      </c>
      <c r="AV373" s="11" t="s">
        <v>102</v>
      </c>
      <c r="AW373" s="11" t="s">
        <v>36</v>
      </c>
      <c r="AX373" s="11" t="s">
        <v>79</v>
      </c>
      <c r="AY373" s="245" t="s">
        <v>152</v>
      </c>
    </row>
    <row r="374" spans="2:51" s="10" customFormat="1" ht="16.5" customHeight="1">
      <c r="B374" s="227"/>
      <c r="C374" s="228"/>
      <c r="D374" s="228"/>
      <c r="E374" s="229" t="s">
        <v>22</v>
      </c>
      <c r="F374" s="236" t="s">
        <v>165</v>
      </c>
      <c r="G374" s="228"/>
      <c r="H374" s="228"/>
      <c r="I374" s="228"/>
      <c r="J374" s="228"/>
      <c r="K374" s="229" t="s">
        <v>22</v>
      </c>
      <c r="L374" s="228"/>
      <c r="M374" s="228"/>
      <c r="N374" s="228"/>
      <c r="O374" s="228"/>
      <c r="P374" s="228"/>
      <c r="Q374" s="228"/>
      <c r="R374" s="232"/>
      <c r="T374" s="233"/>
      <c r="U374" s="228"/>
      <c r="V374" s="228"/>
      <c r="W374" s="228"/>
      <c r="X374" s="228"/>
      <c r="Y374" s="228"/>
      <c r="Z374" s="228"/>
      <c r="AA374" s="234"/>
      <c r="AT374" s="235" t="s">
        <v>160</v>
      </c>
      <c r="AU374" s="235" t="s">
        <v>102</v>
      </c>
      <c r="AV374" s="10" t="s">
        <v>37</v>
      </c>
      <c r="AW374" s="10" t="s">
        <v>36</v>
      </c>
      <c r="AX374" s="10" t="s">
        <v>79</v>
      </c>
      <c r="AY374" s="235" t="s">
        <v>152</v>
      </c>
    </row>
    <row r="375" spans="2:51" s="11" customFormat="1" ht="16.5" customHeight="1">
      <c r="B375" s="237"/>
      <c r="C375" s="238"/>
      <c r="D375" s="238"/>
      <c r="E375" s="239" t="s">
        <v>22</v>
      </c>
      <c r="F375" s="240" t="s">
        <v>444</v>
      </c>
      <c r="G375" s="238"/>
      <c r="H375" s="238"/>
      <c r="I375" s="238"/>
      <c r="J375" s="238"/>
      <c r="K375" s="241">
        <v>0.92</v>
      </c>
      <c r="L375" s="238"/>
      <c r="M375" s="238"/>
      <c r="N375" s="238"/>
      <c r="O375" s="238"/>
      <c r="P375" s="238"/>
      <c r="Q375" s="238"/>
      <c r="R375" s="242"/>
      <c r="T375" s="243"/>
      <c r="U375" s="238"/>
      <c r="V375" s="238"/>
      <c r="W375" s="238"/>
      <c r="X375" s="238"/>
      <c r="Y375" s="238"/>
      <c r="Z375" s="238"/>
      <c r="AA375" s="244"/>
      <c r="AT375" s="245" t="s">
        <v>160</v>
      </c>
      <c r="AU375" s="245" t="s">
        <v>102</v>
      </c>
      <c r="AV375" s="11" t="s">
        <v>102</v>
      </c>
      <c r="AW375" s="11" t="s">
        <v>36</v>
      </c>
      <c r="AX375" s="11" t="s">
        <v>79</v>
      </c>
      <c r="AY375" s="245" t="s">
        <v>152</v>
      </c>
    </row>
    <row r="376" spans="2:51" s="12" customFormat="1" ht="16.5" customHeight="1">
      <c r="B376" s="246"/>
      <c r="C376" s="247"/>
      <c r="D376" s="247"/>
      <c r="E376" s="248" t="s">
        <v>22</v>
      </c>
      <c r="F376" s="249" t="s">
        <v>167</v>
      </c>
      <c r="G376" s="247"/>
      <c r="H376" s="247"/>
      <c r="I376" s="247"/>
      <c r="J376" s="247"/>
      <c r="K376" s="250">
        <v>1.84</v>
      </c>
      <c r="L376" s="247"/>
      <c r="M376" s="247"/>
      <c r="N376" s="247"/>
      <c r="O376" s="247"/>
      <c r="P376" s="247"/>
      <c r="Q376" s="247"/>
      <c r="R376" s="251"/>
      <c r="T376" s="252"/>
      <c r="U376" s="247"/>
      <c r="V376" s="247"/>
      <c r="W376" s="247"/>
      <c r="X376" s="247"/>
      <c r="Y376" s="247"/>
      <c r="Z376" s="247"/>
      <c r="AA376" s="253"/>
      <c r="AT376" s="254" t="s">
        <v>160</v>
      </c>
      <c r="AU376" s="254" t="s">
        <v>102</v>
      </c>
      <c r="AV376" s="12" t="s">
        <v>157</v>
      </c>
      <c r="AW376" s="12" t="s">
        <v>36</v>
      </c>
      <c r="AX376" s="12" t="s">
        <v>37</v>
      </c>
      <c r="AY376" s="254" t="s">
        <v>152</v>
      </c>
    </row>
    <row r="377" spans="2:65" s="1" customFormat="1" ht="16.5" customHeight="1">
      <c r="B377" s="47"/>
      <c r="C377" s="216" t="s">
        <v>445</v>
      </c>
      <c r="D377" s="216" t="s">
        <v>153</v>
      </c>
      <c r="E377" s="217" t="s">
        <v>446</v>
      </c>
      <c r="F377" s="218" t="s">
        <v>447</v>
      </c>
      <c r="G377" s="218"/>
      <c r="H377" s="218"/>
      <c r="I377" s="218"/>
      <c r="J377" s="219" t="s">
        <v>156</v>
      </c>
      <c r="K377" s="220">
        <v>1.84</v>
      </c>
      <c r="L377" s="221">
        <v>0</v>
      </c>
      <c r="M377" s="222"/>
      <c r="N377" s="223">
        <f>ROUND(L377*K377,1)</f>
        <v>0</v>
      </c>
      <c r="O377" s="223"/>
      <c r="P377" s="223"/>
      <c r="Q377" s="223"/>
      <c r="R377" s="49"/>
      <c r="T377" s="224" t="s">
        <v>22</v>
      </c>
      <c r="U377" s="57" t="s">
        <v>44</v>
      </c>
      <c r="V377" s="48"/>
      <c r="W377" s="225">
        <f>V377*K377</f>
        <v>0</v>
      </c>
      <c r="X377" s="225">
        <v>0</v>
      </c>
      <c r="Y377" s="225">
        <f>X377*K377</f>
        <v>0</v>
      </c>
      <c r="Z377" s="225">
        <v>0</v>
      </c>
      <c r="AA377" s="226">
        <f>Z377*K377</f>
        <v>0</v>
      </c>
      <c r="AR377" s="23" t="s">
        <v>217</v>
      </c>
      <c r="AT377" s="23" t="s">
        <v>153</v>
      </c>
      <c r="AU377" s="23" t="s">
        <v>102</v>
      </c>
      <c r="AY377" s="23" t="s">
        <v>152</v>
      </c>
      <c r="BE377" s="139">
        <f>IF(U377="základní",N377,0)</f>
        <v>0</v>
      </c>
      <c r="BF377" s="139">
        <f>IF(U377="snížená",N377,0)</f>
        <v>0</v>
      </c>
      <c r="BG377" s="139">
        <f>IF(U377="zákl. přenesená",N377,0)</f>
        <v>0</v>
      </c>
      <c r="BH377" s="139">
        <f>IF(U377="sníž. přenesená",N377,0)</f>
        <v>0</v>
      </c>
      <c r="BI377" s="139">
        <f>IF(U377="nulová",N377,0)</f>
        <v>0</v>
      </c>
      <c r="BJ377" s="23" t="s">
        <v>37</v>
      </c>
      <c r="BK377" s="139">
        <f>ROUND(L377*K377,1)</f>
        <v>0</v>
      </c>
      <c r="BL377" s="23" t="s">
        <v>217</v>
      </c>
      <c r="BM377" s="23" t="s">
        <v>448</v>
      </c>
    </row>
    <row r="378" spans="2:65" s="1" customFormat="1" ht="25.5" customHeight="1">
      <c r="B378" s="47"/>
      <c r="C378" s="216" t="s">
        <v>449</v>
      </c>
      <c r="D378" s="216" t="s">
        <v>153</v>
      </c>
      <c r="E378" s="217" t="s">
        <v>450</v>
      </c>
      <c r="F378" s="218" t="s">
        <v>451</v>
      </c>
      <c r="G378" s="218"/>
      <c r="H378" s="218"/>
      <c r="I378" s="218"/>
      <c r="J378" s="219" t="s">
        <v>156</v>
      </c>
      <c r="K378" s="220">
        <v>1.84</v>
      </c>
      <c r="L378" s="221">
        <v>0</v>
      </c>
      <c r="M378" s="222"/>
      <c r="N378" s="223">
        <f>ROUND(L378*K378,1)</f>
        <v>0</v>
      </c>
      <c r="O378" s="223"/>
      <c r="P378" s="223"/>
      <c r="Q378" s="223"/>
      <c r="R378" s="49"/>
      <c r="T378" s="224" t="s">
        <v>22</v>
      </c>
      <c r="U378" s="57" t="s">
        <v>44</v>
      </c>
      <c r="V378" s="48"/>
      <c r="W378" s="225">
        <f>V378*K378</f>
        <v>0</v>
      </c>
      <c r="X378" s="225">
        <v>0</v>
      </c>
      <c r="Y378" s="225">
        <f>X378*K378</f>
        <v>0</v>
      </c>
      <c r="Z378" s="225">
        <v>0</v>
      </c>
      <c r="AA378" s="226">
        <f>Z378*K378</f>
        <v>0</v>
      </c>
      <c r="AR378" s="23" t="s">
        <v>217</v>
      </c>
      <c r="AT378" s="23" t="s">
        <v>153</v>
      </c>
      <c r="AU378" s="23" t="s">
        <v>102</v>
      </c>
      <c r="AY378" s="23" t="s">
        <v>152</v>
      </c>
      <c r="BE378" s="139">
        <f>IF(U378="základní",N378,0)</f>
        <v>0</v>
      </c>
      <c r="BF378" s="139">
        <f>IF(U378="snížená",N378,0)</f>
        <v>0</v>
      </c>
      <c r="BG378" s="139">
        <f>IF(U378="zákl. přenesená",N378,0)</f>
        <v>0</v>
      </c>
      <c r="BH378" s="139">
        <f>IF(U378="sníž. přenesená",N378,0)</f>
        <v>0</v>
      </c>
      <c r="BI378" s="139">
        <f>IF(U378="nulová",N378,0)</f>
        <v>0</v>
      </c>
      <c r="BJ378" s="23" t="s">
        <v>37</v>
      </c>
      <c r="BK378" s="139">
        <f>ROUND(L378*K378,1)</f>
        <v>0</v>
      </c>
      <c r="BL378" s="23" t="s">
        <v>217</v>
      </c>
      <c r="BM378" s="23" t="s">
        <v>452</v>
      </c>
    </row>
    <row r="379" spans="2:51" s="10" customFormat="1" ht="16.5" customHeight="1">
      <c r="B379" s="227"/>
      <c r="C379" s="228"/>
      <c r="D379" s="228"/>
      <c r="E379" s="229" t="s">
        <v>22</v>
      </c>
      <c r="F379" s="230" t="s">
        <v>443</v>
      </c>
      <c r="G379" s="231"/>
      <c r="H379" s="231"/>
      <c r="I379" s="231"/>
      <c r="J379" s="228"/>
      <c r="K379" s="229" t="s">
        <v>22</v>
      </c>
      <c r="L379" s="228"/>
      <c r="M379" s="228"/>
      <c r="N379" s="228"/>
      <c r="O379" s="228"/>
      <c r="P379" s="228"/>
      <c r="Q379" s="228"/>
      <c r="R379" s="232"/>
      <c r="T379" s="233"/>
      <c r="U379" s="228"/>
      <c r="V379" s="228"/>
      <c r="W379" s="228"/>
      <c r="X379" s="228"/>
      <c r="Y379" s="228"/>
      <c r="Z379" s="228"/>
      <c r="AA379" s="234"/>
      <c r="AT379" s="235" t="s">
        <v>160</v>
      </c>
      <c r="AU379" s="235" t="s">
        <v>102</v>
      </c>
      <c r="AV379" s="10" t="s">
        <v>37</v>
      </c>
      <c r="AW379" s="10" t="s">
        <v>36</v>
      </c>
      <c r="AX379" s="10" t="s">
        <v>79</v>
      </c>
      <c r="AY379" s="235" t="s">
        <v>152</v>
      </c>
    </row>
    <row r="380" spans="2:51" s="10" customFormat="1" ht="16.5" customHeight="1">
      <c r="B380" s="227"/>
      <c r="C380" s="228"/>
      <c r="D380" s="228"/>
      <c r="E380" s="229" t="s">
        <v>22</v>
      </c>
      <c r="F380" s="236" t="s">
        <v>159</v>
      </c>
      <c r="G380" s="228"/>
      <c r="H380" s="228"/>
      <c r="I380" s="228"/>
      <c r="J380" s="228"/>
      <c r="K380" s="229" t="s">
        <v>22</v>
      </c>
      <c r="L380" s="228"/>
      <c r="M380" s="228"/>
      <c r="N380" s="228"/>
      <c r="O380" s="228"/>
      <c r="P380" s="228"/>
      <c r="Q380" s="228"/>
      <c r="R380" s="232"/>
      <c r="T380" s="233"/>
      <c r="U380" s="228"/>
      <c r="V380" s="228"/>
      <c r="W380" s="228"/>
      <c r="X380" s="228"/>
      <c r="Y380" s="228"/>
      <c r="Z380" s="228"/>
      <c r="AA380" s="234"/>
      <c r="AT380" s="235" t="s">
        <v>160</v>
      </c>
      <c r="AU380" s="235" t="s">
        <v>102</v>
      </c>
      <c r="AV380" s="10" t="s">
        <v>37</v>
      </c>
      <c r="AW380" s="10" t="s">
        <v>36</v>
      </c>
      <c r="AX380" s="10" t="s">
        <v>79</v>
      </c>
      <c r="AY380" s="235" t="s">
        <v>152</v>
      </c>
    </row>
    <row r="381" spans="2:51" s="11" customFormat="1" ht="16.5" customHeight="1">
      <c r="B381" s="237"/>
      <c r="C381" s="238"/>
      <c r="D381" s="238"/>
      <c r="E381" s="239" t="s">
        <v>22</v>
      </c>
      <c r="F381" s="240" t="s">
        <v>444</v>
      </c>
      <c r="G381" s="238"/>
      <c r="H381" s="238"/>
      <c r="I381" s="238"/>
      <c r="J381" s="238"/>
      <c r="K381" s="241">
        <v>0.92</v>
      </c>
      <c r="L381" s="238"/>
      <c r="M381" s="238"/>
      <c r="N381" s="238"/>
      <c r="O381" s="238"/>
      <c r="P381" s="238"/>
      <c r="Q381" s="238"/>
      <c r="R381" s="242"/>
      <c r="T381" s="243"/>
      <c r="U381" s="238"/>
      <c r="V381" s="238"/>
      <c r="W381" s="238"/>
      <c r="X381" s="238"/>
      <c r="Y381" s="238"/>
      <c r="Z381" s="238"/>
      <c r="AA381" s="244"/>
      <c r="AT381" s="245" t="s">
        <v>160</v>
      </c>
      <c r="AU381" s="245" t="s">
        <v>102</v>
      </c>
      <c r="AV381" s="11" t="s">
        <v>102</v>
      </c>
      <c r="AW381" s="11" t="s">
        <v>36</v>
      </c>
      <c r="AX381" s="11" t="s">
        <v>79</v>
      </c>
      <c r="AY381" s="245" t="s">
        <v>152</v>
      </c>
    </row>
    <row r="382" spans="2:51" s="10" customFormat="1" ht="16.5" customHeight="1">
      <c r="B382" s="227"/>
      <c r="C382" s="228"/>
      <c r="D382" s="228"/>
      <c r="E382" s="229" t="s">
        <v>22</v>
      </c>
      <c r="F382" s="236" t="s">
        <v>165</v>
      </c>
      <c r="G382" s="228"/>
      <c r="H382" s="228"/>
      <c r="I382" s="228"/>
      <c r="J382" s="228"/>
      <c r="K382" s="229" t="s">
        <v>22</v>
      </c>
      <c r="L382" s="228"/>
      <c r="M382" s="228"/>
      <c r="N382" s="228"/>
      <c r="O382" s="228"/>
      <c r="P382" s="228"/>
      <c r="Q382" s="228"/>
      <c r="R382" s="232"/>
      <c r="T382" s="233"/>
      <c r="U382" s="228"/>
      <c r="V382" s="228"/>
      <c r="W382" s="228"/>
      <c r="X382" s="228"/>
      <c r="Y382" s="228"/>
      <c r="Z382" s="228"/>
      <c r="AA382" s="234"/>
      <c r="AT382" s="235" t="s">
        <v>160</v>
      </c>
      <c r="AU382" s="235" t="s">
        <v>102</v>
      </c>
      <c r="AV382" s="10" t="s">
        <v>37</v>
      </c>
      <c r="AW382" s="10" t="s">
        <v>36</v>
      </c>
      <c r="AX382" s="10" t="s">
        <v>79</v>
      </c>
      <c r="AY382" s="235" t="s">
        <v>152</v>
      </c>
    </row>
    <row r="383" spans="2:51" s="11" customFormat="1" ht="16.5" customHeight="1">
      <c r="B383" s="237"/>
      <c r="C383" s="238"/>
      <c r="D383" s="238"/>
      <c r="E383" s="239" t="s">
        <v>22</v>
      </c>
      <c r="F383" s="240" t="s">
        <v>444</v>
      </c>
      <c r="G383" s="238"/>
      <c r="H383" s="238"/>
      <c r="I383" s="238"/>
      <c r="J383" s="238"/>
      <c r="K383" s="241">
        <v>0.92</v>
      </c>
      <c r="L383" s="238"/>
      <c r="M383" s="238"/>
      <c r="N383" s="238"/>
      <c r="O383" s="238"/>
      <c r="P383" s="238"/>
      <c r="Q383" s="238"/>
      <c r="R383" s="242"/>
      <c r="T383" s="243"/>
      <c r="U383" s="238"/>
      <c r="V383" s="238"/>
      <c r="W383" s="238"/>
      <c r="X383" s="238"/>
      <c r="Y383" s="238"/>
      <c r="Z383" s="238"/>
      <c r="AA383" s="244"/>
      <c r="AT383" s="245" t="s">
        <v>160</v>
      </c>
      <c r="AU383" s="245" t="s">
        <v>102</v>
      </c>
      <c r="AV383" s="11" t="s">
        <v>102</v>
      </c>
      <c r="AW383" s="11" t="s">
        <v>36</v>
      </c>
      <c r="AX383" s="11" t="s">
        <v>79</v>
      </c>
      <c r="AY383" s="245" t="s">
        <v>152</v>
      </c>
    </row>
    <row r="384" spans="2:51" s="12" customFormat="1" ht="16.5" customHeight="1">
      <c r="B384" s="246"/>
      <c r="C384" s="247"/>
      <c r="D384" s="247"/>
      <c r="E384" s="248" t="s">
        <v>22</v>
      </c>
      <c r="F384" s="249" t="s">
        <v>167</v>
      </c>
      <c r="G384" s="247"/>
      <c r="H384" s="247"/>
      <c r="I384" s="247"/>
      <c r="J384" s="247"/>
      <c r="K384" s="250">
        <v>1.84</v>
      </c>
      <c r="L384" s="247"/>
      <c r="M384" s="247"/>
      <c r="N384" s="247"/>
      <c r="O384" s="247"/>
      <c r="P384" s="247"/>
      <c r="Q384" s="247"/>
      <c r="R384" s="251"/>
      <c r="T384" s="252"/>
      <c r="U384" s="247"/>
      <c r="V384" s="247"/>
      <c r="W384" s="247"/>
      <c r="X384" s="247"/>
      <c r="Y384" s="247"/>
      <c r="Z384" s="247"/>
      <c r="AA384" s="253"/>
      <c r="AT384" s="254" t="s">
        <v>160</v>
      </c>
      <c r="AU384" s="254" t="s">
        <v>102</v>
      </c>
      <c r="AV384" s="12" t="s">
        <v>157</v>
      </c>
      <c r="AW384" s="12" t="s">
        <v>36</v>
      </c>
      <c r="AX384" s="12" t="s">
        <v>37</v>
      </c>
      <c r="AY384" s="254" t="s">
        <v>152</v>
      </c>
    </row>
    <row r="385" spans="2:65" s="1" customFormat="1" ht="25.5" customHeight="1">
      <c r="B385" s="47"/>
      <c r="C385" s="216" t="s">
        <v>453</v>
      </c>
      <c r="D385" s="216" t="s">
        <v>153</v>
      </c>
      <c r="E385" s="217" t="s">
        <v>454</v>
      </c>
      <c r="F385" s="218" t="s">
        <v>455</v>
      </c>
      <c r="G385" s="218"/>
      <c r="H385" s="218"/>
      <c r="I385" s="218"/>
      <c r="J385" s="219" t="s">
        <v>156</v>
      </c>
      <c r="K385" s="220">
        <v>1.84</v>
      </c>
      <c r="L385" s="221">
        <v>0</v>
      </c>
      <c r="M385" s="222"/>
      <c r="N385" s="223">
        <f>ROUND(L385*K385,1)</f>
        <v>0</v>
      </c>
      <c r="O385" s="223"/>
      <c r="P385" s="223"/>
      <c r="Q385" s="223"/>
      <c r="R385" s="49"/>
      <c r="T385" s="224" t="s">
        <v>22</v>
      </c>
      <c r="U385" s="57" t="s">
        <v>44</v>
      </c>
      <c r="V385" s="48"/>
      <c r="W385" s="225">
        <f>V385*K385</f>
        <v>0</v>
      </c>
      <c r="X385" s="225">
        <v>0.00014</v>
      </c>
      <c r="Y385" s="225">
        <f>X385*K385</f>
        <v>0.0002576</v>
      </c>
      <c r="Z385" s="225">
        <v>0</v>
      </c>
      <c r="AA385" s="226">
        <f>Z385*K385</f>
        <v>0</v>
      </c>
      <c r="AR385" s="23" t="s">
        <v>217</v>
      </c>
      <c r="AT385" s="23" t="s">
        <v>153</v>
      </c>
      <c r="AU385" s="23" t="s">
        <v>102</v>
      </c>
      <c r="AY385" s="23" t="s">
        <v>152</v>
      </c>
      <c r="BE385" s="139">
        <f>IF(U385="základní",N385,0)</f>
        <v>0</v>
      </c>
      <c r="BF385" s="139">
        <f>IF(U385="snížená",N385,0)</f>
        <v>0</v>
      </c>
      <c r="BG385" s="139">
        <f>IF(U385="zákl. přenesená",N385,0)</f>
        <v>0</v>
      </c>
      <c r="BH385" s="139">
        <f>IF(U385="sníž. přenesená",N385,0)</f>
        <v>0</v>
      </c>
      <c r="BI385" s="139">
        <f>IF(U385="nulová",N385,0)</f>
        <v>0</v>
      </c>
      <c r="BJ385" s="23" t="s">
        <v>37</v>
      </c>
      <c r="BK385" s="139">
        <f>ROUND(L385*K385,1)</f>
        <v>0</v>
      </c>
      <c r="BL385" s="23" t="s">
        <v>217</v>
      </c>
      <c r="BM385" s="23" t="s">
        <v>456</v>
      </c>
    </row>
    <row r="386" spans="2:65" s="1" customFormat="1" ht="25.5" customHeight="1">
      <c r="B386" s="47"/>
      <c r="C386" s="216" t="s">
        <v>457</v>
      </c>
      <c r="D386" s="216" t="s">
        <v>153</v>
      </c>
      <c r="E386" s="217" t="s">
        <v>458</v>
      </c>
      <c r="F386" s="218" t="s">
        <v>459</v>
      </c>
      <c r="G386" s="218"/>
      <c r="H386" s="218"/>
      <c r="I386" s="218"/>
      <c r="J386" s="219" t="s">
        <v>156</v>
      </c>
      <c r="K386" s="220">
        <v>3.68</v>
      </c>
      <c r="L386" s="221">
        <v>0</v>
      </c>
      <c r="M386" s="222"/>
      <c r="N386" s="223">
        <f>ROUND(L386*K386,1)</f>
        <v>0</v>
      </c>
      <c r="O386" s="223"/>
      <c r="P386" s="223"/>
      <c r="Q386" s="223"/>
      <c r="R386" s="49"/>
      <c r="T386" s="224" t="s">
        <v>22</v>
      </c>
      <c r="U386" s="57" t="s">
        <v>44</v>
      </c>
      <c r="V386" s="48"/>
      <c r="W386" s="225">
        <f>V386*K386</f>
        <v>0</v>
      </c>
      <c r="X386" s="225">
        <v>0.00012</v>
      </c>
      <c r="Y386" s="225">
        <f>X386*K386</f>
        <v>0.00044160000000000005</v>
      </c>
      <c r="Z386" s="225">
        <v>0</v>
      </c>
      <c r="AA386" s="226">
        <f>Z386*K386</f>
        <v>0</v>
      </c>
      <c r="AR386" s="23" t="s">
        <v>217</v>
      </c>
      <c r="AT386" s="23" t="s">
        <v>153</v>
      </c>
      <c r="AU386" s="23" t="s">
        <v>102</v>
      </c>
      <c r="AY386" s="23" t="s">
        <v>152</v>
      </c>
      <c r="BE386" s="139">
        <f>IF(U386="základní",N386,0)</f>
        <v>0</v>
      </c>
      <c r="BF386" s="139">
        <f>IF(U386="snížená",N386,0)</f>
        <v>0</v>
      </c>
      <c r="BG386" s="139">
        <f>IF(U386="zákl. přenesená",N386,0)</f>
        <v>0</v>
      </c>
      <c r="BH386" s="139">
        <f>IF(U386="sníž. přenesená",N386,0)</f>
        <v>0</v>
      </c>
      <c r="BI386" s="139">
        <f>IF(U386="nulová",N386,0)</f>
        <v>0</v>
      </c>
      <c r="BJ386" s="23" t="s">
        <v>37</v>
      </c>
      <c r="BK386" s="139">
        <f>ROUND(L386*K386,1)</f>
        <v>0</v>
      </c>
      <c r="BL386" s="23" t="s">
        <v>217</v>
      </c>
      <c r="BM386" s="23" t="s">
        <v>460</v>
      </c>
    </row>
    <row r="387" spans="2:51" s="10" customFormat="1" ht="16.5" customHeight="1">
      <c r="B387" s="227"/>
      <c r="C387" s="228"/>
      <c r="D387" s="228"/>
      <c r="E387" s="229" t="s">
        <v>22</v>
      </c>
      <c r="F387" s="230" t="s">
        <v>461</v>
      </c>
      <c r="G387" s="231"/>
      <c r="H387" s="231"/>
      <c r="I387" s="231"/>
      <c r="J387" s="228"/>
      <c r="K387" s="229" t="s">
        <v>22</v>
      </c>
      <c r="L387" s="228"/>
      <c r="M387" s="228"/>
      <c r="N387" s="228"/>
      <c r="O387" s="228"/>
      <c r="P387" s="228"/>
      <c r="Q387" s="228"/>
      <c r="R387" s="232"/>
      <c r="T387" s="233"/>
      <c r="U387" s="228"/>
      <c r="V387" s="228"/>
      <c r="W387" s="228"/>
      <c r="X387" s="228"/>
      <c r="Y387" s="228"/>
      <c r="Z387" s="228"/>
      <c r="AA387" s="234"/>
      <c r="AT387" s="235" t="s">
        <v>160</v>
      </c>
      <c r="AU387" s="235" t="s">
        <v>102</v>
      </c>
      <c r="AV387" s="10" t="s">
        <v>37</v>
      </c>
      <c r="AW387" s="10" t="s">
        <v>36</v>
      </c>
      <c r="AX387" s="10" t="s">
        <v>79</v>
      </c>
      <c r="AY387" s="235" t="s">
        <v>152</v>
      </c>
    </row>
    <row r="388" spans="2:51" s="11" customFormat="1" ht="16.5" customHeight="1">
      <c r="B388" s="237"/>
      <c r="C388" s="238"/>
      <c r="D388" s="238"/>
      <c r="E388" s="239" t="s">
        <v>22</v>
      </c>
      <c r="F388" s="240" t="s">
        <v>462</v>
      </c>
      <c r="G388" s="238"/>
      <c r="H388" s="238"/>
      <c r="I388" s="238"/>
      <c r="J388" s="238"/>
      <c r="K388" s="241">
        <v>3.68</v>
      </c>
      <c r="L388" s="238"/>
      <c r="M388" s="238"/>
      <c r="N388" s="238"/>
      <c r="O388" s="238"/>
      <c r="P388" s="238"/>
      <c r="Q388" s="238"/>
      <c r="R388" s="242"/>
      <c r="T388" s="243"/>
      <c r="U388" s="238"/>
      <c r="V388" s="238"/>
      <c r="W388" s="238"/>
      <c r="X388" s="238"/>
      <c r="Y388" s="238"/>
      <c r="Z388" s="238"/>
      <c r="AA388" s="244"/>
      <c r="AT388" s="245" t="s">
        <v>160</v>
      </c>
      <c r="AU388" s="245" t="s">
        <v>102</v>
      </c>
      <c r="AV388" s="11" t="s">
        <v>102</v>
      </c>
      <c r="AW388" s="11" t="s">
        <v>36</v>
      </c>
      <c r="AX388" s="11" t="s">
        <v>37</v>
      </c>
      <c r="AY388" s="245" t="s">
        <v>152</v>
      </c>
    </row>
    <row r="389" spans="2:63" s="9" customFormat="1" ht="29.85" customHeight="1">
      <c r="B389" s="202"/>
      <c r="C389" s="203"/>
      <c r="D389" s="213" t="s">
        <v>127</v>
      </c>
      <c r="E389" s="213"/>
      <c r="F389" s="213"/>
      <c r="G389" s="213"/>
      <c r="H389" s="213"/>
      <c r="I389" s="213"/>
      <c r="J389" s="213"/>
      <c r="K389" s="213"/>
      <c r="L389" s="213"/>
      <c r="M389" s="213"/>
      <c r="N389" s="214">
        <f>BK389</f>
        <v>0</v>
      </c>
      <c r="O389" s="215"/>
      <c r="P389" s="215"/>
      <c r="Q389" s="215"/>
      <c r="R389" s="206"/>
      <c r="T389" s="207"/>
      <c r="U389" s="203"/>
      <c r="V389" s="203"/>
      <c r="W389" s="208">
        <f>SUM(W390:W406)</f>
        <v>0</v>
      </c>
      <c r="X389" s="203"/>
      <c r="Y389" s="208">
        <f>SUM(Y390:Y406)</f>
        <v>0.07956774</v>
      </c>
      <c r="Z389" s="203"/>
      <c r="AA389" s="209">
        <f>SUM(AA390:AA406)</f>
        <v>0.01957619</v>
      </c>
      <c r="AR389" s="210" t="s">
        <v>102</v>
      </c>
      <c r="AT389" s="211" t="s">
        <v>78</v>
      </c>
      <c r="AU389" s="211" t="s">
        <v>37</v>
      </c>
      <c r="AY389" s="210" t="s">
        <v>152</v>
      </c>
      <c r="BK389" s="212">
        <f>SUM(BK390:BK406)</f>
        <v>0</v>
      </c>
    </row>
    <row r="390" spans="2:65" s="1" customFormat="1" ht="25.5" customHeight="1">
      <c r="B390" s="47"/>
      <c r="C390" s="216" t="s">
        <v>463</v>
      </c>
      <c r="D390" s="216" t="s">
        <v>153</v>
      </c>
      <c r="E390" s="217" t="s">
        <v>464</v>
      </c>
      <c r="F390" s="218" t="s">
        <v>465</v>
      </c>
      <c r="G390" s="218"/>
      <c r="H390" s="218"/>
      <c r="I390" s="218"/>
      <c r="J390" s="219" t="s">
        <v>156</v>
      </c>
      <c r="K390" s="220">
        <v>63.149</v>
      </c>
      <c r="L390" s="221">
        <v>0</v>
      </c>
      <c r="M390" s="222"/>
      <c r="N390" s="223">
        <f>ROUND(L390*K390,1)</f>
        <v>0</v>
      </c>
      <c r="O390" s="223"/>
      <c r="P390" s="223"/>
      <c r="Q390" s="223"/>
      <c r="R390" s="49"/>
      <c r="T390" s="224" t="s">
        <v>22</v>
      </c>
      <c r="U390" s="57" t="s">
        <v>44</v>
      </c>
      <c r="V390" s="48"/>
      <c r="W390" s="225">
        <f>V390*K390</f>
        <v>0</v>
      </c>
      <c r="X390" s="225">
        <v>0.001</v>
      </c>
      <c r="Y390" s="225">
        <f>X390*K390</f>
        <v>0.063149</v>
      </c>
      <c r="Z390" s="225">
        <v>0.00031</v>
      </c>
      <c r="AA390" s="226">
        <f>Z390*K390</f>
        <v>0.01957619</v>
      </c>
      <c r="AR390" s="23" t="s">
        <v>217</v>
      </c>
      <c r="AT390" s="23" t="s">
        <v>153</v>
      </c>
      <c r="AU390" s="23" t="s">
        <v>102</v>
      </c>
      <c r="AY390" s="23" t="s">
        <v>152</v>
      </c>
      <c r="BE390" s="139">
        <f>IF(U390="základní",N390,0)</f>
        <v>0</v>
      </c>
      <c r="BF390" s="139">
        <f>IF(U390="snížená",N390,0)</f>
        <v>0</v>
      </c>
      <c r="BG390" s="139">
        <f>IF(U390="zákl. přenesená",N390,0)</f>
        <v>0</v>
      </c>
      <c r="BH390" s="139">
        <f>IF(U390="sníž. přenesená",N390,0)</f>
        <v>0</v>
      </c>
      <c r="BI390" s="139">
        <f>IF(U390="nulová",N390,0)</f>
        <v>0</v>
      </c>
      <c r="BJ390" s="23" t="s">
        <v>37</v>
      </c>
      <c r="BK390" s="139">
        <f>ROUND(L390*K390,1)</f>
        <v>0</v>
      </c>
      <c r="BL390" s="23" t="s">
        <v>217</v>
      </c>
      <c r="BM390" s="23" t="s">
        <v>466</v>
      </c>
    </row>
    <row r="391" spans="2:51" s="10" customFormat="1" ht="16.5" customHeight="1">
      <c r="B391" s="227"/>
      <c r="C391" s="228"/>
      <c r="D391" s="228"/>
      <c r="E391" s="229" t="s">
        <v>22</v>
      </c>
      <c r="F391" s="230" t="s">
        <v>301</v>
      </c>
      <c r="G391" s="231"/>
      <c r="H391" s="231"/>
      <c r="I391" s="231"/>
      <c r="J391" s="228"/>
      <c r="K391" s="229" t="s">
        <v>22</v>
      </c>
      <c r="L391" s="228"/>
      <c r="M391" s="228"/>
      <c r="N391" s="228"/>
      <c r="O391" s="228"/>
      <c r="P391" s="228"/>
      <c r="Q391" s="228"/>
      <c r="R391" s="232"/>
      <c r="T391" s="233"/>
      <c r="U391" s="228"/>
      <c r="V391" s="228"/>
      <c r="W391" s="228"/>
      <c r="X391" s="228"/>
      <c r="Y391" s="228"/>
      <c r="Z391" s="228"/>
      <c r="AA391" s="234"/>
      <c r="AT391" s="235" t="s">
        <v>160</v>
      </c>
      <c r="AU391" s="235" t="s">
        <v>102</v>
      </c>
      <c r="AV391" s="10" t="s">
        <v>37</v>
      </c>
      <c r="AW391" s="10" t="s">
        <v>36</v>
      </c>
      <c r="AX391" s="10" t="s">
        <v>79</v>
      </c>
      <c r="AY391" s="235" t="s">
        <v>152</v>
      </c>
    </row>
    <row r="392" spans="2:51" s="11" customFormat="1" ht="16.5" customHeight="1">
      <c r="B392" s="237"/>
      <c r="C392" s="238"/>
      <c r="D392" s="238"/>
      <c r="E392" s="239" t="s">
        <v>22</v>
      </c>
      <c r="F392" s="240" t="s">
        <v>467</v>
      </c>
      <c r="G392" s="238"/>
      <c r="H392" s="238"/>
      <c r="I392" s="238"/>
      <c r="J392" s="238"/>
      <c r="K392" s="241">
        <v>4</v>
      </c>
      <c r="L392" s="238"/>
      <c r="M392" s="238"/>
      <c r="N392" s="238"/>
      <c r="O392" s="238"/>
      <c r="P392" s="238"/>
      <c r="Q392" s="238"/>
      <c r="R392" s="242"/>
      <c r="T392" s="243"/>
      <c r="U392" s="238"/>
      <c r="V392" s="238"/>
      <c r="W392" s="238"/>
      <c r="X392" s="238"/>
      <c r="Y392" s="238"/>
      <c r="Z392" s="238"/>
      <c r="AA392" s="244"/>
      <c r="AT392" s="245" t="s">
        <v>160</v>
      </c>
      <c r="AU392" s="245" t="s">
        <v>102</v>
      </c>
      <c r="AV392" s="11" t="s">
        <v>102</v>
      </c>
      <c r="AW392" s="11" t="s">
        <v>36</v>
      </c>
      <c r="AX392" s="11" t="s">
        <v>79</v>
      </c>
      <c r="AY392" s="245" t="s">
        <v>152</v>
      </c>
    </row>
    <row r="393" spans="2:51" s="10" customFormat="1" ht="16.5" customHeight="1">
      <c r="B393" s="227"/>
      <c r="C393" s="228"/>
      <c r="D393" s="228"/>
      <c r="E393" s="229" t="s">
        <v>22</v>
      </c>
      <c r="F393" s="236" t="s">
        <v>468</v>
      </c>
      <c r="G393" s="228"/>
      <c r="H393" s="228"/>
      <c r="I393" s="228"/>
      <c r="J393" s="228"/>
      <c r="K393" s="229" t="s">
        <v>22</v>
      </c>
      <c r="L393" s="228"/>
      <c r="M393" s="228"/>
      <c r="N393" s="228"/>
      <c r="O393" s="228"/>
      <c r="P393" s="228"/>
      <c r="Q393" s="228"/>
      <c r="R393" s="232"/>
      <c r="T393" s="233"/>
      <c r="U393" s="228"/>
      <c r="V393" s="228"/>
      <c r="W393" s="228"/>
      <c r="X393" s="228"/>
      <c r="Y393" s="228"/>
      <c r="Z393" s="228"/>
      <c r="AA393" s="234"/>
      <c r="AT393" s="235" t="s">
        <v>160</v>
      </c>
      <c r="AU393" s="235" t="s">
        <v>102</v>
      </c>
      <c r="AV393" s="10" t="s">
        <v>37</v>
      </c>
      <c r="AW393" s="10" t="s">
        <v>36</v>
      </c>
      <c r="AX393" s="10" t="s">
        <v>79</v>
      </c>
      <c r="AY393" s="235" t="s">
        <v>152</v>
      </c>
    </row>
    <row r="394" spans="2:51" s="10" customFormat="1" ht="16.5" customHeight="1">
      <c r="B394" s="227"/>
      <c r="C394" s="228"/>
      <c r="D394" s="228"/>
      <c r="E394" s="229" t="s">
        <v>22</v>
      </c>
      <c r="F394" s="236" t="s">
        <v>469</v>
      </c>
      <c r="G394" s="228"/>
      <c r="H394" s="228"/>
      <c r="I394" s="228"/>
      <c r="J394" s="228"/>
      <c r="K394" s="229" t="s">
        <v>22</v>
      </c>
      <c r="L394" s="228"/>
      <c r="M394" s="228"/>
      <c r="N394" s="228"/>
      <c r="O394" s="228"/>
      <c r="P394" s="228"/>
      <c r="Q394" s="228"/>
      <c r="R394" s="232"/>
      <c r="T394" s="233"/>
      <c r="U394" s="228"/>
      <c r="V394" s="228"/>
      <c r="W394" s="228"/>
      <c r="X394" s="228"/>
      <c r="Y394" s="228"/>
      <c r="Z394" s="228"/>
      <c r="AA394" s="234"/>
      <c r="AT394" s="235" t="s">
        <v>160</v>
      </c>
      <c r="AU394" s="235" t="s">
        <v>102</v>
      </c>
      <c r="AV394" s="10" t="s">
        <v>37</v>
      </c>
      <c r="AW394" s="10" t="s">
        <v>36</v>
      </c>
      <c r="AX394" s="10" t="s">
        <v>79</v>
      </c>
      <c r="AY394" s="235" t="s">
        <v>152</v>
      </c>
    </row>
    <row r="395" spans="2:51" s="11" customFormat="1" ht="16.5" customHeight="1">
      <c r="B395" s="237"/>
      <c r="C395" s="238"/>
      <c r="D395" s="238"/>
      <c r="E395" s="239" t="s">
        <v>22</v>
      </c>
      <c r="F395" s="240" t="s">
        <v>387</v>
      </c>
      <c r="G395" s="238"/>
      <c r="H395" s="238"/>
      <c r="I395" s="238"/>
      <c r="J395" s="238"/>
      <c r="K395" s="241">
        <v>15.03</v>
      </c>
      <c r="L395" s="238"/>
      <c r="M395" s="238"/>
      <c r="N395" s="238"/>
      <c r="O395" s="238"/>
      <c r="P395" s="238"/>
      <c r="Q395" s="238"/>
      <c r="R395" s="242"/>
      <c r="T395" s="243"/>
      <c r="U395" s="238"/>
      <c r="V395" s="238"/>
      <c r="W395" s="238"/>
      <c r="X395" s="238"/>
      <c r="Y395" s="238"/>
      <c r="Z395" s="238"/>
      <c r="AA395" s="244"/>
      <c r="AT395" s="245" t="s">
        <v>160</v>
      </c>
      <c r="AU395" s="245" t="s">
        <v>102</v>
      </c>
      <c r="AV395" s="11" t="s">
        <v>102</v>
      </c>
      <c r="AW395" s="11" t="s">
        <v>36</v>
      </c>
      <c r="AX395" s="11" t="s">
        <v>79</v>
      </c>
      <c r="AY395" s="245" t="s">
        <v>152</v>
      </c>
    </row>
    <row r="396" spans="2:51" s="10" customFormat="1" ht="16.5" customHeight="1">
      <c r="B396" s="227"/>
      <c r="C396" s="228"/>
      <c r="D396" s="228"/>
      <c r="E396" s="229" t="s">
        <v>22</v>
      </c>
      <c r="F396" s="236" t="s">
        <v>470</v>
      </c>
      <c r="G396" s="228"/>
      <c r="H396" s="228"/>
      <c r="I396" s="228"/>
      <c r="J396" s="228"/>
      <c r="K396" s="229" t="s">
        <v>22</v>
      </c>
      <c r="L396" s="228"/>
      <c r="M396" s="228"/>
      <c r="N396" s="228"/>
      <c r="O396" s="228"/>
      <c r="P396" s="228"/>
      <c r="Q396" s="228"/>
      <c r="R396" s="232"/>
      <c r="T396" s="233"/>
      <c r="U396" s="228"/>
      <c r="V396" s="228"/>
      <c r="W396" s="228"/>
      <c r="X396" s="228"/>
      <c r="Y396" s="228"/>
      <c r="Z396" s="228"/>
      <c r="AA396" s="234"/>
      <c r="AT396" s="235" t="s">
        <v>160</v>
      </c>
      <c r="AU396" s="235" t="s">
        <v>102</v>
      </c>
      <c r="AV396" s="10" t="s">
        <v>37</v>
      </c>
      <c r="AW396" s="10" t="s">
        <v>36</v>
      </c>
      <c r="AX396" s="10" t="s">
        <v>79</v>
      </c>
      <c r="AY396" s="235" t="s">
        <v>152</v>
      </c>
    </row>
    <row r="397" spans="2:51" s="11" customFormat="1" ht="16.5" customHeight="1">
      <c r="B397" s="237"/>
      <c r="C397" s="238"/>
      <c r="D397" s="238"/>
      <c r="E397" s="239" t="s">
        <v>22</v>
      </c>
      <c r="F397" s="240" t="s">
        <v>471</v>
      </c>
      <c r="G397" s="238"/>
      <c r="H397" s="238"/>
      <c r="I397" s="238"/>
      <c r="J397" s="238"/>
      <c r="K397" s="241">
        <v>20.885</v>
      </c>
      <c r="L397" s="238"/>
      <c r="M397" s="238"/>
      <c r="N397" s="238"/>
      <c r="O397" s="238"/>
      <c r="P397" s="238"/>
      <c r="Q397" s="238"/>
      <c r="R397" s="242"/>
      <c r="T397" s="243"/>
      <c r="U397" s="238"/>
      <c r="V397" s="238"/>
      <c r="W397" s="238"/>
      <c r="X397" s="238"/>
      <c r="Y397" s="238"/>
      <c r="Z397" s="238"/>
      <c r="AA397" s="244"/>
      <c r="AT397" s="245" t="s">
        <v>160</v>
      </c>
      <c r="AU397" s="245" t="s">
        <v>102</v>
      </c>
      <c r="AV397" s="11" t="s">
        <v>102</v>
      </c>
      <c r="AW397" s="11" t="s">
        <v>36</v>
      </c>
      <c r="AX397" s="11" t="s">
        <v>79</v>
      </c>
      <c r="AY397" s="245" t="s">
        <v>152</v>
      </c>
    </row>
    <row r="398" spans="2:51" s="11" customFormat="1" ht="25.5" customHeight="1">
      <c r="B398" s="237"/>
      <c r="C398" s="238"/>
      <c r="D398" s="238"/>
      <c r="E398" s="239" t="s">
        <v>22</v>
      </c>
      <c r="F398" s="240" t="s">
        <v>472</v>
      </c>
      <c r="G398" s="238"/>
      <c r="H398" s="238"/>
      <c r="I398" s="238"/>
      <c r="J398" s="238"/>
      <c r="K398" s="241">
        <v>7.056</v>
      </c>
      <c r="L398" s="238"/>
      <c r="M398" s="238"/>
      <c r="N398" s="238"/>
      <c r="O398" s="238"/>
      <c r="P398" s="238"/>
      <c r="Q398" s="238"/>
      <c r="R398" s="242"/>
      <c r="T398" s="243"/>
      <c r="U398" s="238"/>
      <c r="V398" s="238"/>
      <c r="W398" s="238"/>
      <c r="X398" s="238"/>
      <c r="Y398" s="238"/>
      <c r="Z398" s="238"/>
      <c r="AA398" s="244"/>
      <c r="AT398" s="245" t="s">
        <v>160</v>
      </c>
      <c r="AU398" s="245" t="s">
        <v>102</v>
      </c>
      <c r="AV398" s="11" t="s">
        <v>102</v>
      </c>
      <c r="AW398" s="11" t="s">
        <v>36</v>
      </c>
      <c r="AX398" s="11" t="s">
        <v>79</v>
      </c>
      <c r="AY398" s="245" t="s">
        <v>152</v>
      </c>
    </row>
    <row r="399" spans="2:51" s="10" customFormat="1" ht="16.5" customHeight="1">
      <c r="B399" s="227"/>
      <c r="C399" s="228"/>
      <c r="D399" s="228"/>
      <c r="E399" s="229" t="s">
        <v>22</v>
      </c>
      <c r="F399" s="236" t="s">
        <v>165</v>
      </c>
      <c r="G399" s="228"/>
      <c r="H399" s="228"/>
      <c r="I399" s="228"/>
      <c r="J399" s="228"/>
      <c r="K399" s="229" t="s">
        <v>22</v>
      </c>
      <c r="L399" s="228"/>
      <c r="M399" s="228"/>
      <c r="N399" s="228"/>
      <c r="O399" s="228"/>
      <c r="P399" s="228"/>
      <c r="Q399" s="228"/>
      <c r="R399" s="232"/>
      <c r="T399" s="233"/>
      <c r="U399" s="228"/>
      <c r="V399" s="228"/>
      <c r="W399" s="228"/>
      <c r="X399" s="228"/>
      <c r="Y399" s="228"/>
      <c r="Z399" s="228"/>
      <c r="AA399" s="234"/>
      <c r="AT399" s="235" t="s">
        <v>160</v>
      </c>
      <c r="AU399" s="235" t="s">
        <v>102</v>
      </c>
      <c r="AV399" s="10" t="s">
        <v>37</v>
      </c>
      <c r="AW399" s="10" t="s">
        <v>36</v>
      </c>
      <c r="AX399" s="10" t="s">
        <v>79</v>
      </c>
      <c r="AY399" s="235" t="s">
        <v>152</v>
      </c>
    </row>
    <row r="400" spans="2:51" s="10" customFormat="1" ht="16.5" customHeight="1">
      <c r="B400" s="227"/>
      <c r="C400" s="228"/>
      <c r="D400" s="228"/>
      <c r="E400" s="229" t="s">
        <v>22</v>
      </c>
      <c r="F400" s="236" t="s">
        <v>469</v>
      </c>
      <c r="G400" s="228"/>
      <c r="H400" s="228"/>
      <c r="I400" s="228"/>
      <c r="J400" s="228"/>
      <c r="K400" s="229" t="s">
        <v>22</v>
      </c>
      <c r="L400" s="228"/>
      <c r="M400" s="228"/>
      <c r="N400" s="228"/>
      <c r="O400" s="228"/>
      <c r="P400" s="228"/>
      <c r="Q400" s="228"/>
      <c r="R400" s="232"/>
      <c r="T400" s="233"/>
      <c r="U400" s="228"/>
      <c r="V400" s="228"/>
      <c r="W400" s="228"/>
      <c r="X400" s="228"/>
      <c r="Y400" s="228"/>
      <c r="Z400" s="228"/>
      <c r="AA400" s="234"/>
      <c r="AT400" s="235" t="s">
        <v>160</v>
      </c>
      <c r="AU400" s="235" t="s">
        <v>102</v>
      </c>
      <c r="AV400" s="10" t="s">
        <v>37</v>
      </c>
      <c r="AW400" s="10" t="s">
        <v>36</v>
      </c>
      <c r="AX400" s="10" t="s">
        <v>79</v>
      </c>
      <c r="AY400" s="235" t="s">
        <v>152</v>
      </c>
    </row>
    <row r="401" spans="2:51" s="11" customFormat="1" ht="16.5" customHeight="1">
      <c r="B401" s="237"/>
      <c r="C401" s="238"/>
      <c r="D401" s="238"/>
      <c r="E401" s="239" t="s">
        <v>22</v>
      </c>
      <c r="F401" s="240" t="s">
        <v>166</v>
      </c>
      <c r="G401" s="238"/>
      <c r="H401" s="238"/>
      <c r="I401" s="238"/>
      <c r="J401" s="238"/>
      <c r="K401" s="241">
        <v>4.55</v>
      </c>
      <c r="L401" s="238"/>
      <c r="M401" s="238"/>
      <c r="N401" s="238"/>
      <c r="O401" s="238"/>
      <c r="P401" s="238"/>
      <c r="Q401" s="238"/>
      <c r="R401" s="242"/>
      <c r="T401" s="243"/>
      <c r="U401" s="238"/>
      <c r="V401" s="238"/>
      <c r="W401" s="238"/>
      <c r="X401" s="238"/>
      <c r="Y401" s="238"/>
      <c r="Z401" s="238"/>
      <c r="AA401" s="244"/>
      <c r="AT401" s="245" t="s">
        <v>160</v>
      </c>
      <c r="AU401" s="245" t="s">
        <v>102</v>
      </c>
      <c r="AV401" s="11" t="s">
        <v>102</v>
      </c>
      <c r="AW401" s="11" t="s">
        <v>36</v>
      </c>
      <c r="AX401" s="11" t="s">
        <v>79</v>
      </c>
      <c r="AY401" s="245" t="s">
        <v>152</v>
      </c>
    </row>
    <row r="402" spans="2:51" s="10" customFormat="1" ht="16.5" customHeight="1">
      <c r="B402" s="227"/>
      <c r="C402" s="228"/>
      <c r="D402" s="228"/>
      <c r="E402" s="229" t="s">
        <v>22</v>
      </c>
      <c r="F402" s="236" t="s">
        <v>473</v>
      </c>
      <c r="G402" s="228"/>
      <c r="H402" s="228"/>
      <c r="I402" s="228"/>
      <c r="J402" s="228"/>
      <c r="K402" s="229" t="s">
        <v>22</v>
      </c>
      <c r="L402" s="228"/>
      <c r="M402" s="228"/>
      <c r="N402" s="228"/>
      <c r="O402" s="228"/>
      <c r="P402" s="228"/>
      <c r="Q402" s="228"/>
      <c r="R402" s="232"/>
      <c r="T402" s="233"/>
      <c r="U402" s="228"/>
      <c r="V402" s="228"/>
      <c r="W402" s="228"/>
      <c r="X402" s="228"/>
      <c r="Y402" s="228"/>
      <c r="Z402" s="228"/>
      <c r="AA402" s="234"/>
      <c r="AT402" s="235" t="s">
        <v>160</v>
      </c>
      <c r="AU402" s="235" t="s">
        <v>102</v>
      </c>
      <c r="AV402" s="10" t="s">
        <v>37</v>
      </c>
      <c r="AW402" s="10" t="s">
        <v>36</v>
      </c>
      <c r="AX402" s="10" t="s">
        <v>79</v>
      </c>
      <c r="AY402" s="235" t="s">
        <v>152</v>
      </c>
    </row>
    <row r="403" spans="2:51" s="11" customFormat="1" ht="16.5" customHeight="1">
      <c r="B403" s="237"/>
      <c r="C403" s="238"/>
      <c r="D403" s="238"/>
      <c r="E403" s="239" t="s">
        <v>22</v>
      </c>
      <c r="F403" s="240" t="s">
        <v>474</v>
      </c>
      <c r="G403" s="238"/>
      <c r="H403" s="238"/>
      <c r="I403" s="238"/>
      <c r="J403" s="238"/>
      <c r="K403" s="241">
        <v>11.628</v>
      </c>
      <c r="L403" s="238"/>
      <c r="M403" s="238"/>
      <c r="N403" s="238"/>
      <c r="O403" s="238"/>
      <c r="P403" s="238"/>
      <c r="Q403" s="238"/>
      <c r="R403" s="242"/>
      <c r="T403" s="243"/>
      <c r="U403" s="238"/>
      <c r="V403" s="238"/>
      <c r="W403" s="238"/>
      <c r="X403" s="238"/>
      <c r="Y403" s="238"/>
      <c r="Z403" s="238"/>
      <c r="AA403" s="244"/>
      <c r="AT403" s="245" t="s">
        <v>160</v>
      </c>
      <c r="AU403" s="245" t="s">
        <v>102</v>
      </c>
      <c r="AV403" s="11" t="s">
        <v>102</v>
      </c>
      <c r="AW403" s="11" t="s">
        <v>36</v>
      </c>
      <c r="AX403" s="11" t="s">
        <v>79</v>
      </c>
      <c r="AY403" s="245" t="s">
        <v>152</v>
      </c>
    </row>
    <row r="404" spans="2:51" s="12" customFormat="1" ht="16.5" customHeight="1">
      <c r="B404" s="246"/>
      <c r="C404" s="247"/>
      <c r="D404" s="247"/>
      <c r="E404" s="248" t="s">
        <v>22</v>
      </c>
      <c r="F404" s="249" t="s">
        <v>167</v>
      </c>
      <c r="G404" s="247"/>
      <c r="H404" s="247"/>
      <c r="I404" s="247"/>
      <c r="J404" s="247"/>
      <c r="K404" s="250">
        <v>63.149</v>
      </c>
      <c r="L404" s="247"/>
      <c r="M404" s="247"/>
      <c r="N404" s="247"/>
      <c r="O404" s="247"/>
      <c r="P404" s="247"/>
      <c r="Q404" s="247"/>
      <c r="R404" s="251"/>
      <c r="T404" s="252"/>
      <c r="U404" s="247"/>
      <c r="V404" s="247"/>
      <c r="W404" s="247"/>
      <c r="X404" s="247"/>
      <c r="Y404" s="247"/>
      <c r="Z404" s="247"/>
      <c r="AA404" s="253"/>
      <c r="AT404" s="254" t="s">
        <v>160</v>
      </c>
      <c r="AU404" s="254" t="s">
        <v>102</v>
      </c>
      <c r="AV404" s="12" t="s">
        <v>157</v>
      </c>
      <c r="AW404" s="12" t="s">
        <v>36</v>
      </c>
      <c r="AX404" s="12" t="s">
        <v>37</v>
      </c>
      <c r="AY404" s="254" t="s">
        <v>152</v>
      </c>
    </row>
    <row r="405" spans="2:65" s="1" customFormat="1" ht="25.5" customHeight="1">
      <c r="B405" s="47"/>
      <c r="C405" s="216" t="s">
        <v>475</v>
      </c>
      <c r="D405" s="216" t="s">
        <v>153</v>
      </c>
      <c r="E405" s="217" t="s">
        <v>476</v>
      </c>
      <c r="F405" s="218" t="s">
        <v>477</v>
      </c>
      <c r="G405" s="218"/>
      <c r="H405" s="218"/>
      <c r="I405" s="218"/>
      <c r="J405" s="219" t="s">
        <v>156</v>
      </c>
      <c r="K405" s="220">
        <v>63.149</v>
      </c>
      <c r="L405" s="221">
        <v>0</v>
      </c>
      <c r="M405" s="222"/>
      <c r="N405" s="223">
        <f>ROUND(L405*K405,1)</f>
        <v>0</v>
      </c>
      <c r="O405" s="223"/>
      <c r="P405" s="223"/>
      <c r="Q405" s="223"/>
      <c r="R405" s="49"/>
      <c r="T405" s="224" t="s">
        <v>22</v>
      </c>
      <c r="U405" s="57" t="s">
        <v>44</v>
      </c>
      <c r="V405" s="48"/>
      <c r="W405" s="225">
        <f>V405*K405</f>
        <v>0</v>
      </c>
      <c r="X405" s="225">
        <v>0</v>
      </c>
      <c r="Y405" s="225">
        <f>X405*K405</f>
        <v>0</v>
      </c>
      <c r="Z405" s="225">
        <v>0</v>
      </c>
      <c r="AA405" s="226">
        <f>Z405*K405</f>
        <v>0</v>
      </c>
      <c r="AR405" s="23" t="s">
        <v>217</v>
      </c>
      <c r="AT405" s="23" t="s">
        <v>153</v>
      </c>
      <c r="AU405" s="23" t="s">
        <v>102</v>
      </c>
      <c r="AY405" s="23" t="s">
        <v>152</v>
      </c>
      <c r="BE405" s="139">
        <f>IF(U405="základní",N405,0)</f>
        <v>0</v>
      </c>
      <c r="BF405" s="139">
        <f>IF(U405="snížená",N405,0)</f>
        <v>0</v>
      </c>
      <c r="BG405" s="139">
        <f>IF(U405="zákl. přenesená",N405,0)</f>
        <v>0</v>
      </c>
      <c r="BH405" s="139">
        <f>IF(U405="sníž. přenesená",N405,0)</f>
        <v>0</v>
      </c>
      <c r="BI405" s="139">
        <f>IF(U405="nulová",N405,0)</f>
        <v>0</v>
      </c>
      <c r="BJ405" s="23" t="s">
        <v>37</v>
      </c>
      <c r="BK405" s="139">
        <f>ROUND(L405*K405,1)</f>
        <v>0</v>
      </c>
      <c r="BL405" s="23" t="s">
        <v>217</v>
      </c>
      <c r="BM405" s="23" t="s">
        <v>478</v>
      </c>
    </row>
    <row r="406" spans="2:65" s="1" customFormat="1" ht="38.25" customHeight="1">
      <c r="B406" s="47"/>
      <c r="C406" s="216" t="s">
        <v>479</v>
      </c>
      <c r="D406" s="216" t="s">
        <v>153</v>
      </c>
      <c r="E406" s="217" t="s">
        <v>480</v>
      </c>
      <c r="F406" s="218" t="s">
        <v>481</v>
      </c>
      <c r="G406" s="218"/>
      <c r="H406" s="218"/>
      <c r="I406" s="218"/>
      <c r="J406" s="219" t="s">
        <v>156</v>
      </c>
      <c r="K406" s="220">
        <v>63.149</v>
      </c>
      <c r="L406" s="221">
        <v>0</v>
      </c>
      <c r="M406" s="222"/>
      <c r="N406" s="223">
        <f>ROUND(L406*K406,1)</f>
        <v>0</v>
      </c>
      <c r="O406" s="223"/>
      <c r="P406" s="223"/>
      <c r="Q406" s="223"/>
      <c r="R406" s="49"/>
      <c r="T406" s="224" t="s">
        <v>22</v>
      </c>
      <c r="U406" s="57" t="s">
        <v>44</v>
      </c>
      <c r="V406" s="48"/>
      <c r="W406" s="225">
        <f>V406*K406</f>
        <v>0</v>
      </c>
      <c r="X406" s="225">
        <v>0.00026</v>
      </c>
      <c r="Y406" s="225">
        <f>X406*K406</f>
        <v>0.016418739999999998</v>
      </c>
      <c r="Z406" s="225">
        <v>0</v>
      </c>
      <c r="AA406" s="226">
        <f>Z406*K406</f>
        <v>0</v>
      </c>
      <c r="AR406" s="23" t="s">
        <v>217</v>
      </c>
      <c r="AT406" s="23" t="s">
        <v>153</v>
      </c>
      <c r="AU406" s="23" t="s">
        <v>102</v>
      </c>
      <c r="AY406" s="23" t="s">
        <v>152</v>
      </c>
      <c r="BE406" s="139">
        <f>IF(U406="základní",N406,0)</f>
        <v>0</v>
      </c>
      <c r="BF406" s="139">
        <f>IF(U406="snížená",N406,0)</f>
        <v>0</v>
      </c>
      <c r="BG406" s="139">
        <f>IF(U406="zákl. přenesená",N406,0)</f>
        <v>0</v>
      </c>
      <c r="BH406" s="139">
        <f>IF(U406="sníž. přenesená",N406,0)</f>
        <v>0</v>
      </c>
      <c r="BI406" s="139">
        <f>IF(U406="nulová",N406,0)</f>
        <v>0</v>
      </c>
      <c r="BJ406" s="23" t="s">
        <v>37</v>
      </c>
      <c r="BK406" s="139">
        <f>ROUND(L406*K406,1)</f>
        <v>0</v>
      </c>
      <c r="BL406" s="23" t="s">
        <v>217</v>
      </c>
      <c r="BM406" s="23" t="s">
        <v>482</v>
      </c>
    </row>
    <row r="407" spans="2:63" s="9" customFormat="1" ht="37.4" customHeight="1">
      <c r="B407" s="202"/>
      <c r="C407" s="203"/>
      <c r="D407" s="204" t="s">
        <v>128</v>
      </c>
      <c r="E407" s="204"/>
      <c r="F407" s="204"/>
      <c r="G407" s="204"/>
      <c r="H407" s="204"/>
      <c r="I407" s="204"/>
      <c r="J407" s="204"/>
      <c r="K407" s="204"/>
      <c r="L407" s="204"/>
      <c r="M407" s="204"/>
      <c r="N407" s="268">
        <f>BK407</f>
        <v>0</v>
      </c>
      <c r="O407" s="269"/>
      <c r="P407" s="269"/>
      <c r="Q407" s="269"/>
      <c r="R407" s="206"/>
      <c r="T407" s="207"/>
      <c r="U407" s="203"/>
      <c r="V407" s="203"/>
      <c r="W407" s="208">
        <f>SUM(W408:W409)</f>
        <v>0</v>
      </c>
      <c r="X407" s="203"/>
      <c r="Y407" s="208">
        <f>SUM(Y408:Y409)</f>
        <v>0</v>
      </c>
      <c r="Z407" s="203"/>
      <c r="AA407" s="209">
        <f>SUM(AA408:AA409)</f>
        <v>0</v>
      </c>
      <c r="AR407" s="210" t="s">
        <v>157</v>
      </c>
      <c r="AT407" s="211" t="s">
        <v>78</v>
      </c>
      <c r="AU407" s="211" t="s">
        <v>79</v>
      </c>
      <c r="AY407" s="210" t="s">
        <v>152</v>
      </c>
      <c r="BK407" s="212">
        <f>SUM(BK408:BK409)</f>
        <v>0</v>
      </c>
    </row>
    <row r="408" spans="2:65" s="1" customFormat="1" ht="25.5" customHeight="1">
      <c r="B408" s="47"/>
      <c r="C408" s="216" t="s">
        <v>483</v>
      </c>
      <c r="D408" s="216" t="s">
        <v>153</v>
      </c>
      <c r="E408" s="217" t="s">
        <v>484</v>
      </c>
      <c r="F408" s="218" t="s">
        <v>485</v>
      </c>
      <c r="G408" s="218"/>
      <c r="H408" s="218"/>
      <c r="I408" s="218"/>
      <c r="J408" s="219" t="s">
        <v>486</v>
      </c>
      <c r="K408" s="220">
        <v>1</v>
      </c>
      <c r="L408" s="221">
        <v>0</v>
      </c>
      <c r="M408" s="222"/>
      <c r="N408" s="223">
        <f>ROUND(L408*K408,1)</f>
        <v>0</v>
      </c>
      <c r="O408" s="223"/>
      <c r="P408" s="223"/>
      <c r="Q408" s="223"/>
      <c r="R408" s="49"/>
      <c r="T408" s="224" t="s">
        <v>22</v>
      </c>
      <c r="U408" s="57" t="s">
        <v>44</v>
      </c>
      <c r="V408" s="48"/>
      <c r="W408" s="225">
        <f>V408*K408</f>
        <v>0</v>
      </c>
      <c r="X408" s="225">
        <v>0</v>
      </c>
      <c r="Y408" s="225">
        <f>X408*K408</f>
        <v>0</v>
      </c>
      <c r="Z408" s="225">
        <v>0</v>
      </c>
      <c r="AA408" s="226">
        <f>Z408*K408</f>
        <v>0</v>
      </c>
      <c r="AR408" s="23" t="s">
        <v>273</v>
      </c>
      <c r="AT408" s="23" t="s">
        <v>153</v>
      </c>
      <c r="AU408" s="23" t="s">
        <v>37</v>
      </c>
      <c r="AY408" s="23" t="s">
        <v>152</v>
      </c>
      <c r="BE408" s="139">
        <f>IF(U408="základní",N408,0)</f>
        <v>0</v>
      </c>
      <c r="BF408" s="139">
        <f>IF(U408="snížená",N408,0)</f>
        <v>0</v>
      </c>
      <c r="BG408" s="139">
        <f>IF(U408="zákl. přenesená",N408,0)</f>
        <v>0</v>
      </c>
      <c r="BH408" s="139">
        <f>IF(U408="sníž. přenesená",N408,0)</f>
        <v>0</v>
      </c>
      <c r="BI408" s="139">
        <f>IF(U408="nulová",N408,0)</f>
        <v>0</v>
      </c>
      <c r="BJ408" s="23" t="s">
        <v>37</v>
      </c>
      <c r="BK408" s="139">
        <f>ROUND(L408*K408,1)</f>
        <v>0</v>
      </c>
      <c r="BL408" s="23" t="s">
        <v>273</v>
      </c>
      <c r="BM408" s="23" t="s">
        <v>487</v>
      </c>
    </row>
    <row r="409" spans="2:65" s="1" customFormat="1" ht="25.5" customHeight="1">
      <c r="B409" s="47"/>
      <c r="C409" s="216" t="s">
        <v>488</v>
      </c>
      <c r="D409" s="216" t="s">
        <v>153</v>
      </c>
      <c r="E409" s="217" t="s">
        <v>489</v>
      </c>
      <c r="F409" s="218" t="s">
        <v>490</v>
      </c>
      <c r="G409" s="218"/>
      <c r="H409" s="218"/>
      <c r="I409" s="218"/>
      <c r="J409" s="219" t="s">
        <v>486</v>
      </c>
      <c r="K409" s="220">
        <v>1</v>
      </c>
      <c r="L409" s="221">
        <v>0</v>
      </c>
      <c r="M409" s="222"/>
      <c r="N409" s="223">
        <f>ROUND(L409*K409,1)</f>
        <v>0</v>
      </c>
      <c r="O409" s="223"/>
      <c r="P409" s="223"/>
      <c r="Q409" s="223"/>
      <c r="R409" s="49"/>
      <c r="T409" s="224" t="s">
        <v>22</v>
      </c>
      <c r="U409" s="57" t="s">
        <v>44</v>
      </c>
      <c r="V409" s="48"/>
      <c r="W409" s="225">
        <f>V409*K409</f>
        <v>0</v>
      </c>
      <c r="X409" s="225">
        <v>0</v>
      </c>
      <c r="Y409" s="225">
        <f>X409*K409</f>
        <v>0</v>
      </c>
      <c r="Z409" s="225">
        <v>0</v>
      </c>
      <c r="AA409" s="226">
        <f>Z409*K409</f>
        <v>0</v>
      </c>
      <c r="AR409" s="23" t="s">
        <v>273</v>
      </c>
      <c r="AT409" s="23" t="s">
        <v>153</v>
      </c>
      <c r="AU409" s="23" t="s">
        <v>37</v>
      </c>
      <c r="AY409" s="23" t="s">
        <v>152</v>
      </c>
      <c r="BE409" s="139">
        <f>IF(U409="základní",N409,0)</f>
        <v>0</v>
      </c>
      <c r="BF409" s="139">
        <f>IF(U409="snížená",N409,0)</f>
        <v>0</v>
      </c>
      <c r="BG409" s="139">
        <f>IF(U409="zákl. přenesená",N409,0)</f>
        <v>0</v>
      </c>
      <c r="BH409" s="139">
        <f>IF(U409="sníž. přenesená",N409,0)</f>
        <v>0</v>
      </c>
      <c r="BI409" s="139">
        <f>IF(U409="nulová",N409,0)</f>
        <v>0</v>
      </c>
      <c r="BJ409" s="23" t="s">
        <v>37</v>
      </c>
      <c r="BK409" s="139">
        <f>ROUND(L409*K409,1)</f>
        <v>0</v>
      </c>
      <c r="BL409" s="23" t="s">
        <v>273</v>
      </c>
      <c r="BM409" s="23" t="s">
        <v>491</v>
      </c>
    </row>
    <row r="410" spans="2:63" s="1" customFormat="1" ht="49.9" customHeight="1">
      <c r="B410" s="47"/>
      <c r="C410" s="48"/>
      <c r="D410" s="204" t="s">
        <v>492</v>
      </c>
      <c r="E410" s="48"/>
      <c r="F410" s="48"/>
      <c r="G410" s="48"/>
      <c r="H410" s="48"/>
      <c r="I410" s="48"/>
      <c r="J410" s="48"/>
      <c r="K410" s="48"/>
      <c r="L410" s="48"/>
      <c r="M410" s="48"/>
      <c r="N410" s="257">
        <f>BK410</f>
        <v>0</v>
      </c>
      <c r="O410" s="258"/>
      <c r="P410" s="258"/>
      <c r="Q410" s="258"/>
      <c r="R410" s="49"/>
      <c r="T410" s="190"/>
      <c r="U410" s="73"/>
      <c r="V410" s="73"/>
      <c r="W410" s="73"/>
      <c r="X410" s="73"/>
      <c r="Y410" s="73"/>
      <c r="Z410" s="73"/>
      <c r="AA410" s="75"/>
      <c r="AT410" s="23" t="s">
        <v>78</v>
      </c>
      <c r="AU410" s="23" t="s">
        <v>79</v>
      </c>
      <c r="AY410" s="23" t="s">
        <v>493</v>
      </c>
      <c r="BK410" s="139">
        <v>0</v>
      </c>
    </row>
    <row r="411" spans="2:18" s="1" customFormat="1" ht="6.95" customHeight="1">
      <c r="B411" s="76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8"/>
    </row>
  </sheetData>
  <sheetProtection password="CC35" sheet="1" objects="1" scenarios="1" formatColumns="0" formatRows="0"/>
  <mergeCells count="50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6:I266"/>
    <mergeCell ref="L266:M266"/>
    <mergeCell ref="N266:Q266"/>
    <mergeCell ref="F267:I267"/>
    <mergeCell ref="F268:I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L317:M317"/>
    <mergeCell ref="N317:Q317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35:I335"/>
    <mergeCell ref="L335:M335"/>
    <mergeCell ref="N335:Q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65:I365"/>
    <mergeCell ref="F366:I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F377:I377"/>
    <mergeCell ref="L377:M377"/>
    <mergeCell ref="N377:Q377"/>
    <mergeCell ref="F378:I378"/>
    <mergeCell ref="L378:M378"/>
    <mergeCell ref="N378:Q378"/>
    <mergeCell ref="F379:I379"/>
    <mergeCell ref="F380:I380"/>
    <mergeCell ref="F381:I381"/>
    <mergeCell ref="F382:I382"/>
    <mergeCell ref="F383:I383"/>
    <mergeCell ref="F384:I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L405:M405"/>
    <mergeCell ref="N405:Q405"/>
    <mergeCell ref="F406:I406"/>
    <mergeCell ref="L406:M406"/>
    <mergeCell ref="N406:Q406"/>
    <mergeCell ref="F408:I408"/>
    <mergeCell ref="L408:M408"/>
    <mergeCell ref="N408:Q408"/>
    <mergeCell ref="F409:I409"/>
    <mergeCell ref="L409:M409"/>
    <mergeCell ref="N409:Q409"/>
    <mergeCell ref="N132:Q132"/>
    <mergeCell ref="N133:Q133"/>
    <mergeCell ref="N134:Q134"/>
    <mergeCell ref="N150:Q150"/>
    <mergeCell ref="N170:Q170"/>
    <mergeCell ref="N175:Q175"/>
    <mergeCell ref="N177:Q177"/>
    <mergeCell ref="N178:Q178"/>
    <mergeCell ref="N189:Q189"/>
    <mergeCell ref="N260:Q260"/>
    <mergeCell ref="N265:Q265"/>
    <mergeCell ref="N281:Q281"/>
    <mergeCell ref="N290:Q290"/>
    <mergeCell ref="N318:Q318"/>
    <mergeCell ref="N334:Q334"/>
    <mergeCell ref="N369:Q369"/>
    <mergeCell ref="N389:Q389"/>
    <mergeCell ref="N407:Q407"/>
    <mergeCell ref="N410:Q41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2018-07-04T10:54:07Z</dcterms:created>
  <dcterms:modified xsi:type="dcterms:W3CDTF">2018-07-04T10:54:09Z</dcterms:modified>
  <cp:category/>
  <cp:version/>
  <cp:contentType/>
  <cp:contentStatus/>
</cp:coreProperties>
</file>