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prava2\Desktop\Studénka učebny - revize dokumentace 2018\ZŠ Sjednocení\dodávky\IT vybavení, konektivita\"/>
    </mc:Choice>
  </mc:AlternateContent>
  <xr:revisionPtr revIDLastSave="0" documentId="8_{97B12C5F-629B-4890-AE51-83BB92338823}" xr6:coauthVersionLast="31" xr6:coauthVersionMax="31" xr10:uidLastSave="{00000000-0000-0000-0000-000000000000}"/>
  <bookViews>
    <workbookView xWindow="360" yWindow="270" windowWidth="18735" windowHeight="1221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2 01.3 Pol" sheetId="12" r:id="rId4"/>
    <sheet name="02 07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01.3 Pol'!$1:$7</definedName>
    <definedName name="_xlnm.Print_Titles" localSheetId="4">'02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01.3 Pol'!$A$1:$W$56</definedName>
    <definedName name="_xlnm.Print_Area" localSheetId="4">'02 07 Pol'!$A$1:$W$42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G42" i="1"/>
  <c r="H42" i="1" s="1"/>
  <c r="I42" i="1" s="1"/>
  <c r="F42" i="1"/>
  <c r="G41" i="1"/>
  <c r="F41" i="1"/>
  <c r="H41" i="1" s="1"/>
  <c r="I41" i="1" s="1"/>
  <c r="G40" i="1"/>
  <c r="F40" i="1"/>
  <c r="G39" i="1"/>
  <c r="F39" i="1"/>
  <c r="F43" i="1" s="1"/>
  <c r="G32" i="13"/>
  <c r="G9" i="13"/>
  <c r="I9" i="13"/>
  <c r="I8" i="13" s="1"/>
  <c r="K9" i="13"/>
  <c r="M9" i="13"/>
  <c r="O9" i="13"/>
  <c r="Q9" i="13"/>
  <c r="Q8" i="13" s="1"/>
  <c r="V9" i="13"/>
  <c r="G11" i="13"/>
  <c r="G8" i="13" s="1"/>
  <c r="I11" i="13"/>
  <c r="K11" i="13"/>
  <c r="O11" i="13"/>
  <c r="O8" i="13" s="1"/>
  <c r="Q11" i="13"/>
  <c r="V11" i="13"/>
  <c r="G13" i="13"/>
  <c r="I13" i="13"/>
  <c r="K13" i="13"/>
  <c r="M13" i="13"/>
  <c r="O13" i="13"/>
  <c r="Q13" i="13"/>
  <c r="V13" i="13"/>
  <c r="G15" i="13"/>
  <c r="M15" i="13" s="1"/>
  <c r="I15" i="13"/>
  <c r="K15" i="13"/>
  <c r="K8" i="13" s="1"/>
  <c r="O15" i="13"/>
  <c r="Q15" i="13"/>
  <c r="V15" i="13"/>
  <c r="V8" i="13" s="1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V23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AE32" i="13"/>
  <c r="G46" i="12"/>
  <c r="G8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O8" i="12" s="1"/>
  <c r="Q18" i="12"/>
  <c r="V18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39" i="12"/>
  <c r="I39" i="12"/>
  <c r="K39" i="12"/>
  <c r="M39" i="12"/>
  <c r="O39" i="12"/>
  <c r="Q39" i="12"/>
  <c r="V39" i="12"/>
  <c r="G42" i="12"/>
  <c r="M42" i="12" s="1"/>
  <c r="I42" i="12"/>
  <c r="K42" i="12"/>
  <c r="O42" i="12"/>
  <c r="Q42" i="12"/>
  <c r="V42" i="12"/>
  <c r="AE46" i="12"/>
  <c r="AF46" i="12"/>
  <c r="I20" i="1"/>
  <c r="I19" i="1"/>
  <c r="I18" i="1"/>
  <c r="I17" i="1"/>
  <c r="I16" i="1"/>
  <c r="I52" i="1"/>
  <c r="J50" i="1" s="1"/>
  <c r="G43" i="1"/>
  <c r="G25" i="1" s="1"/>
  <c r="A25" i="1" s="1"/>
  <c r="A26" i="1" s="1"/>
  <c r="G26" i="1" s="1"/>
  <c r="H40" i="1"/>
  <c r="I40" i="1" s="1"/>
  <c r="J51" i="1" l="1"/>
  <c r="J52" i="1" s="1"/>
  <c r="G28" i="1"/>
  <c r="G23" i="1"/>
  <c r="H39" i="1"/>
  <c r="AF32" i="13"/>
  <c r="M11" i="13"/>
  <c r="M8" i="13" s="1"/>
  <c r="M8" i="12"/>
  <c r="I21" i="1"/>
  <c r="J28" i="1"/>
  <c r="J26" i="1"/>
  <c r="G38" i="1"/>
  <c r="F38" i="1"/>
  <c r="H32" i="1"/>
  <c r="J23" i="1"/>
  <c r="J24" i="1"/>
  <c r="J25" i="1"/>
  <c r="J27" i="1"/>
  <c r="E24" i="1"/>
  <c r="E26" i="1"/>
  <c r="I39" i="1" l="1"/>
  <c r="I43" i="1" s="1"/>
  <c r="H43" i="1"/>
  <c r="A23" i="1"/>
  <c r="A24" i="1" s="1"/>
  <c r="G24" i="1" s="1"/>
  <c r="A27" i="1" s="1"/>
  <c r="A29" i="1" s="1"/>
  <c r="G29" i="1" s="1"/>
  <c r="G27" i="1" s="1"/>
  <c r="J41" i="1" l="1"/>
  <c r="J42" i="1"/>
  <c r="J39" i="1"/>
  <c r="J43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<sst xmlns="http://schemas.openxmlformats.org/spreadsheetml/2006/main" count="381" uniqueCount="151">
  <si>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</si>
  <si>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</si>
  <si>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</si>
  <si>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</si>
  <si>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</si>
  <si>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</si>
  <si>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</si>
  <si>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</si>
  <si>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</si>
  <si>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</si>
  <si>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</si>
  <si>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</si>
  <si>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</si>
  <si>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</si>
  <si>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</si>
  <si>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</si>
  <si>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</si>
  <si>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</si>
  <si>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</si>
  <si>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</si>
  <si>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</si>
  <si>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</si>
  <si>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</si>
  <si>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</si>
  <si>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</si>
  <si>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</si>
  <si>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</si>
  <si>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</si>
  <si>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</si>
  <si>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</si>
  <si>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</si>
  <si>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</si>
  <si>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</si>
  <si>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</si>
  <si>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</si>
  <si>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</si>
  <si>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</si>
  <si>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</si>
  <si>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</si>
  <si>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</si>
  <si>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</si>
  <si>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</si>
  <si>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</si>
  <si>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17042 rev2</t>
  </si>
  <si>
    <t>Studénka učebny rev2</t>
  </si>
  <si>
    <t>Stavba</t>
  </si>
  <si>
    <t>02</t>
  </si>
  <si>
    <t>ZŠ Sjednocení</t>
  </si>
  <si>
    <t>01.3</t>
  </si>
  <si>
    <t>Specializovaná učebna výuky cizích jazyků - speciální vybavení učeben, výpočetní technika, software</t>
  </si>
  <si>
    <t>07</t>
  </si>
  <si>
    <t xml:space="preserve">Konektivita </t>
  </si>
  <si>
    <t>Celkem za stavbu</t>
  </si>
  <si>
    <t>CZK</t>
  </si>
  <si>
    <t>Rekapitulace dílů</t>
  </si>
  <si>
    <t>Typ dílu</t>
  </si>
  <si>
    <t>M22</t>
  </si>
  <si>
    <t>Montáž sdělovací a zabezp. techniky</t>
  </si>
  <si>
    <t>766-1</t>
  </si>
  <si>
    <t>Vybavení interiéru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</si>
  <si>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</si>
  <si>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</si>
  <si>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</si>
  <si>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</si>
  <si>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</si>
  <si>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</si>
  <si>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</si>
  <si>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</si>
  <si>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</si>
  <si>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</si>
  <si>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</si>
  <si>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</si>
  <si>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</si>
  <si>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</si>
  <si>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</si>
  <si>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</si>
  <si>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</si>
  <si>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</si>
  <si>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</si>
  <si>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</si>
  <si>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</si>
  <si>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</si>
  <si>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</si>
  <si>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</si>
  <si>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</si>
  <si>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</si>
  <si>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</si>
  <si>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</si>
  <si>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7660101</t>
  </si>
  <si>
    <t>1a Učitelské pracoviště s PC ovládáním žákovských pracovišť s PC</t>
  </si>
  <si>
    <t>kpl</t>
  </si>
  <si>
    <t>Vlastní</t>
  </si>
  <si>
    <t>Indiv</t>
  </si>
  <si>
    <t>POL3_0</t>
  </si>
  <si>
    <t>ZŠ Sjednocení - specifikace speciálního vybavení učeben, výpočetní techniky, softwaru : 1</t>
  </si>
  <si>
    <t>VV</t>
  </si>
  <si>
    <t xml:space="preserve">D.1.1.b_3 učebna 1.NP_vybavení : </t>
  </si>
  <si>
    <t>7660112</t>
  </si>
  <si>
    <t>8 Pylonový pojezd s interaktivní tabulí a keramickou tabulí na pojezdové kolejnici</t>
  </si>
  <si>
    <t>7660102</t>
  </si>
  <si>
    <t>1b Žákovské pracoviště s PC</t>
  </si>
  <si>
    <t>ZŠ Sjednocení - specifikace speciálního vybavení učeben, výpočetní techniky, softwaru : 14</t>
  </si>
  <si>
    <t>7660103</t>
  </si>
  <si>
    <t>2a Učitelská PC sestava</t>
  </si>
  <si>
    <t>7660104</t>
  </si>
  <si>
    <t>2b Žákovská PC sestava</t>
  </si>
  <si>
    <t>7660108</t>
  </si>
  <si>
    <t>4 Media server</t>
  </si>
  <si>
    <t>7660109</t>
  </si>
  <si>
    <t>5 Přístupy z kabinetů</t>
  </si>
  <si>
    <t>ZŠ Sjednocení - specifikace speciálního vybavení učeben, výpočetní techniky, softwaru : 5</t>
  </si>
  <si>
    <t>7660110</t>
  </si>
  <si>
    <t>6 Přístupy žáků z domova</t>
  </si>
  <si>
    <t>7660111</t>
  </si>
  <si>
    <t>7 Projektor s ultrakrátkou projekční vzdáleností</t>
  </si>
  <si>
    <t>7660113</t>
  </si>
  <si>
    <t>9 Vizualizer</t>
  </si>
  <si>
    <t>7660114</t>
  </si>
  <si>
    <t>10 Řídící systém učebny pro AV</t>
  </si>
  <si>
    <t>7660115</t>
  </si>
  <si>
    <t>11 MFC tiskárna A4</t>
  </si>
  <si>
    <t>SUM</t>
  </si>
  <si>
    <t>Poznámky uchazeče k zadání</t>
  </si>
  <si>
    <t>POPUZIV</t>
  </si>
  <si>
    <t>END</t>
  </si>
  <si>
    <t>2201</t>
  </si>
  <si>
    <t>SW Kerio Router, Firewall 5y maint, Licence + maintanance na 5 let</t>
  </si>
  <si>
    <t>kus</t>
  </si>
  <si>
    <t>DSJED Technická zpráva konektivita : 1</t>
  </si>
  <si>
    <t>2202</t>
  </si>
  <si>
    <t>24 Port switch L3, pro LAN</t>
  </si>
  <si>
    <t>2203</t>
  </si>
  <si>
    <t>8  Port switch L3, pro Wifi</t>
  </si>
  <si>
    <t>22031</t>
  </si>
  <si>
    <t>SW pro monitorování IP, pro Wifi</t>
  </si>
  <si>
    <t>2204</t>
  </si>
  <si>
    <t>Access Point Profi</t>
  </si>
  <si>
    <t>2205</t>
  </si>
  <si>
    <t>CloudKey Controller</t>
  </si>
  <si>
    <t>2208</t>
  </si>
  <si>
    <t>Keystone patch kabel</t>
  </si>
  <si>
    <t>DSJED Technická zpráva konektivita : 20</t>
  </si>
  <si>
    <t>2209</t>
  </si>
  <si>
    <t>Datový rack 19", vč. hlavní rack do ucebny na stavající rozvody</t>
  </si>
  <si>
    <t>2210</t>
  </si>
  <si>
    <t>Patchpanely 19"</t>
  </si>
  <si>
    <t>2211</t>
  </si>
  <si>
    <t>Ostatní elekroinstalační mat., vcetne zasuvek</t>
  </si>
  <si>
    <t>POL1_1</t>
  </si>
  <si>
    <t>2212</t>
  </si>
  <si>
    <t>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</si>
</sst>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eu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C41" sqref="C41:E4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0"/>
      <c r="E11" s="120"/>
      <c r="F11" s="120"/>
      <c r="G11" s="120"/>
      <c r="H11" s="27" t="s">
        <v>42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36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7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SUMIF(F50:F51,A16,I50:I51)+SUMIF(F50:F51,"PSU",I50:I51)</f>
        <v>0</v>
      </c>
      <c r="J16" s="88"/>
    </row>
    <row r="17" spans="1:10" ht="23.25" customHeight="1" x14ac:dyDescent="0.2">
      <c r="A17" s="187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SUMIF(F50:F51,A17,I50:I51)</f>
        <v>0</v>
      </c>
      <c r="J17" s="88"/>
    </row>
    <row r="18" spans="1:10" ht="23.25" customHeight="1" x14ac:dyDescent="0.2">
      <c r="A18" s="187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SUMIF(F50:F51,A18,I50:I51)</f>
        <v>0</v>
      </c>
      <c r="J18" s="88"/>
    </row>
    <row r="19" spans="1:10" ht="23.25" customHeight="1" x14ac:dyDescent="0.2">
      <c r="A19" s="187" t="s">
        <v>60</v>
      </c>
      <c r="B19" s="57" t="s">
        <v>29</v>
      </c>
      <c r="C19" s="58"/>
      <c r="D19" s="59"/>
      <c r="E19" s="86"/>
      <c r="F19" s="87"/>
      <c r="G19" s="86"/>
      <c r="H19" s="87"/>
      <c r="I19" s="86">
        <f>SUMIF(F50:F51,A19,I50:I51)</f>
        <v>0</v>
      </c>
      <c r="J19" s="88"/>
    </row>
    <row r="20" spans="1:10" ht="23.25" customHeight="1" x14ac:dyDescent="0.2">
      <c r="A20" s="187" t="s">
        <v>61</v>
      </c>
      <c r="B20" s="57" t="s">
        <v>30</v>
      </c>
      <c r="C20" s="58"/>
      <c r="D20" s="59"/>
      <c r="E20" s="86"/>
      <c r="F20" s="87"/>
      <c r="G20" s="86"/>
      <c r="H20" s="87"/>
      <c r="I20" s="86">
        <f>SUMIF(F50:F51,A20,I50:I51)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0" t="s">
        <v>25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37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43208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17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39</v>
      </c>
      <c r="B38" s="133" t="s">
        <v>18</v>
      </c>
      <c r="C38" s="134" t="s">
        <v>6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19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45</v>
      </c>
      <c r="C39" s="140"/>
      <c r="D39" s="141"/>
      <c r="E39" s="141"/>
      <c r="F39" s="142">
        <f>'02 01.3 Pol'!AE46+'02 07 Pol'!AE32</f>
        <v>0</v>
      </c>
      <c r="G39" s="143">
        <f>'02 01.3 Pol'!AF46+'02 07 Pol'!AF32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46</v>
      </c>
      <c r="C40" s="147" t="s">
        <v>47</v>
      </c>
      <c r="D40" s="148"/>
      <c r="E40" s="148"/>
      <c r="F40" s="149">
        <f>'02 01.3 Pol'!AE46+'02 07 Pol'!AE32</f>
        <v>0</v>
      </c>
      <c r="G40" s="150">
        <f>'02 01.3 Pol'!AF46+'02 07 Pol'!AF32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42.75" customHeight="1" x14ac:dyDescent="0.2">
      <c r="A41" s="129">
        <v>3</v>
      </c>
      <c r="B41" s="152" t="s">
        <v>48</v>
      </c>
      <c r="C41" s="141" t="s">
        <v>49</v>
      </c>
      <c r="D41" s="141"/>
      <c r="E41" s="141"/>
      <c r="F41" s="153">
        <f>'02 01.3 Pol'!AE46</f>
        <v>0</v>
      </c>
      <c r="G41" s="144">
        <f>'02 01.3 Pol'!AF46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3</v>
      </c>
      <c r="B42" s="152" t="s">
        <v>50</v>
      </c>
      <c r="C42" s="140" t="s">
        <v>51</v>
      </c>
      <c r="D42" s="141"/>
      <c r="E42" s="141"/>
      <c r="F42" s="153">
        <f>'02 07 Pol'!AE32</f>
        <v>0</v>
      </c>
      <c r="G42" s="144">
        <f>'02 07 Pol'!AF32</f>
        <v>0</v>
      </c>
      <c r="H42" s="144">
        <f>(F42*SazbaDPH1/100)+(G42*SazbaDPH2/100)</f>
        <v>0</v>
      </c>
      <c r="I42" s="144">
        <f>F42+G42+H42</f>
        <v>0</v>
      </c>
      <c r="J42" s="145" t="str">
        <f>IF(CenaCelkemVypocet=0,"",I42/CenaCelkemVypocet*100)</f>
        <v/>
      </c>
    </row>
    <row r="43" spans="1:10" ht="25.5" customHeight="1" x14ac:dyDescent="0.2">
      <c r="A43" s="129"/>
      <c r="B43" s="154" t="s">
        <v>52</v>
      </c>
      <c r="C43" s="155"/>
      <c r="D43" s="155"/>
      <c r="E43" s="156"/>
      <c r="F43" s="157">
        <f>SUMIF(A39:A42,"=1",F39:F42)</f>
        <v>0</v>
      </c>
      <c r="G43" s="158">
        <f>SUMIF(A39:A42,"=1",G39:G42)</f>
        <v>0</v>
      </c>
      <c r="H43" s="158">
        <f>SUMIF(A39:A42,"=1",H39:H42)</f>
        <v>0</v>
      </c>
      <c r="I43" s="158">
        <f>SUMIF(A39:A42,"=1",I39:I42)</f>
        <v>0</v>
      </c>
      <c r="J43" s="159">
        <f>SUMIF(A39:A42,"=1",J39:J42)</f>
        <v>0</v>
      </c>
    </row>
    <row r="47" spans="1:10" ht="15.75" x14ac:dyDescent="0.25">
      <c r="B47" s="169" t="s">
        <v>54</v>
      </c>
    </row>
    <row r="49" spans="1:10" ht="25.5" customHeight="1" x14ac:dyDescent="0.2">
      <c r="A49" s="170"/>
      <c r="B49" s="173" t="s">
        <v>18</v>
      </c>
      <c r="C49" s="173" t="s">
        <v>6</v>
      </c>
      <c r="D49" s="174"/>
      <c r="E49" s="174"/>
      <c r="F49" s="175" t="s">
        <v>55</v>
      </c>
      <c r="G49" s="175"/>
      <c r="H49" s="175"/>
      <c r="I49" s="175" t="s">
        <v>31</v>
      </c>
      <c r="J49" s="175" t="s">
        <v>0</v>
      </c>
    </row>
    <row r="50" spans="1:10" ht="25.5" customHeight="1" x14ac:dyDescent="0.2">
      <c r="A50" s="171"/>
      <c r="B50" s="176" t="s">
        <v>56</v>
      </c>
      <c r="C50" s="177" t="s">
        <v>57</v>
      </c>
      <c r="D50" s="178"/>
      <c r="E50" s="178"/>
      <c r="F50" s="183" t="s">
        <v>26</v>
      </c>
      <c r="G50" s="184"/>
      <c r="H50" s="184"/>
      <c r="I50" s="184">
        <f>'02 07 Pol'!G8</f>
        <v>0</v>
      </c>
      <c r="J50" s="181" t="str">
        <f>IF(I52=0,"",I50/I52*100)</f>
        <v/>
      </c>
    </row>
    <row r="51" spans="1:10" ht="25.5" customHeight="1" x14ac:dyDescent="0.2">
      <c r="A51" s="171"/>
      <c r="B51" s="176" t="s">
        <v>58</v>
      </c>
      <c r="C51" s="177" t="s">
        <v>59</v>
      </c>
      <c r="D51" s="178"/>
      <c r="E51" s="178"/>
      <c r="F51" s="183" t="s">
        <v>27</v>
      </c>
      <c r="G51" s="184"/>
      <c r="H51" s="184"/>
      <c r="I51" s="184">
        <f>'02 01.3 Pol'!G8</f>
        <v>0</v>
      </c>
      <c r="J51" s="181" t="str">
        <f>IF(I52=0,"",I51/I52*100)</f>
        <v/>
      </c>
    </row>
    <row r="52" spans="1:10" ht="25.5" customHeight="1" x14ac:dyDescent="0.2">
      <c r="A52" s="172"/>
      <c r="B52" s="179" t="s">
        <v>1</v>
      </c>
      <c r="C52" s="179"/>
      <c r="D52" s="180"/>
      <c r="E52" s="180"/>
      <c r="F52" s="185"/>
      <c r="G52" s="186"/>
      <c r="H52" s="186"/>
      <c r="I52" s="186">
        <f>SUM(I50:I51)</f>
        <v>0</v>
      </c>
      <c r="J52" s="182">
        <f>SUM(J50:J51)</f>
        <v>0</v>
      </c>
    </row>
    <row r="53" spans="1:10" x14ac:dyDescent="0.2">
      <c r="F53" s="127"/>
      <c r="G53" s="126"/>
      <c r="H53" s="127"/>
      <c r="I53" s="126"/>
      <c r="J53" s="128"/>
    </row>
    <row r="54" spans="1:10" x14ac:dyDescent="0.2">
      <c r="F54" s="127"/>
      <c r="G54" s="126"/>
      <c r="H54" s="127"/>
      <c r="I54" s="126"/>
      <c r="J54" s="128"/>
    </row>
    <row r="55" spans="1:10" x14ac:dyDescent="0.2">
      <c r="F55" s="127"/>
      <c r="G55" s="126"/>
      <c r="H55" s="127"/>
      <c r="I55" s="126"/>
      <c r="J55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0:E50"/>
    <mergeCell ref="C51:E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AF6E8-C723-4C80-9198-24A1FF40AB0A}">
  <sheetPr>
    <outlinePr summaryBelow="0"/>
  </sheetPr>
  <dimension ref="A1:BH5000"/>
  <sheetViews>
    <sheetView workbookViewId="0">
      <pane ySplit="7" topLeftCell="A8" activePane="bottomLeft" state="frozen"/>
      <selection pane="bottomLeft" activeCell="T1" sqref="T1:T10485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G1" t="s">
        <v>62</v>
      </c>
    </row>
    <row r="2" spans="1:60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G2" t="s">
        <v>63</v>
      </c>
    </row>
    <row r="3" spans="1:60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C3" s="125" t="s">
        <v>63</v>
      </c>
      <c r="AG3" t="s">
        <v>64</v>
      </c>
    </row>
    <row r="4" spans="1:60" ht="24.95" customHeight="1" x14ac:dyDescent="0.2">
      <c r="A4" s="194" t="s">
        <v>10</v>
      </c>
      <c r="B4" s="195" t="s">
        <v>48</v>
      </c>
      <c r="C4" s="196" t="s">
        <v>49</v>
      </c>
      <c r="D4" s="197"/>
      <c r="E4" s="197"/>
      <c r="F4" s="197"/>
      <c r="G4" s="198"/>
      <c r="AG4" t="s">
        <v>65</v>
      </c>
    </row>
    <row r="5" spans="1:60" x14ac:dyDescent="0.2">
      <c r="D5" s="188"/>
    </row>
    <row r="6" spans="1:60" ht="38.25" x14ac:dyDescent="0.2">
      <c r="A6" s="200" t="s">
        <v>66</v>
      </c>
      <c r="B6" s="202" t="s">
        <v>67</v>
      </c>
      <c r="C6" s="202" t="s">
        <v>68</v>
      </c>
      <c r="D6" s="201" t="s">
        <v>69</v>
      </c>
      <c r="E6" s="200" t="s">
        <v>70</v>
      </c>
      <c r="F6" s="199" t="s">
        <v>71</v>
      </c>
      <c r="G6" s="200" t="s">
        <v>31</v>
      </c>
      <c r="H6" s="203" t="s">
        <v>32</v>
      </c>
      <c r="I6" s="203" t="s">
        <v>72</v>
      </c>
      <c r="J6" s="203" t="s">
        <v>33</v>
      </c>
      <c r="K6" s="203" t="s">
        <v>73</v>
      </c>
      <c r="L6" s="203" t="s">
        <v>74</v>
      </c>
      <c r="M6" s="203" t="s">
        <v>75</v>
      </c>
      <c r="N6" s="203" t="s">
        <v>76</v>
      </c>
      <c r="O6" s="203" t="s">
        <v>77</v>
      </c>
      <c r="P6" s="203" t="s">
        <v>78</v>
      </c>
      <c r="Q6" s="203" t="s">
        <v>79</v>
      </c>
      <c r="R6" s="203" t="s">
        <v>80</v>
      </c>
      <c r="S6" s="203" t="s">
        <v>81</v>
      </c>
      <c r="T6" s="203" t="s">
        <v>82</v>
      </c>
      <c r="U6" s="203" t="s">
        <v>83</v>
      </c>
      <c r="V6" s="203" t="s">
        <v>84</v>
      </c>
      <c r="W6" s="203" t="s">
        <v>85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27" t="s">
        <v>86</v>
      </c>
      <c r="B8" s="228" t="s">
        <v>58</v>
      </c>
      <c r="C8" s="241" t="s">
        <v>59</v>
      </c>
      <c r="D8" s="229"/>
      <c r="E8" s="230"/>
      <c r="F8" s="231"/>
      <c r="G8" s="231">
        <f>SUMIF(AG9:AG44,"&lt;&gt;NOR",G9:G44)</f>
        <v>0</v>
      </c>
      <c r="H8" s="231"/>
      <c r="I8" s="231">
        <f>SUM(I9:I44)</f>
        <v>0</v>
      </c>
      <c r="J8" s="231"/>
      <c r="K8" s="231">
        <f>SUM(K9:K44)</f>
        <v>0</v>
      </c>
      <c r="L8" s="231"/>
      <c r="M8" s="231">
        <f>SUM(M9:M44)</f>
        <v>0</v>
      </c>
      <c r="N8" s="231"/>
      <c r="O8" s="231">
        <f>SUM(O9:O44)</f>
        <v>0</v>
      </c>
      <c r="P8" s="231"/>
      <c r="Q8" s="231">
        <f>SUM(Q9:Q44)</f>
        <v>0</v>
      </c>
      <c r="R8" s="231"/>
      <c r="S8" s="231"/>
      <c r="T8" s="232"/>
      <c r="U8" s="226"/>
      <c r="V8" s="226">
        <f>SUM(V9:V44)</f>
        <v>0</v>
      </c>
      <c r="W8" s="226"/>
      <c r="AG8" t="s">
        <v>87</v>
      </c>
    </row>
    <row r="9" spans="1:60" ht="22.5" outlineLevel="1" x14ac:dyDescent="0.2">
      <c r="A9" s="233">
        <v>1</v>
      </c>
      <c r="B9" s="234" t="s">
        <v>88</v>
      </c>
      <c r="C9" s="242" t="s">
        <v>89</v>
      </c>
      <c r="D9" s="235" t="s">
        <v>90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91</v>
      </c>
      <c r="T9" s="239" t="s">
        <v>92</v>
      </c>
      <c r="U9" s="223">
        <v>0</v>
      </c>
      <c r="V9" s="223">
        <f>ROUND(E9*U9,2)</f>
        <v>0</v>
      </c>
      <c r="W9" s="22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93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ht="22.5" outlineLevel="1" x14ac:dyDescent="0.2">
      <c r="A10" s="221"/>
      <c r="B10" s="222"/>
      <c r="C10" s="243" t="s">
        <v>94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95</v>
      </c>
      <c r="AH10" s="204">
        <v>0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21"/>
      <c r="B11" s="222"/>
      <c r="C11" s="243" t="s">
        <v>96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95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22.5" outlineLevel="1" x14ac:dyDescent="0.2">
      <c r="A12" s="233">
        <v>2</v>
      </c>
      <c r="B12" s="234" t="s">
        <v>97</v>
      </c>
      <c r="C12" s="242" t="s">
        <v>98</v>
      </c>
      <c r="D12" s="235" t="s">
        <v>90</v>
      </c>
      <c r="E12" s="236">
        <v>1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/>
      <c r="S12" s="238" t="s">
        <v>91</v>
      </c>
      <c r="T12" s="239" t="s">
        <v>92</v>
      </c>
      <c r="U12" s="223">
        <v>0</v>
      </c>
      <c r="V12" s="223">
        <f>ROUND(E12*U12,2)</f>
        <v>0</v>
      </c>
      <c r="W12" s="22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93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21"/>
      <c r="B13" s="222"/>
      <c r="C13" s="243" t="s">
        <v>94</v>
      </c>
      <c r="D13" s="224"/>
      <c r="E13" s="225">
        <v>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95</v>
      </c>
      <c r="AH13" s="204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21"/>
      <c r="B14" s="222"/>
      <c r="C14" s="243" t="s">
        <v>96</v>
      </c>
      <c r="D14" s="224"/>
      <c r="E14" s="225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95</v>
      </c>
      <c r="AH14" s="204">
        <v>0</v>
      </c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33">
        <v>3</v>
      </c>
      <c r="B15" s="234" t="s">
        <v>99</v>
      </c>
      <c r="C15" s="242" t="s">
        <v>100</v>
      </c>
      <c r="D15" s="235" t="s">
        <v>90</v>
      </c>
      <c r="E15" s="236">
        <v>14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 t="s">
        <v>91</v>
      </c>
      <c r="T15" s="239" t="s">
        <v>92</v>
      </c>
      <c r="U15" s="223">
        <v>0</v>
      </c>
      <c r="V15" s="223">
        <f>ROUND(E15*U15,2)</f>
        <v>0</v>
      </c>
      <c r="W15" s="22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93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t="22.5" outlineLevel="1" x14ac:dyDescent="0.2">
      <c r="A16" s="221"/>
      <c r="B16" s="222"/>
      <c r="C16" s="243" t="s">
        <v>101</v>
      </c>
      <c r="D16" s="224"/>
      <c r="E16" s="225">
        <v>14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95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21"/>
      <c r="B17" s="222"/>
      <c r="C17" s="243" t="s">
        <v>96</v>
      </c>
      <c r="D17" s="224"/>
      <c r="E17" s="225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95</v>
      </c>
      <c r="AH17" s="204">
        <v>0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33">
        <v>4</v>
      </c>
      <c r="B18" s="234" t="s">
        <v>102</v>
      </c>
      <c r="C18" s="242" t="s">
        <v>103</v>
      </c>
      <c r="D18" s="235" t="s">
        <v>90</v>
      </c>
      <c r="E18" s="236">
        <v>1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/>
      <c r="S18" s="238" t="s">
        <v>91</v>
      </c>
      <c r="T18" s="239" t="s">
        <v>92</v>
      </c>
      <c r="U18" s="223">
        <v>0</v>
      </c>
      <c r="V18" s="223">
        <f>ROUND(E18*U18,2)</f>
        <v>0</v>
      </c>
      <c r="W18" s="22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93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ht="22.5" outlineLevel="1" x14ac:dyDescent="0.2">
      <c r="A19" s="221"/>
      <c r="B19" s="222"/>
      <c r="C19" s="243" t="s">
        <v>94</v>
      </c>
      <c r="D19" s="224"/>
      <c r="E19" s="225">
        <v>1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95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21"/>
      <c r="B20" s="222"/>
      <c r="C20" s="243" t="s">
        <v>96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95</v>
      </c>
      <c r="AH20" s="204">
        <v>0</v>
      </c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33">
        <v>5</v>
      </c>
      <c r="B21" s="234" t="s">
        <v>104</v>
      </c>
      <c r="C21" s="242" t="s">
        <v>105</v>
      </c>
      <c r="D21" s="235" t="s">
        <v>90</v>
      </c>
      <c r="E21" s="236">
        <v>14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/>
      <c r="S21" s="238" t="s">
        <v>91</v>
      </c>
      <c r="T21" s="239" t="s">
        <v>92</v>
      </c>
      <c r="U21" s="223">
        <v>0</v>
      </c>
      <c r="V21" s="223">
        <f>ROUND(E21*U21,2)</f>
        <v>0</v>
      </c>
      <c r="W21" s="22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93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ht="22.5" outlineLevel="1" x14ac:dyDescent="0.2">
      <c r="A22" s="221"/>
      <c r="B22" s="222"/>
      <c r="C22" s="243" t="s">
        <v>101</v>
      </c>
      <c r="D22" s="224"/>
      <c r="E22" s="225">
        <v>14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95</v>
      </c>
      <c r="AH22" s="204">
        <v>0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21"/>
      <c r="B23" s="222"/>
      <c r="C23" s="243" t="s">
        <v>96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95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33">
        <v>6</v>
      </c>
      <c r="B24" s="234" t="s">
        <v>106</v>
      </c>
      <c r="C24" s="242" t="s">
        <v>107</v>
      </c>
      <c r="D24" s="235" t="s">
        <v>90</v>
      </c>
      <c r="E24" s="236">
        <v>1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/>
      <c r="S24" s="238" t="s">
        <v>91</v>
      </c>
      <c r="T24" s="239" t="s">
        <v>92</v>
      </c>
      <c r="U24" s="223">
        <v>0</v>
      </c>
      <c r="V24" s="223">
        <f>ROUND(E24*U24,2)</f>
        <v>0</v>
      </c>
      <c r="W24" s="22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93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ht="22.5" outlineLevel="1" x14ac:dyDescent="0.2">
      <c r="A25" s="221"/>
      <c r="B25" s="222"/>
      <c r="C25" s="243" t="s">
        <v>94</v>
      </c>
      <c r="D25" s="224"/>
      <c r="E25" s="225">
        <v>1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95</v>
      </c>
      <c r="AH25" s="204">
        <v>0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21"/>
      <c r="B26" s="222"/>
      <c r="C26" s="243" t="s">
        <v>96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95</v>
      </c>
      <c r="AH26" s="204">
        <v>0</v>
      </c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33">
        <v>7</v>
      </c>
      <c r="B27" s="234" t="s">
        <v>108</v>
      </c>
      <c r="C27" s="242" t="s">
        <v>109</v>
      </c>
      <c r="D27" s="235" t="s">
        <v>90</v>
      </c>
      <c r="E27" s="236">
        <v>5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/>
      <c r="S27" s="238" t="s">
        <v>91</v>
      </c>
      <c r="T27" s="239" t="s">
        <v>92</v>
      </c>
      <c r="U27" s="223">
        <v>0</v>
      </c>
      <c r="V27" s="223">
        <f>ROUND(E27*U27,2)</f>
        <v>0</v>
      </c>
      <c r="W27" s="22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93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ht="22.5" outlineLevel="1" x14ac:dyDescent="0.2">
      <c r="A28" s="221"/>
      <c r="B28" s="222"/>
      <c r="C28" s="243" t="s">
        <v>110</v>
      </c>
      <c r="D28" s="224"/>
      <c r="E28" s="225">
        <v>5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95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21"/>
      <c r="B29" s="222"/>
      <c r="C29" s="243" t="s">
        <v>96</v>
      </c>
      <c r="D29" s="224"/>
      <c r="E29" s="225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95</v>
      </c>
      <c r="AH29" s="204">
        <v>0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33">
        <v>8</v>
      </c>
      <c r="B30" s="234" t="s">
        <v>111</v>
      </c>
      <c r="C30" s="242" t="s">
        <v>112</v>
      </c>
      <c r="D30" s="235" t="s">
        <v>90</v>
      </c>
      <c r="E30" s="236">
        <v>1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 t="s">
        <v>91</v>
      </c>
      <c r="T30" s="239" t="s">
        <v>92</v>
      </c>
      <c r="U30" s="223">
        <v>0</v>
      </c>
      <c r="V30" s="223">
        <f>ROUND(E30*U30,2)</f>
        <v>0</v>
      </c>
      <c r="W30" s="22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93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ht="22.5" outlineLevel="1" x14ac:dyDescent="0.2">
      <c r="A31" s="221"/>
      <c r="B31" s="222"/>
      <c r="C31" s="243" t="s">
        <v>94</v>
      </c>
      <c r="D31" s="224"/>
      <c r="E31" s="225">
        <v>1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95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21"/>
      <c r="B32" s="222"/>
      <c r="C32" s="243" t="s">
        <v>96</v>
      </c>
      <c r="D32" s="224"/>
      <c r="E32" s="225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95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33">
        <v>9</v>
      </c>
      <c r="B33" s="234" t="s">
        <v>113</v>
      </c>
      <c r="C33" s="242" t="s">
        <v>114</v>
      </c>
      <c r="D33" s="235" t="s">
        <v>90</v>
      </c>
      <c r="E33" s="236">
        <v>1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/>
      <c r="S33" s="238" t="s">
        <v>91</v>
      </c>
      <c r="T33" s="239" t="s">
        <v>92</v>
      </c>
      <c r="U33" s="223">
        <v>0</v>
      </c>
      <c r="V33" s="223">
        <f>ROUND(E33*U33,2)</f>
        <v>0</v>
      </c>
      <c r="W33" s="22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93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ht="22.5" outlineLevel="1" x14ac:dyDescent="0.2">
      <c r="A34" s="221"/>
      <c r="B34" s="222"/>
      <c r="C34" s="243" t="s">
        <v>94</v>
      </c>
      <c r="D34" s="224"/>
      <c r="E34" s="225">
        <v>1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95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21"/>
      <c r="B35" s="222"/>
      <c r="C35" s="243" t="s">
        <v>96</v>
      </c>
      <c r="D35" s="224"/>
      <c r="E35" s="225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95</v>
      </c>
      <c r="AH35" s="204">
        <v>0</v>
      </c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33">
        <v>10</v>
      </c>
      <c r="B36" s="234" t="s">
        <v>115</v>
      </c>
      <c r="C36" s="242" t="s">
        <v>116</v>
      </c>
      <c r="D36" s="235" t="s">
        <v>90</v>
      </c>
      <c r="E36" s="236">
        <v>1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38"/>
      <c r="S36" s="238" t="s">
        <v>91</v>
      </c>
      <c r="T36" s="239" t="s">
        <v>92</v>
      </c>
      <c r="U36" s="223">
        <v>0</v>
      </c>
      <c r="V36" s="223">
        <f>ROUND(E36*U36,2)</f>
        <v>0</v>
      </c>
      <c r="W36" s="22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93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ht="22.5" outlineLevel="1" x14ac:dyDescent="0.2">
      <c r="A37" s="221"/>
      <c r="B37" s="222"/>
      <c r="C37" s="243" t="s">
        <v>94</v>
      </c>
      <c r="D37" s="224"/>
      <c r="E37" s="225">
        <v>1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95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21"/>
      <c r="B38" s="222"/>
      <c r="C38" s="243" t="s">
        <v>96</v>
      </c>
      <c r="D38" s="224"/>
      <c r="E38" s="225"/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95</v>
      </c>
      <c r="AH38" s="204">
        <v>0</v>
      </c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33">
        <v>11</v>
      </c>
      <c r="B39" s="234" t="s">
        <v>117</v>
      </c>
      <c r="C39" s="242" t="s">
        <v>118</v>
      </c>
      <c r="D39" s="235" t="s">
        <v>90</v>
      </c>
      <c r="E39" s="236">
        <v>1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8"/>
      <c r="S39" s="238" t="s">
        <v>91</v>
      </c>
      <c r="T39" s="239" t="s">
        <v>92</v>
      </c>
      <c r="U39" s="223">
        <v>0</v>
      </c>
      <c r="V39" s="223">
        <f>ROUND(E39*U39,2)</f>
        <v>0</v>
      </c>
      <c r="W39" s="22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93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ht="22.5" outlineLevel="1" x14ac:dyDescent="0.2">
      <c r="A40" s="221"/>
      <c r="B40" s="222"/>
      <c r="C40" s="243" t="s">
        <v>94</v>
      </c>
      <c r="D40" s="224"/>
      <c r="E40" s="225">
        <v>1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95</v>
      </c>
      <c r="AH40" s="204">
        <v>0</v>
      </c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21"/>
      <c r="B41" s="222"/>
      <c r="C41" s="243" t="s">
        <v>96</v>
      </c>
      <c r="D41" s="224"/>
      <c r="E41" s="225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95</v>
      </c>
      <c r="AH41" s="204">
        <v>0</v>
      </c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33">
        <v>12</v>
      </c>
      <c r="B42" s="234" t="s">
        <v>119</v>
      </c>
      <c r="C42" s="242" t="s">
        <v>120</v>
      </c>
      <c r="D42" s="235" t="s">
        <v>90</v>
      </c>
      <c r="E42" s="236">
        <v>1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8"/>
      <c r="S42" s="238" t="s">
        <v>91</v>
      </c>
      <c r="T42" s="239" t="s">
        <v>92</v>
      </c>
      <c r="U42" s="223">
        <v>0</v>
      </c>
      <c r="V42" s="223">
        <f>ROUND(E42*U42,2)</f>
        <v>0</v>
      </c>
      <c r="W42" s="22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93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ht="22.5" outlineLevel="1" x14ac:dyDescent="0.2">
      <c r="A43" s="221"/>
      <c r="B43" s="222"/>
      <c r="C43" s="243" t="s">
        <v>94</v>
      </c>
      <c r="D43" s="224"/>
      <c r="E43" s="225">
        <v>1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95</v>
      </c>
      <c r="AH43" s="204">
        <v>0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 x14ac:dyDescent="0.2">
      <c r="A44" s="221"/>
      <c r="B44" s="222"/>
      <c r="C44" s="243" t="s">
        <v>96</v>
      </c>
      <c r="D44" s="224"/>
      <c r="E44" s="225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95</v>
      </c>
      <c r="AH44" s="204">
        <v>0</v>
      </c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x14ac:dyDescent="0.2">
      <c r="A45" s="5"/>
      <c r="B45" s="6"/>
      <c r="C45" s="244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AE45">
        <v>15</v>
      </c>
      <c r="AF45">
        <v>21</v>
      </c>
    </row>
    <row r="46" spans="1:60" x14ac:dyDescent="0.2">
      <c r="A46" s="207"/>
      <c r="B46" s="208" t="s">
        <v>31</v>
      </c>
      <c r="C46" s="245"/>
      <c r="D46" s="209"/>
      <c r="E46" s="210"/>
      <c r="F46" s="210"/>
      <c r="G46" s="240">
        <f>G8</f>
        <v>0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E46">
        <f>SUMIF(L7:L44,AE45,G7:G44)</f>
        <v>0</v>
      </c>
      <c r="AF46">
        <f>SUMIF(L7:L44,AF45,G7:G44)</f>
        <v>0</v>
      </c>
      <c r="AG46" t="s">
        <v>121</v>
      </c>
    </row>
    <row r="47" spans="1:60" x14ac:dyDescent="0.2">
      <c r="A47" s="5"/>
      <c r="B47" s="6"/>
      <c r="C47" s="244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 x14ac:dyDescent="0.2">
      <c r="A48" s="5"/>
      <c r="B48" s="6"/>
      <c r="C48" s="244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 x14ac:dyDescent="0.2">
      <c r="A49" s="211" t="s">
        <v>122</v>
      </c>
      <c r="B49" s="211"/>
      <c r="C49" s="24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 x14ac:dyDescent="0.2">
      <c r="A50" s="212"/>
      <c r="B50" s="213"/>
      <c r="C50" s="247"/>
      <c r="D50" s="213"/>
      <c r="E50" s="213"/>
      <c r="F50" s="213"/>
      <c r="G50" s="214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G50" t="s">
        <v>123</v>
      </c>
    </row>
    <row r="51" spans="1:33" x14ac:dyDescent="0.2">
      <c r="A51" s="215"/>
      <c r="B51" s="216"/>
      <c r="C51" s="248"/>
      <c r="D51" s="216"/>
      <c r="E51" s="216"/>
      <c r="F51" s="216"/>
      <c r="G51" s="217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 x14ac:dyDescent="0.2">
      <c r="A52" s="215"/>
      <c r="B52" s="216"/>
      <c r="C52" s="248"/>
      <c r="D52" s="216"/>
      <c r="E52" s="216"/>
      <c r="F52" s="216"/>
      <c r="G52" s="217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 x14ac:dyDescent="0.2">
      <c r="A53" s="215"/>
      <c r="B53" s="216"/>
      <c r="C53" s="248"/>
      <c r="D53" s="216"/>
      <c r="E53" s="216"/>
      <c r="F53" s="216"/>
      <c r="G53" s="217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 x14ac:dyDescent="0.2">
      <c r="A54" s="218"/>
      <c r="B54" s="219"/>
      <c r="C54" s="249"/>
      <c r="D54" s="219"/>
      <c r="E54" s="219"/>
      <c r="F54" s="219"/>
      <c r="G54" s="220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 x14ac:dyDescent="0.2">
      <c r="A55" s="5"/>
      <c r="B55" s="6"/>
      <c r="C55" s="244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 x14ac:dyDescent="0.2">
      <c r="C56" s="250"/>
      <c r="D56" s="188"/>
      <c r="AG56" t="s">
        <v>124</v>
      </c>
    </row>
    <row r="57" spans="1:33" x14ac:dyDescent="0.2">
      <c r="D57" s="188"/>
    </row>
    <row r="58" spans="1:33" x14ac:dyDescent="0.2">
      <c r="D58" s="188"/>
    </row>
    <row r="59" spans="1:33" x14ac:dyDescent="0.2">
      <c r="D59" s="188"/>
    </row>
    <row r="60" spans="1:33" x14ac:dyDescent="0.2">
      <c r="D60" s="188"/>
    </row>
    <row r="61" spans="1:33" x14ac:dyDescent="0.2">
      <c r="D61" s="188"/>
    </row>
    <row r="62" spans="1:33" x14ac:dyDescent="0.2">
      <c r="D62" s="188"/>
    </row>
    <row r="63" spans="1:33" x14ac:dyDescent="0.2">
      <c r="D63" s="188"/>
    </row>
    <row r="64" spans="1:33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6">
    <mergeCell ref="A1:G1"/>
    <mergeCell ref="C2:G2"/>
    <mergeCell ref="C3:G3"/>
    <mergeCell ref="C4:G4"/>
    <mergeCell ref="A49:C49"/>
    <mergeCell ref="A50:G5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C550D-1866-4C31-A5FB-99C99D1B936A}">
  <sheetPr>
    <outlinePr summaryBelow="0"/>
  </sheetPr>
  <dimension ref="A1:BH5000"/>
  <sheetViews>
    <sheetView workbookViewId="0">
      <pane ySplit="7" topLeftCell="A8" activePane="bottomLeft" state="frozen"/>
      <selection pane="bottomLeft" activeCell="E17" sqref="E17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G1" t="s">
        <v>62</v>
      </c>
    </row>
    <row r="2" spans="1:60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G2" t="s">
        <v>63</v>
      </c>
    </row>
    <row r="3" spans="1:60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C3" s="125" t="s">
        <v>63</v>
      </c>
      <c r="AG3" t="s">
        <v>64</v>
      </c>
    </row>
    <row r="4" spans="1:60" ht="24.95" customHeight="1" x14ac:dyDescent="0.2">
      <c r="A4" s="194" t="s">
        <v>10</v>
      </c>
      <c r="B4" s="195" t="s">
        <v>50</v>
      </c>
      <c r="C4" s="196" t="s">
        <v>51</v>
      </c>
      <c r="D4" s="197"/>
      <c r="E4" s="197"/>
      <c r="F4" s="197"/>
      <c r="G4" s="198"/>
      <c r="AG4" t="s">
        <v>65</v>
      </c>
    </row>
    <row r="5" spans="1:60" x14ac:dyDescent="0.2">
      <c r="D5" s="188"/>
    </row>
    <row r="6" spans="1:60" ht="38.25" x14ac:dyDescent="0.2">
      <c r="A6" s="200" t="s">
        <v>66</v>
      </c>
      <c r="B6" s="202" t="s">
        <v>67</v>
      </c>
      <c r="C6" s="202" t="s">
        <v>68</v>
      </c>
      <c r="D6" s="201" t="s">
        <v>69</v>
      </c>
      <c r="E6" s="200" t="s">
        <v>70</v>
      </c>
      <c r="F6" s="199" t="s">
        <v>71</v>
      </c>
      <c r="G6" s="200" t="s">
        <v>31</v>
      </c>
      <c r="H6" s="203" t="s">
        <v>32</v>
      </c>
      <c r="I6" s="203" t="s">
        <v>72</v>
      </c>
      <c r="J6" s="203" t="s">
        <v>33</v>
      </c>
      <c r="K6" s="203" t="s">
        <v>73</v>
      </c>
      <c r="L6" s="203" t="s">
        <v>74</v>
      </c>
      <c r="M6" s="203" t="s">
        <v>75</v>
      </c>
      <c r="N6" s="203" t="s">
        <v>76</v>
      </c>
      <c r="O6" s="203" t="s">
        <v>77</v>
      </c>
      <c r="P6" s="203" t="s">
        <v>78</v>
      </c>
      <c r="Q6" s="203" t="s">
        <v>79</v>
      </c>
      <c r="R6" s="203" t="s">
        <v>80</v>
      </c>
      <c r="S6" s="203" t="s">
        <v>81</v>
      </c>
      <c r="T6" s="203" t="s">
        <v>82</v>
      </c>
      <c r="U6" s="203" t="s">
        <v>83</v>
      </c>
      <c r="V6" s="203" t="s">
        <v>84</v>
      </c>
      <c r="W6" s="203" t="s">
        <v>85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27" t="s">
        <v>86</v>
      </c>
      <c r="B8" s="228" t="s">
        <v>56</v>
      </c>
      <c r="C8" s="241" t="s">
        <v>57</v>
      </c>
      <c r="D8" s="229"/>
      <c r="E8" s="230"/>
      <c r="F8" s="231"/>
      <c r="G8" s="231">
        <f>SUMIF(AG9:AG30,"&lt;&gt;NOR",G9:G30)</f>
        <v>0</v>
      </c>
      <c r="H8" s="231"/>
      <c r="I8" s="231">
        <f>SUM(I9:I30)</f>
        <v>0</v>
      </c>
      <c r="J8" s="231"/>
      <c r="K8" s="231">
        <f>SUM(K9:K30)</f>
        <v>0</v>
      </c>
      <c r="L8" s="231"/>
      <c r="M8" s="231">
        <f>SUM(M9:M30)</f>
        <v>0</v>
      </c>
      <c r="N8" s="231"/>
      <c r="O8" s="231">
        <f>SUM(O9:O30)</f>
        <v>0</v>
      </c>
      <c r="P8" s="231"/>
      <c r="Q8" s="231">
        <f>SUM(Q9:Q30)</f>
        <v>0</v>
      </c>
      <c r="R8" s="231"/>
      <c r="S8" s="231"/>
      <c r="T8" s="232"/>
      <c r="U8" s="226"/>
      <c r="V8" s="226">
        <f>SUM(V9:V30)</f>
        <v>0</v>
      </c>
      <c r="W8" s="226"/>
      <c r="AG8" t="s">
        <v>87</v>
      </c>
    </row>
    <row r="9" spans="1:60" ht="22.5" outlineLevel="1" x14ac:dyDescent="0.2">
      <c r="A9" s="233">
        <v>1</v>
      </c>
      <c r="B9" s="234" t="s">
        <v>125</v>
      </c>
      <c r="C9" s="242" t="s">
        <v>126</v>
      </c>
      <c r="D9" s="235" t="s">
        <v>127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91</v>
      </c>
      <c r="T9" s="239" t="s">
        <v>92</v>
      </c>
      <c r="U9" s="223">
        <v>0</v>
      </c>
      <c r="V9" s="223">
        <f>ROUND(E9*U9,2)</f>
        <v>0</v>
      </c>
      <c r="W9" s="22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93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21"/>
      <c r="B10" s="222"/>
      <c r="C10" s="243" t="s">
        <v>128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95</v>
      </c>
      <c r="AH10" s="204">
        <v>0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33">
        <v>2</v>
      </c>
      <c r="B11" s="234" t="s">
        <v>129</v>
      </c>
      <c r="C11" s="242" t="s">
        <v>130</v>
      </c>
      <c r="D11" s="235" t="s">
        <v>127</v>
      </c>
      <c r="E11" s="236">
        <v>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 t="s">
        <v>91</v>
      </c>
      <c r="T11" s="239" t="s">
        <v>92</v>
      </c>
      <c r="U11" s="223">
        <v>0</v>
      </c>
      <c r="V11" s="223">
        <f>ROUND(E11*U11,2)</f>
        <v>0</v>
      </c>
      <c r="W11" s="22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93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221"/>
      <c r="B12" s="222"/>
      <c r="C12" s="243" t="s">
        <v>128</v>
      </c>
      <c r="D12" s="224"/>
      <c r="E12" s="225">
        <v>1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95</v>
      </c>
      <c r="AH12" s="204">
        <v>0</v>
      </c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">
      <c r="A13" s="233">
        <v>3</v>
      </c>
      <c r="B13" s="234" t="s">
        <v>131</v>
      </c>
      <c r="C13" s="242" t="s">
        <v>132</v>
      </c>
      <c r="D13" s="235" t="s">
        <v>127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/>
      <c r="S13" s="238" t="s">
        <v>91</v>
      </c>
      <c r="T13" s="239" t="s">
        <v>92</v>
      </c>
      <c r="U13" s="223">
        <v>0</v>
      </c>
      <c r="V13" s="223">
        <f>ROUND(E13*U13,2)</f>
        <v>0</v>
      </c>
      <c r="W13" s="22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93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21"/>
      <c r="B14" s="222"/>
      <c r="C14" s="243" t="s">
        <v>128</v>
      </c>
      <c r="D14" s="224"/>
      <c r="E14" s="225">
        <v>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95</v>
      </c>
      <c r="AH14" s="204">
        <v>0</v>
      </c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33">
        <v>4</v>
      </c>
      <c r="B15" s="234" t="s">
        <v>133</v>
      </c>
      <c r="C15" s="242" t="s">
        <v>134</v>
      </c>
      <c r="D15" s="235" t="s">
        <v>127</v>
      </c>
      <c r="E15" s="236">
        <v>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 t="s">
        <v>91</v>
      </c>
      <c r="T15" s="239" t="s">
        <v>92</v>
      </c>
      <c r="U15" s="223">
        <v>0</v>
      </c>
      <c r="V15" s="223">
        <f>ROUND(E15*U15,2)</f>
        <v>0</v>
      </c>
      <c r="W15" s="22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93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21"/>
      <c r="B16" s="222"/>
      <c r="C16" s="243" t="s">
        <v>128</v>
      </c>
      <c r="D16" s="224"/>
      <c r="E16" s="225">
        <v>1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95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33">
        <v>5</v>
      </c>
      <c r="B17" s="234" t="s">
        <v>135</v>
      </c>
      <c r="C17" s="242" t="s">
        <v>136</v>
      </c>
      <c r="D17" s="235" t="s">
        <v>127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91</v>
      </c>
      <c r="T17" s="239" t="s">
        <v>92</v>
      </c>
      <c r="U17" s="223">
        <v>0</v>
      </c>
      <c r="V17" s="223">
        <f>ROUND(E17*U17,2)</f>
        <v>0</v>
      </c>
      <c r="W17" s="22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93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21"/>
      <c r="B18" s="222"/>
      <c r="C18" s="243" t="s">
        <v>128</v>
      </c>
      <c r="D18" s="224"/>
      <c r="E18" s="225">
        <v>1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95</v>
      </c>
      <c r="AH18" s="204">
        <v>0</v>
      </c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33">
        <v>6</v>
      </c>
      <c r="B19" s="234" t="s">
        <v>137</v>
      </c>
      <c r="C19" s="242" t="s">
        <v>138</v>
      </c>
      <c r="D19" s="235" t="s">
        <v>127</v>
      </c>
      <c r="E19" s="236">
        <v>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/>
      <c r="S19" s="238" t="s">
        <v>91</v>
      </c>
      <c r="T19" s="239" t="s">
        <v>92</v>
      </c>
      <c r="U19" s="223">
        <v>0</v>
      </c>
      <c r="V19" s="223">
        <f>ROUND(E19*U19,2)</f>
        <v>0</v>
      </c>
      <c r="W19" s="22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93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21"/>
      <c r="B20" s="222"/>
      <c r="C20" s="243" t="s">
        <v>128</v>
      </c>
      <c r="D20" s="224"/>
      <c r="E20" s="225">
        <v>1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95</v>
      </c>
      <c r="AH20" s="204">
        <v>0</v>
      </c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33">
        <v>7</v>
      </c>
      <c r="B21" s="234" t="s">
        <v>139</v>
      </c>
      <c r="C21" s="242" t="s">
        <v>140</v>
      </c>
      <c r="D21" s="235" t="s">
        <v>127</v>
      </c>
      <c r="E21" s="236">
        <v>20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/>
      <c r="S21" s="238" t="s">
        <v>91</v>
      </c>
      <c r="T21" s="239" t="s">
        <v>92</v>
      </c>
      <c r="U21" s="223">
        <v>0</v>
      </c>
      <c r="V21" s="223">
        <f>ROUND(E21*U21,2)</f>
        <v>0</v>
      </c>
      <c r="W21" s="22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93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21"/>
      <c r="B22" s="222"/>
      <c r="C22" s="243" t="s">
        <v>141</v>
      </c>
      <c r="D22" s="224"/>
      <c r="E22" s="225">
        <v>20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95</v>
      </c>
      <c r="AH22" s="204">
        <v>0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ht="22.5" outlineLevel="1" x14ac:dyDescent="0.2">
      <c r="A23" s="233">
        <v>8</v>
      </c>
      <c r="B23" s="234" t="s">
        <v>142</v>
      </c>
      <c r="C23" s="242" t="s">
        <v>143</v>
      </c>
      <c r="D23" s="235" t="s">
        <v>127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8"/>
      <c r="S23" s="238" t="s">
        <v>91</v>
      </c>
      <c r="T23" s="239" t="s">
        <v>92</v>
      </c>
      <c r="U23" s="223">
        <v>0</v>
      </c>
      <c r="V23" s="223">
        <f>ROUND(E23*U23,2)</f>
        <v>0</v>
      </c>
      <c r="W23" s="22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93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21"/>
      <c r="B24" s="222"/>
      <c r="C24" s="243" t="s">
        <v>128</v>
      </c>
      <c r="D24" s="224"/>
      <c r="E24" s="225">
        <v>1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95</v>
      </c>
      <c r="AH24" s="204">
        <v>0</v>
      </c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33">
        <v>9</v>
      </c>
      <c r="B25" s="234" t="s">
        <v>144</v>
      </c>
      <c r="C25" s="242" t="s">
        <v>145</v>
      </c>
      <c r="D25" s="235" t="s">
        <v>127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8"/>
      <c r="S25" s="238" t="s">
        <v>91</v>
      </c>
      <c r="T25" s="239" t="s">
        <v>92</v>
      </c>
      <c r="U25" s="223">
        <v>0</v>
      </c>
      <c r="V25" s="223">
        <f>ROUND(E25*U25,2)</f>
        <v>0</v>
      </c>
      <c r="W25" s="22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93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21"/>
      <c r="B26" s="222"/>
      <c r="C26" s="243" t="s">
        <v>128</v>
      </c>
      <c r="D26" s="224"/>
      <c r="E26" s="225">
        <v>1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95</v>
      </c>
      <c r="AH26" s="204">
        <v>0</v>
      </c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33">
        <v>10</v>
      </c>
      <c r="B27" s="234" t="s">
        <v>146</v>
      </c>
      <c r="C27" s="242" t="s">
        <v>147</v>
      </c>
      <c r="D27" s="235" t="s">
        <v>127</v>
      </c>
      <c r="E27" s="236">
        <v>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/>
      <c r="S27" s="238" t="s">
        <v>91</v>
      </c>
      <c r="T27" s="239" t="s">
        <v>92</v>
      </c>
      <c r="U27" s="223">
        <v>0</v>
      </c>
      <c r="V27" s="223">
        <f>ROUND(E27*U27,2)</f>
        <v>0</v>
      </c>
      <c r="W27" s="22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148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21"/>
      <c r="B28" s="222"/>
      <c r="C28" s="243" t="s">
        <v>128</v>
      </c>
      <c r="D28" s="224"/>
      <c r="E28" s="225">
        <v>1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95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33">
        <v>11</v>
      </c>
      <c r="B29" s="234" t="s">
        <v>149</v>
      </c>
      <c r="C29" s="242" t="s">
        <v>150</v>
      </c>
      <c r="D29" s="235" t="s">
        <v>90</v>
      </c>
      <c r="E29" s="236">
        <v>1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/>
      <c r="S29" s="238" t="s">
        <v>91</v>
      </c>
      <c r="T29" s="239" t="s">
        <v>92</v>
      </c>
      <c r="U29" s="223">
        <v>0</v>
      </c>
      <c r="V29" s="223">
        <f>ROUND(E29*U29,2)</f>
        <v>0</v>
      </c>
      <c r="W29" s="22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148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21"/>
      <c r="B30" s="222"/>
      <c r="C30" s="243" t="s">
        <v>128</v>
      </c>
      <c r="D30" s="224"/>
      <c r="E30" s="225">
        <v>1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95</v>
      </c>
      <c r="AH30" s="204">
        <v>0</v>
      </c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x14ac:dyDescent="0.2">
      <c r="A31" s="5"/>
      <c r="B31" s="6"/>
      <c r="C31" s="244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E31">
        <v>15</v>
      </c>
      <c r="AF31">
        <v>21</v>
      </c>
    </row>
    <row r="32" spans="1:60" x14ac:dyDescent="0.2">
      <c r="A32" s="207"/>
      <c r="B32" s="208" t="s">
        <v>31</v>
      </c>
      <c r="C32" s="245"/>
      <c r="D32" s="209"/>
      <c r="E32" s="210"/>
      <c r="F32" s="210"/>
      <c r="G32" s="240">
        <f>G8</f>
        <v>0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E32">
        <f>SUMIF(L7:L30,AE31,G7:G30)</f>
        <v>0</v>
      </c>
      <c r="AF32">
        <f>SUMIF(L7:L30,AF31,G7:G30)</f>
        <v>0</v>
      </c>
      <c r="AG32" t="s">
        <v>121</v>
      </c>
    </row>
    <row r="33" spans="1:33" x14ac:dyDescent="0.2">
      <c r="A33" s="5"/>
      <c r="B33" s="6"/>
      <c r="C33" s="244"/>
      <c r="D33" s="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5"/>
      <c r="B34" s="6"/>
      <c r="C34" s="244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11" t="s">
        <v>122</v>
      </c>
      <c r="B35" s="211"/>
      <c r="C35" s="246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212"/>
      <c r="B36" s="213"/>
      <c r="C36" s="247"/>
      <c r="D36" s="213"/>
      <c r="E36" s="213"/>
      <c r="F36" s="213"/>
      <c r="G36" s="214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G36" t="s">
        <v>123</v>
      </c>
    </row>
    <row r="37" spans="1:33" x14ac:dyDescent="0.2">
      <c r="A37" s="215"/>
      <c r="B37" s="216"/>
      <c r="C37" s="248"/>
      <c r="D37" s="216"/>
      <c r="E37" s="216"/>
      <c r="F37" s="216"/>
      <c r="G37" s="217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">
      <c r="A38" s="215"/>
      <c r="B38" s="216"/>
      <c r="C38" s="248"/>
      <c r="D38" s="216"/>
      <c r="E38" s="216"/>
      <c r="F38" s="216"/>
      <c r="G38" s="217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33" x14ac:dyDescent="0.2">
      <c r="A39" s="215"/>
      <c r="B39" s="216"/>
      <c r="C39" s="248"/>
      <c r="D39" s="216"/>
      <c r="E39" s="216"/>
      <c r="F39" s="216"/>
      <c r="G39" s="217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33" x14ac:dyDescent="0.2">
      <c r="A40" s="218"/>
      <c r="B40" s="219"/>
      <c r="C40" s="249"/>
      <c r="D40" s="219"/>
      <c r="E40" s="219"/>
      <c r="F40" s="219"/>
      <c r="G40" s="220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33" x14ac:dyDescent="0.2">
      <c r="A41" s="5"/>
      <c r="B41" s="6"/>
      <c r="C41" s="244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33" x14ac:dyDescent="0.2">
      <c r="C42" s="250"/>
      <c r="D42" s="188"/>
      <c r="AG42" t="s">
        <v>124</v>
      </c>
    </row>
    <row r="43" spans="1:33" x14ac:dyDescent="0.2">
      <c r="D43" s="188"/>
    </row>
    <row r="44" spans="1:33" x14ac:dyDescent="0.2">
      <c r="D44" s="188"/>
    </row>
    <row r="45" spans="1:33" x14ac:dyDescent="0.2">
      <c r="D45" s="188"/>
    </row>
    <row r="46" spans="1:33" x14ac:dyDescent="0.2">
      <c r="D46" s="188"/>
    </row>
    <row r="47" spans="1:33" x14ac:dyDescent="0.2">
      <c r="D47" s="188"/>
    </row>
    <row r="48" spans="1:33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6">
    <mergeCell ref="A1:G1"/>
    <mergeCell ref="C2:G2"/>
    <mergeCell ref="C3:G3"/>
    <mergeCell ref="C4:G4"/>
    <mergeCell ref="A35:C35"/>
    <mergeCell ref="A36:G4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02 01.3 Pol</vt:lpstr>
      <vt:lpstr>02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01.3 Pol'!Názvy_tisku</vt:lpstr>
      <vt:lpstr>'02 07 Pol'!Názvy_tisku</vt:lpstr>
      <vt:lpstr>oadresa</vt:lpstr>
      <vt:lpstr>Stavba!Objednatel</vt:lpstr>
      <vt:lpstr>Stavba!Objekt</vt:lpstr>
      <vt:lpstr>'02 01.3 Pol'!Oblast_tisku</vt:lpstr>
      <vt:lpstr>'02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Hroz</dc:creator>
  <cp:lastModifiedBy>Martin Hroz</cp:lastModifiedBy>
  <cp:lastPrinted>2014-02-28T09:52:57Z</cp:lastPrinted>
  <dcterms:created xsi:type="dcterms:W3CDTF">2009-04-08T07:15:50Z</dcterms:created>
  <dcterms:modified xsi:type="dcterms:W3CDTF">2018-04-18T14:14:16Z</dcterms:modified>
</cp:coreProperties>
</file>